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May/"/>
    </mc:Choice>
  </mc:AlternateContent>
  <xr:revisionPtr revIDLastSave="190" documentId="8_{EDBCA7A3-71A8-4717-B6A8-4AB546B092FB}" xr6:coauthVersionLast="47" xr6:coauthVersionMax="47" xr10:uidLastSave="{799C54C3-2F74-41AD-83E5-A15C09D62470}"/>
  <bookViews>
    <workbookView xWindow="-105" yWindow="0" windowWidth="10995" windowHeight="10905" firstSheet="8" activeTab="8" xr2:uid="{00000000-000D-0000-FFFF-FFFF00000000}"/>
  </bookViews>
  <sheets>
    <sheet name="NEW11" sheetId="1" state="hidden" r:id="rId1"/>
    <sheet name="1.1" sheetId="2" state="hidden" r:id="rId2"/>
    <sheet name="1.2" sheetId="3" state="hidden" r:id="rId3"/>
    <sheet name="1.3" sheetId="4" state="hidden" r:id="rId4"/>
    <sheet name="Input Merchant Assets" sheetId="11" state="hidden" r:id="rId5"/>
    <sheet name="Input Merchant Liabilities" sheetId="12" state="hidden" r:id="rId6"/>
    <sheet name="Input POSB Assets" sheetId="13" state="hidden" r:id="rId7"/>
    <sheet name="Input POSB Liabilities" sheetId="14" state="hidden" r:id="rId8"/>
    <sheet name="Table 2 ODCs Liabilities" sheetId="19" r:id="rId9"/>
    <sheet name="Table 7 Merchant Bank Assets" sheetId="24" state="hidden" r:id="rId10"/>
    <sheet name="Table 8 Merchant Liabilities" sheetId="25" state="hidden" r:id="rId11"/>
    <sheet name="Table 9 POSB Assets" sheetId="26" state="hidden" r:id="rId12"/>
    <sheet name="Table 10 POSB Liabilities" sheetId="27" state="hidden" r:id="rId13"/>
    <sheet name="Table 11Combined Com Mer Assets" sheetId="28" state="hidden" r:id="rId14"/>
    <sheet name="Table 12 Combined ComMer Liab" sheetId="29" state="hidden" r:id="rId15"/>
    <sheet name="Table 13 CombBuildPOSB Assets" sheetId="30" state="hidden" r:id="rId16"/>
    <sheet name="Table 14 CombBuildPOSB Liab" sheetId="31" state="hidden" r:id="rId17"/>
    <sheet name="2.1" sheetId="32" state="hidden" r:id="rId18"/>
    <sheet name="2.2" sheetId="33" state="hidden" r:id="rId19"/>
    <sheet name="2.3" sheetId="34" state="hidden" r:id="rId20"/>
    <sheet name="2.4" sheetId="35" state="hidden" r:id="rId21"/>
    <sheet name="2.5" sheetId="36" state="hidden" r:id="rId22"/>
    <sheet name="4.1" sheetId="37" state="hidden" r:id="rId23"/>
    <sheet name="4.2" sheetId="38" state="hidden" r:id="rId24"/>
    <sheet name="4.3" sheetId="39" state="hidden" r:id="rId25"/>
    <sheet name="4.4" sheetId="40" state="hidden" r:id="rId26"/>
    <sheet name="5.1" sheetId="41" state="hidden" r:id="rId27"/>
    <sheet name="6" sheetId="42" state="hidden" r:id="rId28"/>
    <sheet name="5.2" sheetId="43" state="hidden" r:id="rId29"/>
    <sheet name="3.1" sheetId="44" state="hidden" r:id="rId30"/>
    <sheet name="6.1" sheetId="45" state="hidden" r:id="rId31"/>
    <sheet name="6.1-new" sheetId="57" state="hidden" r:id="rId32"/>
    <sheet name="7.1" sheetId="46" state="hidden" r:id="rId33"/>
    <sheet name="7.2" sheetId="47" state="hidden" r:id="rId34"/>
    <sheet name="9.1" sheetId="48" state="hidden" r:id="rId35"/>
    <sheet name="9.2" sheetId="49" state="hidden" r:id="rId36"/>
    <sheet name="13.0" sheetId="50" state="hidden" r:id="rId37"/>
    <sheet name="13.1" sheetId="53" state="hidden" r:id="rId38"/>
    <sheet name="15.2" sheetId="51" state="hidden" r:id="rId39"/>
    <sheet name="180" sheetId="52" state="hidden" r:id="rId40"/>
    <sheet name="13.2" sheetId="54" state="hidden" r:id="rId41"/>
    <sheet name="16" sheetId="55" state="hidden" r:id="rId42"/>
  </sheets>
  <externalReferences>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[10]!mflowsa</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[10]!mstocksa</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6">'13.0'!$A$1:$H$61</definedName>
    <definedName name="_xlnm.Print_Area" localSheetId="37">'13.1'!$B$1:$H$44</definedName>
    <definedName name="_xlnm.Print_Area" localSheetId="38">'15.2'!$A$1:$L$206</definedName>
    <definedName name="_xlnm.Print_Area" localSheetId="39">'180'!$A$1:$K$198</definedName>
    <definedName name="_xlnm.Print_Area" localSheetId="17">'2.1'!$B$91:$O$92</definedName>
    <definedName name="_xlnm.Print_Area" localSheetId="19">'2.3'!$A$1:$O$14</definedName>
    <definedName name="_xlnm.Print_Area" localSheetId="21">'2.5'!$C$1:$Q$13</definedName>
    <definedName name="_xlnm.Print_Area" localSheetId="29">'3.1'!$A$1:$O$2</definedName>
    <definedName name="_xlnm.Print_Area" localSheetId="22">'4.1'!$A$1:$C$173</definedName>
    <definedName name="_xlnm.Print_Area" localSheetId="23">'4.2'!$C$8:$E$64</definedName>
    <definedName name="_xlnm.Print_Area" localSheetId="24">'4.3'!$A$1:$H$323</definedName>
    <definedName name="_xlnm.Print_Area" localSheetId="26">'5.1'!#REF!</definedName>
    <definedName name="_xlnm.Print_Area" localSheetId="28">'5.2'!#REF!</definedName>
    <definedName name="_xlnm.Print_Area" localSheetId="27">'6'!$C$1:$M$186</definedName>
    <definedName name="_xlnm.Print_Area" localSheetId="30">'6.1'!$C$1:$I$61</definedName>
    <definedName name="_xlnm.Print_Area" localSheetId="31">'6.1-new'!$D$1:$K$61</definedName>
    <definedName name="_xlnm.Print_Area" localSheetId="32">'7.1'!$A$1:$M$511</definedName>
    <definedName name="_xlnm.Print_Area" localSheetId="33">'7.2'!$A$1:$M$325</definedName>
    <definedName name="_xlnm.Print_Area" localSheetId="34">'9.1'!$A$2:$N$350</definedName>
    <definedName name="_xlnm.Print_Area" localSheetId="35">'9.2'!$A$1:$M$183</definedName>
    <definedName name="_xlnm.Print_Area" localSheetId="0">'NEW11'!$A$1:$BE$58</definedName>
    <definedName name="_xlnm.Print_Area" localSheetId="12">'Table 10 POSB Liabilities'!$C$1:$S$45</definedName>
    <definedName name="_xlnm.Print_Area" localSheetId="13">'Table 11Combined Com Mer Assets'!$A$1:$V$36</definedName>
    <definedName name="_xlnm.Print_Area" localSheetId="14">'Table 12 Combined ComMer Liab'!$C$1:$U$44</definedName>
    <definedName name="_xlnm.Print_Area" localSheetId="15">'Table 13 CombBuildPOSB Assets'!$A$1:$S$36</definedName>
    <definedName name="_xlnm.Print_Area" localSheetId="16">'Table 14 CombBuildPOSB Liab'!$C$1:$S$44</definedName>
    <definedName name="_xlnm.Print_Area" localSheetId="8">'Table 2 ODCs Liabilities'!$C$1:$V$13</definedName>
    <definedName name="_xlnm.Print_Area" localSheetId="9">'Table 7 Merchant Bank Assets'!$A$1:$U$36</definedName>
    <definedName name="_xlnm.Print_Area" localSheetId="10">'Table 8 Merchant Liabilities'!$C$1:$U$44</definedName>
    <definedName name="_xlnm.Print_Area" localSheetId="11">'Table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8" hidden="1">'15.2'!$H:$K</definedName>
    <definedName name="Z_098C004C_808F_436E_8F18_182F927479D1_.wvu.Cols" localSheetId="39" hidden="1">'180'!$D:$D</definedName>
    <definedName name="Z_098C004C_808F_436E_8F18_182F927479D1_.wvu.Cols" localSheetId="23" hidden="1">'4.2'!$G:$I</definedName>
    <definedName name="Z_098C004C_808F_436E_8F18_182F927479D1_.wvu.Cols" localSheetId="24"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6" hidden="1">'13.0'!$A$1:$H$61</definedName>
    <definedName name="Z_098C004C_808F_436E_8F18_182F927479D1_.wvu.PrintArea" localSheetId="37" hidden="1">'13.1'!$B$1:$H$44</definedName>
    <definedName name="Z_098C004C_808F_436E_8F18_182F927479D1_.wvu.PrintArea" localSheetId="38" hidden="1">'15.2'!$A$1:$L$206</definedName>
    <definedName name="Z_098C004C_808F_436E_8F18_182F927479D1_.wvu.PrintArea" localSheetId="39" hidden="1">'180'!$A$1:$K$198</definedName>
    <definedName name="Z_098C004C_808F_436E_8F18_182F927479D1_.wvu.PrintArea" localSheetId="17" hidden="1">'2.1'!$B$91:$O$92</definedName>
    <definedName name="Z_098C004C_808F_436E_8F18_182F927479D1_.wvu.PrintArea" localSheetId="19" hidden="1">'2.3'!$A$1:$O$14</definedName>
    <definedName name="Z_098C004C_808F_436E_8F18_182F927479D1_.wvu.PrintArea" localSheetId="21" hidden="1">'2.5'!$C$1:$Q$13</definedName>
    <definedName name="Z_098C004C_808F_436E_8F18_182F927479D1_.wvu.PrintArea" localSheetId="29" hidden="1">'3.1'!$A$1:$O$2</definedName>
    <definedName name="Z_098C004C_808F_436E_8F18_182F927479D1_.wvu.PrintArea" localSheetId="22" hidden="1">'4.1'!$A$1:$C$173</definedName>
    <definedName name="Z_098C004C_808F_436E_8F18_182F927479D1_.wvu.PrintArea" localSheetId="23" hidden="1">'4.2'!$C$8:$E$64</definedName>
    <definedName name="Z_098C004C_808F_436E_8F18_182F927479D1_.wvu.PrintArea" localSheetId="24" hidden="1">'4.3'!$A$1:$H$323</definedName>
    <definedName name="Z_098C004C_808F_436E_8F18_182F927479D1_.wvu.PrintArea" localSheetId="27" hidden="1">'6'!$C$1:$M$186</definedName>
    <definedName name="Z_098C004C_808F_436E_8F18_182F927479D1_.wvu.PrintArea" localSheetId="30" hidden="1">'6.1'!$C$1:$I$61</definedName>
    <definedName name="Z_098C004C_808F_436E_8F18_182F927479D1_.wvu.PrintArea" localSheetId="31" hidden="1">'6.1-new'!$D$1:$K$61</definedName>
    <definedName name="Z_098C004C_808F_436E_8F18_182F927479D1_.wvu.PrintArea" localSheetId="32" hidden="1">'7.1'!$A$1:$M$511</definedName>
    <definedName name="Z_098C004C_808F_436E_8F18_182F927479D1_.wvu.PrintArea" localSheetId="33" hidden="1">'7.2'!$A$1:$M$325</definedName>
    <definedName name="Z_098C004C_808F_436E_8F18_182F927479D1_.wvu.PrintArea" localSheetId="34" hidden="1">'9.1'!$A$2:$N$350</definedName>
    <definedName name="Z_098C004C_808F_436E_8F18_182F927479D1_.wvu.PrintArea" localSheetId="35" hidden="1">'9.2'!$A$1:$M$183</definedName>
    <definedName name="Z_098C004C_808F_436E_8F18_182F927479D1_.wvu.PrintArea" localSheetId="0" hidden="1">'NEW11'!$A$1:$BE$58</definedName>
    <definedName name="Z_098C004C_808F_436E_8F18_182F927479D1_.wvu.PrintArea" localSheetId="12" hidden="1">'Table 10 POSB Liabilities'!$C$1:$S$45</definedName>
    <definedName name="Z_098C004C_808F_436E_8F18_182F927479D1_.wvu.PrintArea" localSheetId="13" hidden="1">'Table 11Combined Com Mer Assets'!$A$1:$V$36</definedName>
    <definedName name="Z_098C004C_808F_436E_8F18_182F927479D1_.wvu.PrintArea" localSheetId="14" hidden="1">'Table 12 Combined ComMer Liab'!$C$1:$U$44</definedName>
    <definedName name="Z_098C004C_808F_436E_8F18_182F927479D1_.wvu.PrintArea" localSheetId="15" hidden="1">'Table 13 CombBuildPOSB Assets'!$A$1:$S$36</definedName>
    <definedName name="Z_098C004C_808F_436E_8F18_182F927479D1_.wvu.PrintArea" localSheetId="16" hidden="1">'Table 14 CombBuildPOSB Liab'!$C$1:$S$44</definedName>
    <definedName name="Z_098C004C_808F_436E_8F18_182F927479D1_.wvu.PrintArea" localSheetId="8" hidden="1">'Table 2 ODCs Liabilities'!$C$1:$V$13</definedName>
    <definedName name="Z_098C004C_808F_436E_8F18_182F927479D1_.wvu.PrintArea" localSheetId="9" hidden="1">'Table 7 Merchant Bank Assets'!$A$1:$U$36</definedName>
    <definedName name="Z_098C004C_808F_436E_8F18_182F927479D1_.wvu.PrintArea" localSheetId="10" hidden="1">'Table 8 Merchant Liabilities'!$C$1:$U$44</definedName>
    <definedName name="Z_098C004C_808F_436E_8F18_182F927479D1_.wvu.PrintArea" localSheetId="11"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6" hidden="1">'13.0'!$8:$81,'13.0'!$83:$97</definedName>
    <definedName name="Z_098C004C_808F_436E_8F18_182F927479D1_.wvu.Rows" localSheetId="37" hidden="1">'13.1'!$2:$54,'13.1'!$59:$75,'13.1'!$77:$92,'13.1'!$106:$106,'13.1'!$332:$340</definedName>
    <definedName name="Z_098C004C_808F_436E_8F18_182F927479D1_.wvu.Rows" localSheetId="40" hidden="1">'13.2'!$5:$37</definedName>
    <definedName name="Z_098C004C_808F_436E_8F18_182F927479D1_.wvu.Rows" localSheetId="38" hidden="1">'15.2'!$17:$169,'15.2'!$171:$185</definedName>
    <definedName name="Z_098C004C_808F_436E_8F18_182F927479D1_.wvu.Rows" localSheetId="39" hidden="1">'180'!$15:$167,'180'!$192:$194,'180'!$320:$328</definedName>
    <definedName name="Z_098C004C_808F_436E_8F18_182F927479D1_.wvu.Rows" localSheetId="17" hidden="1">'2.1'!$10:$115</definedName>
    <definedName name="Z_098C004C_808F_436E_8F18_182F927479D1_.wvu.Rows" localSheetId="19" hidden="1">'2.3'!$4:$105,'2.3'!$117:$126</definedName>
    <definedName name="Z_098C004C_808F_436E_8F18_182F927479D1_.wvu.Rows" localSheetId="29" hidden="1">'3.1'!#REF!</definedName>
    <definedName name="Z_098C004C_808F_436E_8F18_182F927479D1_.wvu.Rows" localSheetId="22" hidden="1">'4.1'!$1:$173,'4.1'!$188:$205,'4.1'!$207:$253,'4.1'!$263:$282,'4.1'!$339:$347</definedName>
    <definedName name="Z_098C004C_808F_436E_8F18_182F927479D1_.wvu.Rows" localSheetId="23" hidden="1">'4.2'!$8:$64,'4.2'!$69:$108</definedName>
    <definedName name="Z_098C004C_808F_436E_8F18_182F927479D1_.wvu.Rows" localSheetId="24" hidden="1">'4.3'!$11:$242,'4.3'!$339:$435,'4.3'!$493:$501</definedName>
    <definedName name="Z_098C004C_808F_436E_8F18_182F927479D1_.wvu.Rows" localSheetId="25" hidden="1">'4.4'!$16:$127,'4.4'!$168:$173,'4.4'!$175:$175</definedName>
    <definedName name="Z_098C004C_808F_436E_8F18_182F927479D1_.wvu.Rows" localSheetId="26" hidden="1">'5.1'!$3:$56,'5.1'!$59:$80,'5.1'!$160:$174</definedName>
    <definedName name="Z_098C004C_808F_436E_8F18_182F927479D1_.wvu.Rows" localSheetId="28" hidden="1">'5.2'!$7:$29,'5.2'!$96:$110</definedName>
    <definedName name="Z_098C004C_808F_436E_8F18_182F927479D1_.wvu.Rows" localSheetId="27" hidden="1">'6'!$8:$141</definedName>
    <definedName name="Z_098C004C_808F_436E_8F18_182F927479D1_.wvu.Rows" localSheetId="30" hidden="1">'6.1'!$1:$77,'6.1'!$89:$118</definedName>
    <definedName name="Z_098C004C_808F_436E_8F18_182F927479D1_.wvu.Rows" localSheetId="31" hidden="1">'6.1-new'!$1:$77,'6.1-new'!#REF!</definedName>
    <definedName name="Z_098C004C_808F_436E_8F18_182F927479D1_.wvu.Rows" localSheetId="32" hidden="1">'7.1'!$15:$283,'7.1'!$285:$485</definedName>
    <definedName name="Z_098C004C_808F_436E_8F18_182F927479D1_.wvu.Rows" localSheetId="33" hidden="1">'7.2'!$15:$297</definedName>
    <definedName name="Z_098C004C_808F_436E_8F18_182F927479D1_.wvu.Rows" localSheetId="34" hidden="1">'9.1'!$13:$150,'9.1'!$152:$334</definedName>
    <definedName name="Z_098C004C_808F_436E_8F18_182F927479D1_.wvu.Rows" localSheetId="35" hidden="1">'9.2'!$15:$151,'9.2'!$153:$167</definedName>
    <definedName name="Z_098C004C_808F_436E_8F18_182F927479D1_.wvu.Rows" localSheetId="0" hidden="1">'NEW11'!$32:$33</definedName>
    <definedName name="Z_098C004C_808F_436E_8F18_182F927479D1_.wvu.Rows" localSheetId="12" hidden="1">'Table 10 POSB Liabilities'!#REF!,'Table 10 POSB Liabilities'!$13:$82</definedName>
    <definedName name="Z_098C004C_808F_436E_8F18_182F927479D1_.wvu.Rows" localSheetId="13" hidden="1">'Table 11Combined Com Mer Assets'!#REF!,'Table 11Combined Com Mer Assets'!$13:$51,'Table 11Combined Com Mer Assets'!#REF!</definedName>
    <definedName name="Z_098C004C_808F_436E_8F18_182F927479D1_.wvu.Rows" localSheetId="14" hidden="1">'Table 12 Combined ComMer Liab'!#REF!,'Table 12 Combined ComMer Liab'!$13:$44</definedName>
    <definedName name="Z_098C004C_808F_436E_8F18_182F927479D1_.wvu.Rows" localSheetId="15" hidden="1">'Table 13 CombBuildPOSB Assets'!#REF!,'Table 13 CombBuildPOSB Assets'!$13:$50,'Table 13 CombBuildPOSB Assets'!#REF!</definedName>
    <definedName name="Z_098C004C_808F_436E_8F18_182F927479D1_.wvu.Rows" localSheetId="16" hidden="1">'Table 14 CombBuildPOSB Liab'!#REF!,'Table 14 CombBuildPOSB Liab'!$13:$44</definedName>
    <definedName name="Z_098C004C_808F_436E_8F18_182F927479D1_.wvu.Rows" localSheetId="8" hidden="1">'Table 2 ODCs Liabilities'!#REF!,'Table 2 ODCs Liabilities'!#REF!</definedName>
    <definedName name="Z_098C004C_808F_436E_8F18_182F927479D1_.wvu.Rows" localSheetId="9" hidden="1">'Table 7 Merchant Bank Assets'!#REF!,'Table 7 Merchant Bank Assets'!$13:$44,'Table 7 Merchant Bank Assets'!#REF!</definedName>
    <definedName name="Z_098C004C_808F_436E_8F18_182F927479D1_.wvu.Rows" localSheetId="10" hidden="1">'Table 8 Merchant Liabilities'!#REF!,'Table 8 Merchant Liabilities'!$13:$44</definedName>
    <definedName name="Z_098C004C_808F_436E_8F18_182F927479D1_.wvu.Rows" localSheetId="11"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8" hidden="1">'15.2'!$H:$K</definedName>
    <definedName name="Z_705E0D18_9A83_42CA_8732_90923BE2EC7D_.wvu.Cols" localSheetId="39" hidden="1">'180'!$D:$D</definedName>
    <definedName name="Z_705E0D18_9A83_42CA_8732_90923BE2EC7D_.wvu.Cols" localSheetId="29" hidden="1">'3.1'!$D:$M</definedName>
    <definedName name="Z_705E0D18_9A83_42CA_8732_90923BE2EC7D_.wvu.Cols" localSheetId="23" hidden="1">'4.2'!$G:$I</definedName>
    <definedName name="Z_705E0D18_9A83_42CA_8732_90923BE2EC7D_.wvu.Cols" localSheetId="24" hidden="1">'4.3'!$D:$H</definedName>
    <definedName name="Z_705E0D18_9A83_42CA_8732_90923BE2EC7D_.wvu.Cols" localSheetId="0" hidden="1">'NEW11'!$C:$AQ</definedName>
    <definedName name="Z_705E0D18_9A83_42CA_8732_90923BE2EC7D_.wvu.Cols" localSheetId="10"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6" hidden="1">'13.0'!$A$1:$H$61</definedName>
    <definedName name="Z_705E0D18_9A83_42CA_8732_90923BE2EC7D_.wvu.PrintArea" localSheetId="37" hidden="1">'13.1'!$B$1:$H$44</definedName>
    <definedName name="Z_705E0D18_9A83_42CA_8732_90923BE2EC7D_.wvu.PrintArea" localSheetId="38" hidden="1">'15.2'!$A$1:$L$206</definedName>
    <definedName name="Z_705E0D18_9A83_42CA_8732_90923BE2EC7D_.wvu.PrintArea" localSheetId="39" hidden="1">'180'!$A$1:$K$198</definedName>
    <definedName name="Z_705E0D18_9A83_42CA_8732_90923BE2EC7D_.wvu.PrintArea" localSheetId="17" hidden="1">'2.1'!$B$91:$O$92</definedName>
    <definedName name="Z_705E0D18_9A83_42CA_8732_90923BE2EC7D_.wvu.PrintArea" localSheetId="19" hidden="1">'2.3'!$A$1:$O$14</definedName>
    <definedName name="Z_705E0D18_9A83_42CA_8732_90923BE2EC7D_.wvu.PrintArea" localSheetId="21" hidden="1">'2.5'!$C$1:$Q$13</definedName>
    <definedName name="Z_705E0D18_9A83_42CA_8732_90923BE2EC7D_.wvu.PrintArea" localSheetId="29" hidden="1">'3.1'!$A$1:$O$2</definedName>
    <definedName name="Z_705E0D18_9A83_42CA_8732_90923BE2EC7D_.wvu.PrintArea" localSheetId="22" hidden="1">'4.1'!$A$1:$C$173</definedName>
    <definedName name="Z_705E0D18_9A83_42CA_8732_90923BE2EC7D_.wvu.PrintArea" localSheetId="23" hidden="1">'4.2'!$C$8:$E$64</definedName>
    <definedName name="Z_705E0D18_9A83_42CA_8732_90923BE2EC7D_.wvu.PrintArea" localSheetId="24" hidden="1">'4.3'!$A$1:$H$323</definedName>
    <definedName name="Z_705E0D18_9A83_42CA_8732_90923BE2EC7D_.wvu.PrintArea" localSheetId="27" hidden="1">'6'!$C$1:$M$186</definedName>
    <definedName name="Z_705E0D18_9A83_42CA_8732_90923BE2EC7D_.wvu.PrintArea" localSheetId="30" hidden="1">'6.1'!$C$1:$I$61</definedName>
    <definedName name="Z_705E0D18_9A83_42CA_8732_90923BE2EC7D_.wvu.PrintArea" localSheetId="31" hidden="1">'6.1-new'!$D$1:$K$61</definedName>
    <definedName name="Z_705E0D18_9A83_42CA_8732_90923BE2EC7D_.wvu.PrintArea" localSheetId="32" hidden="1">'7.1'!$A$1:$M$511</definedName>
    <definedName name="Z_705E0D18_9A83_42CA_8732_90923BE2EC7D_.wvu.PrintArea" localSheetId="33" hidden="1">'7.2'!$A$1:$M$325</definedName>
    <definedName name="Z_705E0D18_9A83_42CA_8732_90923BE2EC7D_.wvu.PrintArea" localSheetId="34" hidden="1">'9.1'!$A$2:$N$350</definedName>
    <definedName name="Z_705E0D18_9A83_42CA_8732_90923BE2EC7D_.wvu.PrintArea" localSheetId="35" hidden="1">'9.2'!$A$1:$M$183</definedName>
    <definedName name="Z_705E0D18_9A83_42CA_8732_90923BE2EC7D_.wvu.PrintArea" localSheetId="0" hidden="1">'NEW11'!$A$1:$BE$58</definedName>
    <definedName name="Z_705E0D18_9A83_42CA_8732_90923BE2EC7D_.wvu.PrintArea" localSheetId="12" hidden="1">'Table 10 POSB Liabilities'!$C$1:$S$45</definedName>
    <definedName name="Z_705E0D18_9A83_42CA_8732_90923BE2EC7D_.wvu.PrintArea" localSheetId="13" hidden="1">'Table 11Combined Com Mer Assets'!$A$1:$V$36</definedName>
    <definedName name="Z_705E0D18_9A83_42CA_8732_90923BE2EC7D_.wvu.PrintArea" localSheetId="14" hidden="1">'Table 12 Combined ComMer Liab'!$C$1:$U$44</definedName>
    <definedName name="Z_705E0D18_9A83_42CA_8732_90923BE2EC7D_.wvu.PrintArea" localSheetId="15" hidden="1">'Table 13 CombBuildPOSB Assets'!$A$1:$S$36</definedName>
    <definedName name="Z_705E0D18_9A83_42CA_8732_90923BE2EC7D_.wvu.PrintArea" localSheetId="16" hidden="1">'Table 14 CombBuildPOSB Liab'!$C$1:$S$44</definedName>
    <definedName name="Z_705E0D18_9A83_42CA_8732_90923BE2EC7D_.wvu.PrintArea" localSheetId="8" hidden="1">'Table 2 ODCs Liabilities'!$C$1:$V$13</definedName>
    <definedName name="Z_705E0D18_9A83_42CA_8732_90923BE2EC7D_.wvu.PrintArea" localSheetId="9" hidden="1">'Table 7 Merchant Bank Assets'!$A$1:$U$36</definedName>
    <definedName name="Z_705E0D18_9A83_42CA_8732_90923BE2EC7D_.wvu.PrintArea" localSheetId="10" hidden="1">'Table 8 Merchant Liabilities'!$C$1:$U$44</definedName>
    <definedName name="Z_705E0D18_9A83_42CA_8732_90923BE2EC7D_.wvu.PrintArea" localSheetId="11"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6" hidden="1">'13.0'!$8:$81,'13.0'!$83:$127,'13.0'!$149:$149</definedName>
    <definedName name="Z_705E0D18_9A83_42CA_8732_90923BE2EC7D_.wvu.Rows" localSheetId="37" hidden="1">'13.1'!$2:$54,'13.1'!$59:$75,'13.1'!$77:$120,'13.1'!$332:$340</definedName>
    <definedName name="Z_705E0D18_9A83_42CA_8732_90923BE2EC7D_.wvu.Rows" localSheetId="40" hidden="1">'13.2'!$5:$66</definedName>
    <definedName name="Z_705E0D18_9A83_42CA_8732_90923BE2EC7D_.wvu.Rows" localSheetId="38" hidden="1">'15.2'!$17:$169,'15.2'!$171:$185</definedName>
    <definedName name="Z_705E0D18_9A83_42CA_8732_90923BE2EC7D_.wvu.Rows" localSheetId="39" hidden="1">'180'!$15:$167,'180'!$192:$194,'180'!$320:$328</definedName>
    <definedName name="Z_705E0D18_9A83_42CA_8732_90923BE2EC7D_.wvu.Rows" localSheetId="17" hidden="1">'2.1'!$10:$129,'2.1'!$131:$144</definedName>
    <definedName name="Z_705E0D18_9A83_42CA_8732_90923BE2EC7D_.wvu.Rows" localSheetId="18" hidden="1">'2.2'!$11:$121</definedName>
    <definedName name="Z_705E0D18_9A83_42CA_8732_90923BE2EC7D_.wvu.Rows" localSheetId="19" hidden="1">'2.3'!$4:$105,'2.3'!$117:$126</definedName>
    <definedName name="Z_705E0D18_9A83_42CA_8732_90923BE2EC7D_.wvu.Rows" localSheetId="22" hidden="1">'4.1'!$1:$173,'4.1'!$188:$205,'4.1'!$207:$253,'4.1'!$263:$282,'4.1'!$339:$347</definedName>
    <definedName name="Z_705E0D18_9A83_42CA_8732_90923BE2EC7D_.wvu.Rows" localSheetId="23" hidden="1">'4.2'!$8:$64,'4.2'!$69:$135,'4.2'!$157:$157</definedName>
    <definedName name="Z_705E0D18_9A83_42CA_8732_90923BE2EC7D_.wvu.Rows" localSheetId="24" hidden="1">'4.3'!$11:$255,'4.3'!$257:$270,'4.3'!$291:$291,'4.3'!$339:$435,'4.3'!$493:$501</definedName>
    <definedName name="Z_705E0D18_9A83_42CA_8732_90923BE2EC7D_.wvu.Rows" localSheetId="25" hidden="1">'4.4'!$16:$127,'4.4'!$168:$173,'4.4'!$175:$175</definedName>
    <definedName name="Z_705E0D18_9A83_42CA_8732_90923BE2EC7D_.wvu.Rows" localSheetId="26" hidden="1">'5.1'!$3:$56,'5.1'!$59:$80,'5.1'!$160:$201</definedName>
    <definedName name="Z_705E0D18_9A83_42CA_8732_90923BE2EC7D_.wvu.Rows" localSheetId="28" hidden="1">'5.2'!$2:$3,'5.2'!$7:$29,'5.2'!#REF!,'5.2'!#REF!,'5.2'!$96:$138</definedName>
    <definedName name="Z_705E0D18_9A83_42CA_8732_90923BE2EC7D_.wvu.Rows" localSheetId="27" hidden="1">'6'!$8:$141</definedName>
    <definedName name="Z_705E0D18_9A83_42CA_8732_90923BE2EC7D_.wvu.Rows" localSheetId="30" hidden="1">'6.1'!$1:$77,'6.1'!$89:$145,'6.1'!$167:$167</definedName>
    <definedName name="Z_705E0D18_9A83_42CA_8732_90923BE2EC7D_.wvu.Rows" localSheetId="31" hidden="1">'6.1-new'!$1:$77,'6.1-new'!#REF!,'6.1-new'!#REF!</definedName>
    <definedName name="Z_705E0D18_9A83_42CA_8732_90923BE2EC7D_.wvu.Rows" localSheetId="32" hidden="1">'7.1'!$15:$283,'7.1'!$285:$485</definedName>
    <definedName name="Z_705E0D18_9A83_42CA_8732_90923BE2EC7D_.wvu.Rows" localSheetId="33" hidden="1">'7.2'!$15:$297</definedName>
    <definedName name="Z_705E0D18_9A83_42CA_8732_90923BE2EC7D_.wvu.Rows" localSheetId="34" hidden="1">'9.1'!$13:$150,'9.1'!$152:$334</definedName>
    <definedName name="Z_705E0D18_9A83_42CA_8732_90923BE2EC7D_.wvu.Rows" localSheetId="35" hidden="1">'9.2'!$15:$151,'9.2'!$153:$167</definedName>
    <definedName name="Z_705E0D18_9A83_42CA_8732_90923BE2EC7D_.wvu.Rows" localSheetId="0" hidden="1">'NEW11'!$32:$33</definedName>
    <definedName name="Z_705E0D18_9A83_42CA_8732_90923BE2EC7D_.wvu.Rows" localSheetId="8" hidden="1">'Table 2 ODCs Liabilities'!$15:$42</definedName>
    <definedName name="Z_89CA84C2_78F5_4B05_8F1D_B7C5F97BCB4E_.wvu.Cols" localSheetId="37" hidden="1">'13.1'!#REF!</definedName>
    <definedName name="Z_89CA84C2_78F5_4B05_8F1D_B7C5F97BCB4E_.wvu.Cols" localSheetId="38" hidden="1">'15.2'!$H:$K</definedName>
    <definedName name="Z_89CA84C2_78F5_4B05_8F1D_B7C5F97BCB4E_.wvu.Cols" localSheetId="39" hidden="1">'180'!$D:$D</definedName>
    <definedName name="Z_89CA84C2_78F5_4B05_8F1D_B7C5F97BCB4E_.wvu.Cols" localSheetId="23" hidden="1">'4.2'!$G:$I</definedName>
    <definedName name="Z_89CA84C2_78F5_4B05_8F1D_B7C5F97BCB4E_.wvu.Cols" localSheetId="24" hidden="1">'4.3'!$D:$H</definedName>
    <definedName name="Z_89CA84C2_78F5_4B05_8F1D_B7C5F97BCB4E_.wvu.Cols" localSheetId="0" hidden="1">'NEW11'!$C:$AQ</definedName>
    <definedName name="Z_89CA84C2_78F5_4B05_8F1D_B7C5F97BCB4E_.wvu.Cols" localSheetId="10"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6" hidden="1">'13.0'!$A$1:$H$61</definedName>
    <definedName name="Z_89CA84C2_78F5_4B05_8F1D_B7C5F97BCB4E_.wvu.PrintArea" localSheetId="37" hidden="1">'13.1'!$B$1:$H$44</definedName>
    <definedName name="Z_89CA84C2_78F5_4B05_8F1D_B7C5F97BCB4E_.wvu.PrintArea" localSheetId="38" hidden="1">'15.2'!$A$1:$L$206</definedName>
    <definedName name="Z_89CA84C2_78F5_4B05_8F1D_B7C5F97BCB4E_.wvu.PrintArea" localSheetId="39" hidden="1">'180'!$A$1:$K$198</definedName>
    <definedName name="Z_89CA84C2_78F5_4B05_8F1D_B7C5F97BCB4E_.wvu.PrintArea" localSheetId="17" hidden="1">'2.1'!$B$91:$O$92</definedName>
    <definedName name="Z_89CA84C2_78F5_4B05_8F1D_B7C5F97BCB4E_.wvu.PrintArea" localSheetId="19" hidden="1">'2.3'!$A$1:$O$14</definedName>
    <definedName name="Z_89CA84C2_78F5_4B05_8F1D_B7C5F97BCB4E_.wvu.PrintArea" localSheetId="21" hidden="1">'2.5'!$C$1:$Q$13</definedName>
    <definedName name="Z_89CA84C2_78F5_4B05_8F1D_B7C5F97BCB4E_.wvu.PrintArea" localSheetId="29" hidden="1">'3.1'!$A$1:$O$2</definedName>
    <definedName name="Z_89CA84C2_78F5_4B05_8F1D_B7C5F97BCB4E_.wvu.PrintArea" localSheetId="22" hidden="1">'4.1'!$A$1:$C$173</definedName>
    <definedName name="Z_89CA84C2_78F5_4B05_8F1D_B7C5F97BCB4E_.wvu.PrintArea" localSheetId="23" hidden="1">'4.2'!$C$8:$E$64</definedName>
    <definedName name="Z_89CA84C2_78F5_4B05_8F1D_B7C5F97BCB4E_.wvu.PrintArea" localSheetId="24" hidden="1">'4.3'!$A$1:$H$323</definedName>
    <definedName name="Z_89CA84C2_78F5_4B05_8F1D_B7C5F97BCB4E_.wvu.PrintArea" localSheetId="27" hidden="1">'6'!$C$1:$M$186</definedName>
    <definedName name="Z_89CA84C2_78F5_4B05_8F1D_B7C5F97BCB4E_.wvu.PrintArea" localSheetId="30" hidden="1">'6.1'!$C$1:$I$61</definedName>
    <definedName name="Z_89CA84C2_78F5_4B05_8F1D_B7C5F97BCB4E_.wvu.PrintArea" localSheetId="31" hidden="1">'6.1-new'!$D$1:$K$61</definedName>
    <definedName name="Z_89CA84C2_78F5_4B05_8F1D_B7C5F97BCB4E_.wvu.PrintArea" localSheetId="32" hidden="1">'7.1'!$A$1:$M$511</definedName>
    <definedName name="Z_89CA84C2_78F5_4B05_8F1D_B7C5F97BCB4E_.wvu.PrintArea" localSheetId="33" hidden="1">'7.2'!$A$1:$M$325</definedName>
    <definedName name="Z_89CA84C2_78F5_4B05_8F1D_B7C5F97BCB4E_.wvu.PrintArea" localSheetId="34" hidden="1">'9.1'!$A$2:$N$350</definedName>
    <definedName name="Z_89CA84C2_78F5_4B05_8F1D_B7C5F97BCB4E_.wvu.PrintArea" localSheetId="35" hidden="1">'9.2'!$A$1:$M$183</definedName>
    <definedName name="Z_89CA84C2_78F5_4B05_8F1D_B7C5F97BCB4E_.wvu.PrintArea" localSheetId="0" hidden="1">'NEW11'!$A$1:$BE$58</definedName>
    <definedName name="Z_89CA84C2_78F5_4B05_8F1D_B7C5F97BCB4E_.wvu.PrintArea" localSheetId="12" hidden="1">'Table 10 POSB Liabilities'!$C$1:$S$45</definedName>
    <definedName name="Z_89CA84C2_78F5_4B05_8F1D_B7C5F97BCB4E_.wvu.PrintArea" localSheetId="13" hidden="1">'Table 11Combined Com Mer Assets'!$A$1:$V$36</definedName>
    <definedName name="Z_89CA84C2_78F5_4B05_8F1D_B7C5F97BCB4E_.wvu.PrintArea" localSheetId="14" hidden="1">'Table 12 Combined ComMer Liab'!$C$1:$U$44</definedName>
    <definedName name="Z_89CA84C2_78F5_4B05_8F1D_B7C5F97BCB4E_.wvu.PrintArea" localSheetId="15" hidden="1">'Table 13 CombBuildPOSB Assets'!$A$1:$S$36</definedName>
    <definedName name="Z_89CA84C2_78F5_4B05_8F1D_B7C5F97BCB4E_.wvu.PrintArea" localSheetId="16" hidden="1">'Table 14 CombBuildPOSB Liab'!$C$1:$S$44</definedName>
    <definedName name="Z_89CA84C2_78F5_4B05_8F1D_B7C5F97BCB4E_.wvu.PrintArea" localSheetId="8" hidden="1">'Table 2 ODCs Liabilities'!$C$1:$V$13</definedName>
    <definedName name="Z_89CA84C2_78F5_4B05_8F1D_B7C5F97BCB4E_.wvu.PrintArea" localSheetId="9" hidden="1">'Table 7 Merchant Bank Assets'!$A$1:$U$36</definedName>
    <definedName name="Z_89CA84C2_78F5_4B05_8F1D_B7C5F97BCB4E_.wvu.PrintArea" localSheetId="10" hidden="1">'Table 8 Merchant Liabilities'!$C$1:$U$44</definedName>
    <definedName name="Z_89CA84C2_78F5_4B05_8F1D_B7C5F97BCB4E_.wvu.PrintArea" localSheetId="11"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6" hidden="1">'13.0'!$8:$81,'13.0'!$83:$112,'13.0'!$123:$123</definedName>
    <definedName name="Z_89CA84C2_78F5_4B05_8F1D_B7C5F97BCB4E_.wvu.Rows" localSheetId="37" hidden="1">'13.1'!$2:$54,'13.1'!$59:$75,'13.1'!$77:$107,'13.1'!$332:$340</definedName>
    <definedName name="Z_89CA84C2_78F5_4B05_8F1D_B7C5F97BCB4E_.wvu.Rows" localSheetId="40" hidden="1">'13.2'!$5:$52</definedName>
    <definedName name="Z_89CA84C2_78F5_4B05_8F1D_B7C5F97BCB4E_.wvu.Rows" localSheetId="38" hidden="1">'15.2'!$17:$169,'15.2'!$171:$185</definedName>
    <definedName name="Z_89CA84C2_78F5_4B05_8F1D_B7C5F97BCB4E_.wvu.Rows" localSheetId="39" hidden="1">'180'!$15:$167,'180'!$192:$194,'180'!$320:$328</definedName>
    <definedName name="Z_89CA84C2_78F5_4B05_8F1D_B7C5F97BCB4E_.wvu.Rows" localSheetId="17" hidden="1">'2.1'!$10:$129,'2.1'!$131:$143</definedName>
    <definedName name="Z_89CA84C2_78F5_4B05_8F1D_B7C5F97BCB4E_.wvu.Rows" localSheetId="19" hidden="1">'2.3'!$4:$105,'2.3'!$117:$126</definedName>
    <definedName name="Z_89CA84C2_78F5_4B05_8F1D_B7C5F97BCB4E_.wvu.Rows" localSheetId="22" hidden="1">'4.1'!$1:$173,'4.1'!$188:$205,'4.1'!$207:$253,'4.1'!$263:$282,'4.1'!$339:$347</definedName>
    <definedName name="Z_89CA84C2_78F5_4B05_8F1D_B7C5F97BCB4E_.wvu.Rows" localSheetId="23" hidden="1">'4.2'!$8:$64,'4.2'!$69:$122</definedName>
    <definedName name="Z_89CA84C2_78F5_4B05_8F1D_B7C5F97BCB4E_.wvu.Rows" localSheetId="24" hidden="1">'4.3'!$11:$255,'4.3'!$339:$435,'4.3'!$493:$501</definedName>
    <definedName name="Z_89CA84C2_78F5_4B05_8F1D_B7C5F97BCB4E_.wvu.Rows" localSheetId="25" hidden="1">'4.4'!$16:$127,'4.4'!$168:$173,'4.4'!$175:$175</definedName>
    <definedName name="Z_89CA84C2_78F5_4B05_8F1D_B7C5F97BCB4E_.wvu.Rows" localSheetId="26" hidden="1">'5.1'!$3:$56,'5.1'!$59:$80,'5.1'!$160:$188</definedName>
    <definedName name="Z_89CA84C2_78F5_4B05_8F1D_B7C5F97BCB4E_.wvu.Rows" localSheetId="28" hidden="1">'5.2'!$2:$3,'5.2'!$7:$29,'5.2'!$36:$36,'5.2'!$96:$124</definedName>
    <definedName name="Z_89CA84C2_78F5_4B05_8F1D_B7C5F97BCB4E_.wvu.Rows" localSheetId="27" hidden="1">'6'!$8:$141</definedName>
    <definedName name="Z_89CA84C2_78F5_4B05_8F1D_B7C5F97BCB4E_.wvu.Rows" localSheetId="30" hidden="1">'6.1'!$1:$77,'6.1'!$89:$132</definedName>
    <definedName name="Z_89CA84C2_78F5_4B05_8F1D_B7C5F97BCB4E_.wvu.Rows" localSheetId="31" hidden="1">'6.1-new'!$1:$77,'6.1-new'!#REF!</definedName>
    <definedName name="Z_89CA84C2_78F5_4B05_8F1D_B7C5F97BCB4E_.wvu.Rows" localSheetId="32" hidden="1">'7.1'!$15:$283,'7.1'!$285:$485</definedName>
    <definedName name="Z_89CA84C2_78F5_4B05_8F1D_B7C5F97BCB4E_.wvu.Rows" localSheetId="33" hidden="1">'7.2'!$15:$297</definedName>
    <definedName name="Z_89CA84C2_78F5_4B05_8F1D_B7C5F97BCB4E_.wvu.Rows" localSheetId="34" hidden="1">'9.1'!$13:$150,'9.1'!$152:$334</definedName>
    <definedName name="Z_89CA84C2_78F5_4B05_8F1D_B7C5F97BCB4E_.wvu.Rows" localSheetId="35" hidden="1">'9.2'!$15:$151,'9.2'!$153:$167</definedName>
    <definedName name="Z_89CA84C2_78F5_4B05_8F1D_B7C5F97BCB4E_.wvu.Rows" localSheetId="0" hidden="1">'NEW11'!$32:$33</definedName>
    <definedName name="Z_89CA84C2_78F5_4B05_8F1D_B7C5F97BCB4E_.wvu.Rows" localSheetId="8" hidden="1">'Table 2 ODCs Liabilities'!$15:$28</definedName>
    <definedName name="Z_D45E5F9E_4EA6_40A2_8A1D_3AC67FB8CE54_.wvu.Cols" localSheetId="38" hidden="1">'15.2'!$H:$K</definedName>
    <definedName name="Z_D45E5F9E_4EA6_40A2_8A1D_3AC67FB8CE54_.wvu.Cols" localSheetId="39" hidden="1">'180'!$D:$D</definedName>
    <definedName name="Z_D45E5F9E_4EA6_40A2_8A1D_3AC67FB8CE54_.wvu.Cols" localSheetId="29" hidden="1">'3.1'!$D:$M</definedName>
    <definedName name="Z_D45E5F9E_4EA6_40A2_8A1D_3AC67FB8CE54_.wvu.Cols" localSheetId="23" hidden="1">'4.2'!$G:$I</definedName>
    <definedName name="Z_D45E5F9E_4EA6_40A2_8A1D_3AC67FB8CE54_.wvu.Cols" localSheetId="24" hidden="1">'4.3'!$D:$H</definedName>
    <definedName name="Z_D45E5F9E_4EA6_40A2_8A1D_3AC67FB8CE54_.wvu.Cols" localSheetId="0" hidden="1">'NEW11'!$C:$AQ</definedName>
    <definedName name="Z_D45E5F9E_4EA6_40A2_8A1D_3AC67FB8CE54_.wvu.Cols" localSheetId="10"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6" hidden="1">'13.0'!$A$1:$H$61</definedName>
    <definedName name="Z_D45E5F9E_4EA6_40A2_8A1D_3AC67FB8CE54_.wvu.PrintArea" localSheetId="37" hidden="1">'13.1'!$B$1:$H$44</definedName>
    <definedName name="Z_D45E5F9E_4EA6_40A2_8A1D_3AC67FB8CE54_.wvu.PrintArea" localSheetId="38" hidden="1">'15.2'!$A$1:$L$206</definedName>
    <definedName name="Z_D45E5F9E_4EA6_40A2_8A1D_3AC67FB8CE54_.wvu.PrintArea" localSheetId="39" hidden="1">'180'!$A$1:$K$198</definedName>
    <definedName name="Z_D45E5F9E_4EA6_40A2_8A1D_3AC67FB8CE54_.wvu.PrintArea" localSheetId="17" hidden="1">'2.1'!$B$91:$O$92</definedName>
    <definedName name="Z_D45E5F9E_4EA6_40A2_8A1D_3AC67FB8CE54_.wvu.PrintArea" localSheetId="19" hidden="1">'2.3'!$A$1:$O$14</definedName>
    <definedName name="Z_D45E5F9E_4EA6_40A2_8A1D_3AC67FB8CE54_.wvu.PrintArea" localSheetId="21" hidden="1">'2.5'!$C$1:$Q$13</definedName>
    <definedName name="Z_D45E5F9E_4EA6_40A2_8A1D_3AC67FB8CE54_.wvu.PrintArea" localSheetId="29" hidden="1">'3.1'!$A$1:$O$2</definedName>
    <definedName name="Z_D45E5F9E_4EA6_40A2_8A1D_3AC67FB8CE54_.wvu.PrintArea" localSheetId="22" hidden="1">'4.1'!$A$1:$C$173</definedName>
    <definedName name="Z_D45E5F9E_4EA6_40A2_8A1D_3AC67FB8CE54_.wvu.PrintArea" localSheetId="23" hidden="1">'4.2'!$C$8:$E$64</definedName>
    <definedName name="Z_D45E5F9E_4EA6_40A2_8A1D_3AC67FB8CE54_.wvu.PrintArea" localSheetId="24" hidden="1">'4.3'!$A$1:$H$323</definedName>
    <definedName name="Z_D45E5F9E_4EA6_40A2_8A1D_3AC67FB8CE54_.wvu.PrintArea" localSheetId="27" hidden="1">'6'!$C$1:$M$186</definedName>
    <definedName name="Z_D45E5F9E_4EA6_40A2_8A1D_3AC67FB8CE54_.wvu.PrintArea" localSheetId="30" hidden="1">'6.1'!$C$1:$I$61</definedName>
    <definedName name="Z_D45E5F9E_4EA6_40A2_8A1D_3AC67FB8CE54_.wvu.PrintArea" localSheetId="31" hidden="1">'6.1-new'!$D$1:$K$61</definedName>
    <definedName name="Z_D45E5F9E_4EA6_40A2_8A1D_3AC67FB8CE54_.wvu.PrintArea" localSheetId="32" hidden="1">'7.1'!$A$1:$M$511</definedName>
    <definedName name="Z_D45E5F9E_4EA6_40A2_8A1D_3AC67FB8CE54_.wvu.PrintArea" localSheetId="33" hidden="1">'7.2'!$A$1:$M$325</definedName>
    <definedName name="Z_D45E5F9E_4EA6_40A2_8A1D_3AC67FB8CE54_.wvu.PrintArea" localSheetId="34" hidden="1">'9.1'!$A$2:$N$350</definedName>
    <definedName name="Z_D45E5F9E_4EA6_40A2_8A1D_3AC67FB8CE54_.wvu.PrintArea" localSheetId="35" hidden="1">'9.2'!$A$1:$M$183</definedName>
    <definedName name="Z_D45E5F9E_4EA6_40A2_8A1D_3AC67FB8CE54_.wvu.PrintArea" localSheetId="0" hidden="1">'NEW11'!$A$1:$BE$58</definedName>
    <definedName name="Z_D45E5F9E_4EA6_40A2_8A1D_3AC67FB8CE54_.wvu.PrintArea" localSheetId="12" hidden="1">'Table 10 POSB Liabilities'!$C$1:$S$45</definedName>
    <definedName name="Z_D45E5F9E_4EA6_40A2_8A1D_3AC67FB8CE54_.wvu.PrintArea" localSheetId="13" hidden="1">'Table 11Combined Com Mer Assets'!$A$1:$V$36</definedName>
    <definedName name="Z_D45E5F9E_4EA6_40A2_8A1D_3AC67FB8CE54_.wvu.PrintArea" localSheetId="14" hidden="1">'Table 12 Combined ComMer Liab'!$C$1:$U$44</definedName>
    <definedName name="Z_D45E5F9E_4EA6_40A2_8A1D_3AC67FB8CE54_.wvu.PrintArea" localSheetId="15" hidden="1">'Table 13 CombBuildPOSB Assets'!$A$1:$S$36</definedName>
    <definedName name="Z_D45E5F9E_4EA6_40A2_8A1D_3AC67FB8CE54_.wvu.PrintArea" localSheetId="16" hidden="1">'Table 14 CombBuildPOSB Liab'!$C$1:$S$44</definedName>
    <definedName name="Z_D45E5F9E_4EA6_40A2_8A1D_3AC67FB8CE54_.wvu.PrintArea" localSheetId="8" hidden="1">'Table 2 ODCs Liabilities'!$C$1:$V$13</definedName>
    <definedName name="Z_D45E5F9E_4EA6_40A2_8A1D_3AC67FB8CE54_.wvu.PrintArea" localSheetId="9" hidden="1">'Table 7 Merchant Bank Assets'!$A$1:$U$36</definedName>
    <definedName name="Z_D45E5F9E_4EA6_40A2_8A1D_3AC67FB8CE54_.wvu.PrintArea" localSheetId="10" hidden="1">'Table 8 Merchant Liabilities'!$C$1:$U$44</definedName>
    <definedName name="Z_D45E5F9E_4EA6_40A2_8A1D_3AC67FB8CE54_.wvu.PrintArea" localSheetId="11"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6" hidden="1">'13.0'!$8:$81,'13.0'!$83:$127</definedName>
    <definedName name="Z_D45E5F9E_4EA6_40A2_8A1D_3AC67FB8CE54_.wvu.Rows" localSheetId="37" hidden="1">'13.1'!$2:$54,'13.1'!$59:$75,'13.1'!$77:$120,'13.1'!$141:$141,'13.1'!$332:$340</definedName>
    <definedName name="Z_D45E5F9E_4EA6_40A2_8A1D_3AC67FB8CE54_.wvu.Rows" localSheetId="40" hidden="1">'13.2'!$5:$66</definedName>
    <definedName name="Z_D45E5F9E_4EA6_40A2_8A1D_3AC67FB8CE54_.wvu.Rows" localSheetId="38" hidden="1">'15.2'!$17:$169,'15.2'!$171:$185</definedName>
    <definedName name="Z_D45E5F9E_4EA6_40A2_8A1D_3AC67FB8CE54_.wvu.Rows" localSheetId="39" hidden="1">'180'!$15:$167,'180'!$192:$194,'180'!$320:$328</definedName>
    <definedName name="Z_D45E5F9E_4EA6_40A2_8A1D_3AC67FB8CE54_.wvu.Rows" localSheetId="17" hidden="1">'2.1'!$10:$129,'2.1'!$131:$144</definedName>
    <definedName name="Z_D45E5F9E_4EA6_40A2_8A1D_3AC67FB8CE54_.wvu.Rows" localSheetId="18" hidden="1">'2.2'!$11:$135</definedName>
    <definedName name="Z_D45E5F9E_4EA6_40A2_8A1D_3AC67FB8CE54_.wvu.Rows" localSheetId="19" hidden="1">'2.3'!$4:$105,'2.3'!$117:$126</definedName>
    <definedName name="Z_D45E5F9E_4EA6_40A2_8A1D_3AC67FB8CE54_.wvu.Rows" localSheetId="22" hidden="1">'4.1'!$1:$173,'4.1'!$188:$205,'4.1'!$207:$253,'4.1'!$263:$282,'4.1'!$339:$347</definedName>
    <definedName name="Z_D45E5F9E_4EA6_40A2_8A1D_3AC67FB8CE54_.wvu.Rows" localSheetId="23" hidden="1">'4.2'!$8:$64,'4.2'!$69:$135</definedName>
    <definedName name="Z_D45E5F9E_4EA6_40A2_8A1D_3AC67FB8CE54_.wvu.Rows" localSheetId="24" hidden="1">'4.3'!$11:$255,'4.3'!$257:$270,'4.3'!$339:$435,'4.3'!$493:$501</definedName>
    <definedName name="Z_D45E5F9E_4EA6_40A2_8A1D_3AC67FB8CE54_.wvu.Rows" localSheetId="25" hidden="1">'4.4'!$16:$127,'4.4'!$168:$173,'4.4'!$175:$175</definedName>
    <definedName name="Z_D45E5F9E_4EA6_40A2_8A1D_3AC67FB8CE54_.wvu.Rows" localSheetId="26" hidden="1">'5.1'!$3:$56,'5.1'!$59:$80,'5.1'!$160:$201</definedName>
    <definedName name="Z_D45E5F9E_4EA6_40A2_8A1D_3AC67FB8CE54_.wvu.Rows" localSheetId="28" hidden="1">'5.2'!$2:$3,'5.2'!$7:$29,'5.2'!$36:$36,'5.2'!$96:$137</definedName>
    <definedName name="Z_D45E5F9E_4EA6_40A2_8A1D_3AC67FB8CE54_.wvu.Rows" localSheetId="27" hidden="1">'6'!$8:$141</definedName>
    <definedName name="Z_D45E5F9E_4EA6_40A2_8A1D_3AC67FB8CE54_.wvu.Rows" localSheetId="30" hidden="1">'6.1'!$1:$77,'6.1'!$89:$145</definedName>
    <definedName name="Z_D45E5F9E_4EA6_40A2_8A1D_3AC67FB8CE54_.wvu.Rows" localSheetId="31" hidden="1">'6.1-new'!$1:$77,'6.1-new'!#REF!</definedName>
    <definedName name="Z_D45E5F9E_4EA6_40A2_8A1D_3AC67FB8CE54_.wvu.Rows" localSheetId="32" hidden="1">'7.1'!$15:$283,'7.1'!$285:$485</definedName>
    <definedName name="Z_D45E5F9E_4EA6_40A2_8A1D_3AC67FB8CE54_.wvu.Rows" localSheetId="33" hidden="1">'7.2'!$15:$297</definedName>
    <definedName name="Z_D45E5F9E_4EA6_40A2_8A1D_3AC67FB8CE54_.wvu.Rows" localSheetId="34" hidden="1">'9.1'!$13:$150,'9.1'!$152:$334</definedName>
    <definedName name="Z_D45E5F9E_4EA6_40A2_8A1D_3AC67FB8CE54_.wvu.Rows" localSheetId="35" hidden="1">'9.2'!$15:$151,'9.2'!$153:$167</definedName>
    <definedName name="Z_D45E5F9E_4EA6_40A2_8A1D_3AC67FB8CE54_.wvu.Rows" localSheetId="0" hidden="1">'NEW11'!$32:$33</definedName>
    <definedName name="Z_D45E5F9E_4EA6_40A2_8A1D_3AC67FB8CE54_.wvu.Rows" localSheetId="8" hidden="1">'Table 2 ODCs Liabilities'!$15:$42</definedName>
    <definedName name="zz" hidden="1">{"CN",#N/A,FALSE,"SEFI"}</definedName>
  </definedNames>
  <calcPr calcId="191029"/>
  <customWorkbookViews>
    <customWorkbookView name="Felistas S. Mbedzi - Personal View" guid="{89CA84C2-78F5-4B05-8F1D-B7C5F97BCB4E}" mergeInterval="0" personalView="1" maximized="1" xWindow="-8" yWindow="-8" windowWidth="1040" windowHeight="744" tabRatio="608" activeSheetId="45"/>
    <customWorkbookView name="Witness N. Bandura - Personal View" guid="{098C004C-808F-436E-8F18-182F927479D1}" mergeInterval="0" personalView="1" maximized="1" xWindow="-8" yWindow="-8" windowWidth="1040" windowHeight="744" activeSheetId="33"/>
    <customWorkbookView name="Tafadzwa T. Tendayi - Personal View" guid="{D45E5F9E-4EA6-40A2-8A1D-3AC67FB8CE54}" mergeInterval="0" personalView="1" maximized="1" xWindow="-8" yWindow="-8" windowWidth="1040" windowHeight="744" activeSheetId="45"/>
    <customWorkbookView name="Sibonokuhle Ngwenya - Personal View" guid="{705E0D18-9A83-42CA-8732-90923BE2EC7D}" mergeInterval="0" personalView="1" maximized="1" xWindow="-8" yWindow="-8" windowWidth="1382" windowHeight="744" activeSheetId="1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W81" i="11" l="1"/>
  <c r="FO81" i="11"/>
  <c r="FJ81" i="11"/>
  <c r="FF81" i="11"/>
  <c r="FB81" i="11"/>
  <c r="EU81" i="11"/>
  <c r="EQ81" i="11"/>
  <c r="EM81" i="11"/>
  <c r="EG81" i="11"/>
  <c r="ED81" i="11"/>
  <c r="EA81" i="11"/>
  <c r="DV81" i="11"/>
  <c r="DQ81" i="11"/>
  <c r="DN81" i="11"/>
  <c r="DK81" i="11" s="1"/>
  <c r="DH81" i="11" s="1"/>
  <c r="DG81" i="11" s="1"/>
  <c r="DB81" i="11"/>
  <c r="CU81" i="11"/>
  <c r="CO81" i="11"/>
  <c r="BZ81" i="11"/>
  <c r="BU81" i="11"/>
  <c r="BM81" i="11"/>
  <c r="BL81" i="11" s="1"/>
  <c r="BE81" i="11"/>
  <c r="AZ81" i="11"/>
  <c r="AS81" i="11"/>
  <c r="AQ81" i="11" s="1"/>
  <c r="AL81" i="11"/>
  <c r="AG81" i="11"/>
  <c r="AC81" i="11"/>
  <c r="Z81" i="11"/>
  <c r="V81" i="11"/>
  <c r="Q81" i="11"/>
  <c r="N81" i="11"/>
  <c r="K81" i="11"/>
  <c r="E81" i="11"/>
  <c r="EZ81" i="12"/>
  <c r="EW81" i="12"/>
  <c r="ET81" i="12"/>
  <c r="EM81" i="12"/>
  <c r="EJ81" i="12"/>
  <c r="EG81" i="12"/>
  <c r="EB81" i="12"/>
  <c r="DW81" i="12"/>
  <c r="DT81" i="12"/>
  <c r="DL81" i="12"/>
  <c r="DI81" i="12"/>
  <c r="DF81" i="12"/>
  <c r="DA81" i="12"/>
  <c r="CX81" i="12"/>
  <c r="CU81" i="12"/>
  <c r="CO81" i="12"/>
  <c r="CI81" i="12"/>
  <c r="CC81" i="12"/>
  <c r="CA81" i="12" s="1"/>
  <c r="BV81" i="12"/>
  <c r="BT81" i="12" s="1"/>
  <c r="BO81" i="12"/>
  <c r="BM81" i="12" s="1"/>
  <c r="BG81" i="12"/>
  <c r="BC81" i="12"/>
  <c r="AY81" i="12"/>
  <c r="AU81" i="12"/>
  <c r="AQ81" i="12"/>
  <c r="AM81" i="12"/>
  <c r="AI81" i="12"/>
  <c r="AE81" i="12"/>
  <c r="AA81" i="12"/>
  <c r="W81" i="12"/>
  <c r="S81" i="12"/>
  <c r="D81" i="12"/>
  <c r="C81" i="12" s="1"/>
  <c r="DL84" i="14"/>
  <c r="DH84" i="14" s="1"/>
  <c r="DB84" i="14"/>
  <c r="DA84" i="14" s="1"/>
  <c r="CU84" i="14"/>
  <c r="CR84" i="14"/>
  <c r="CL84" i="14"/>
  <c r="CH84" i="14"/>
  <c r="CE84" i="14"/>
  <c r="BX84" i="14"/>
  <c r="BS84" i="14"/>
  <c r="BQ84" i="14" s="1"/>
  <c r="BL84" i="14"/>
  <c r="BJ84" i="14" s="1"/>
  <c r="BE84" i="14"/>
  <c r="BC84" i="14" s="1"/>
  <c r="AW84" i="14"/>
  <c r="AS84" i="14"/>
  <c r="AO84" i="14"/>
  <c r="AK84" i="14"/>
  <c r="AG84" i="14"/>
  <c r="AC84" i="14"/>
  <c r="Y84" i="14"/>
  <c r="U84" i="14"/>
  <c r="Q84" i="14"/>
  <c r="D84" i="14"/>
  <c r="C84" i="14" s="1"/>
  <c r="AY81" i="11" l="1"/>
  <c r="DE81" i="12"/>
  <c r="CN81" i="11"/>
  <c r="CD84" i="14"/>
  <c r="ES81" i="12"/>
  <c r="CQ84" i="14"/>
  <c r="J81" i="11"/>
  <c r="DF81" i="11"/>
  <c r="U81" i="11"/>
  <c r="EZ81" i="11"/>
  <c r="EK81" i="11"/>
  <c r="BT81" i="11"/>
  <c r="DZ81" i="11"/>
  <c r="R81" i="12"/>
  <c r="Q81" i="12" s="1"/>
  <c r="CT81" i="12"/>
  <c r="EF81" i="12"/>
  <c r="DR81" i="12"/>
  <c r="BL81" i="12"/>
  <c r="BB84" i="14"/>
  <c r="P84" i="14"/>
  <c r="O84" i="14" s="1"/>
  <c r="DQ84" i="14" l="1"/>
  <c r="GF81" i="11"/>
  <c r="FL81" i="12"/>
  <c r="FW75" i="11" l="1"/>
  <c r="FO75" i="11"/>
  <c r="FJ75" i="11"/>
  <c r="FF75" i="11"/>
  <c r="FB75" i="11"/>
  <c r="EU75" i="11"/>
  <c r="EQ75" i="11"/>
  <c r="EM75" i="11"/>
  <c r="EG75" i="11"/>
  <c r="ED75" i="11"/>
  <c r="EA75" i="11"/>
  <c r="DV75" i="11"/>
  <c r="DQ75" i="11"/>
  <c r="DN75" i="11"/>
  <c r="DK75" i="11" s="1"/>
  <c r="DH75" i="11" s="1"/>
  <c r="DG75" i="11" s="1"/>
  <c r="DB75" i="11"/>
  <c r="CU75" i="11"/>
  <c r="CO75" i="11"/>
  <c r="BZ75" i="11"/>
  <c r="BU75" i="11"/>
  <c r="BM75" i="11"/>
  <c r="BL75" i="11" s="1"/>
  <c r="BE75" i="11"/>
  <c r="AZ75" i="11"/>
  <c r="AS75" i="11"/>
  <c r="AQ75" i="11" s="1"/>
  <c r="AL75" i="11"/>
  <c r="AG75" i="11"/>
  <c r="AC75" i="11"/>
  <c r="Z75" i="11"/>
  <c r="V75" i="11"/>
  <c r="Q75" i="11"/>
  <c r="N75" i="11"/>
  <c r="K75" i="11"/>
  <c r="E75" i="11"/>
  <c r="FW74" i="11"/>
  <c r="FO74" i="11"/>
  <c r="FJ74" i="11"/>
  <c r="FF74" i="11"/>
  <c r="FB74" i="11"/>
  <c r="EU74" i="11"/>
  <c r="EQ74" i="11"/>
  <c r="EM74" i="11"/>
  <c r="EG74" i="11"/>
  <c r="ED74" i="11"/>
  <c r="EA74" i="11"/>
  <c r="DV74" i="11"/>
  <c r="DQ74" i="11"/>
  <c r="DN74" i="11"/>
  <c r="DK74" i="11" s="1"/>
  <c r="DH74" i="11" s="1"/>
  <c r="DG74" i="11" s="1"/>
  <c r="DB74" i="11"/>
  <c r="CU74" i="11"/>
  <c r="CO74" i="11"/>
  <c r="BZ74" i="11"/>
  <c r="BU74" i="11"/>
  <c r="BM74" i="11"/>
  <c r="BL74" i="11" s="1"/>
  <c r="BE74" i="11"/>
  <c r="AZ74" i="11"/>
  <c r="AS74" i="11"/>
  <c r="AQ74" i="11" s="1"/>
  <c r="AL74" i="11"/>
  <c r="AG74" i="11"/>
  <c r="AC74" i="11"/>
  <c r="Z74" i="11"/>
  <c r="V74" i="11"/>
  <c r="Q74" i="11"/>
  <c r="N74" i="11"/>
  <c r="K74" i="11"/>
  <c r="E74" i="11"/>
  <c r="J75" i="11" l="1"/>
  <c r="CN74" i="11"/>
  <c r="BT74" i="11"/>
  <c r="EZ75" i="11"/>
  <c r="J74" i="11"/>
  <c r="BT75" i="11"/>
  <c r="DZ74" i="11"/>
  <c r="EZ74" i="11"/>
  <c r="EK75" i="11"/>
  <c r="DF75" i="11"/>
  <c r="AY74" i="11"/>
  <c r="DF74" i="11"/>
  <c r="CN75" i="11"/>
  <c r="AY75" i="11"/>
  <c r="U75" i="11"/>
  <c r="U74" i="11"/>
  <c r="EK74" i="11"/>
  <c r="DZ75" i="11"/>
  <c r="GF74" i="11" l="1"/>
  <c r="GF75" i="11"/>
  <c r="EJ73" i="13"/>
  <c r="EH73" i="13" s="1"/>
  <c r="DY73" i="13"/>
  <c r="DT73" i="13"/>
  <c r="DP73" i="13"/>
  <c r="DI73" i="13"/>
  <c r="DE73" i="13"/>
  <c r="DA73" i="13"/>
  <c r="CU73" i="13"/>
  <c r="CQ73" i="13"/>
  <c r="CJ73" i="13"/>
  <c r="CD73" i="13"/>
  <c r="BU73" i="13"/>
  <c r="BT73" i="13" s="1"/>
  <c r="BM73" i="13"/>
  <c r="BL73" i="13" s="1"/>
  <c r="BE73" i="13"/>
  <c r="AZ73" i="13"/>
  <c r="AQ73" i="13"/>
  <c r="AO73" i="13" s="1"/>
  <c r="AK73" i="13"/>
  <c r="AF73" i="13"/>
  <c r="AB73" i="13"/>
  <c r="Y73" i="13"/>
  <c r="T73" i="13"/>
  <c r="Q73" i="13"/>
  <c r="N73" i="13"/>
  <c r="I73" i="13"/>
  <c r="DN73" i="13" l="1"/>
  <c r="AY73" i="13"/>
  <c r="CC73" i="13"/>
  <c r="M73" i="13"/>
  <c r="CY73" i="13"/>
  <c r="X73" i="13"/>
  <c r="E60" i="55"/>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K33" i="27"/>
  <c r="I33" i="27"/>
  <c r="H33" i="27"/>
  <c r="F33" i="27"/>
  <c r="E33" i="27"/>
  <c r="Q32" i="27"/>
  <c r="P32" i="27"/>
  <c r="O32" i="27"/>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O26" i="27"/>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K19" i="27"/>
  <c r="I19" i="27"/>
  <c r="H19" i="27"/>
  <c r="F19" i="27"/>
  <c r="E19" i="27"/>
  <c r="Q18" i="27"/>
  <c r="P18" i="27"/>
  <c r="O18" i="27"/>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J36" i="26"/>
  <c r="I36" i="26"/>
  <c r="H36" i="26"/>
  <c r="G36" i="26"/>
  <c r="F36" i="26"/>
  <c r="E36" i="26"/>
  <c r="D36" i="26"/>
  <c r="C36" i="26"/>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K32" i="26"/>
  <c r="J32" i="26"/>
  <c r="I32" i="26"/>
  <c r="H32" i="26"/>
  <c r="G32" i="26"/>
  <c r="F32" i="26"/>
  <c r="E32" i="26"/>
  <c r="D32" i="26"/>
  <c r="C32" i="26"/>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J28" i="26"/>
  <c r="I28" i="26"/>
  <c r="H28" i="26"/>
  <c r="G28" i="26"/>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K23" i="26"/>
  <c r="J23" i="26"/>
  <c r="I23" i="26"/>
  <c r="H23" i="26"/>
  <c r="G23" i="26"/>
  <c r="F23" i="26"/>
  <c r="E23" i="26"/>
  <c r="D23" i="26"/>
  <c r="C23" i="26"/>
  <c r="T22" i="26"/>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K19" i="26"/>
  <c r="J19" i="26"/>
  <c r="I19" i="26"/>
  <c r="H19" i="26"/>
  <c r="G19" i="26"/>
  <c r="F19" i="26"/>
  <c r="E19" i="26"/>
  <c r="D19" i="26"/>
  <c r="C19" i="26"/>
  <c r="T18" i="26"/>
  <c r="S18" i="26"/>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K15" i="26"/>
  <c r="J15" i="26"/>
  <c r="I15" i="26"/>
  <c r="H15" i="26"/>
  <c r="G15" i="26"/>
  <c r="F15" i="26"/>
  <c r="E15" i="26"/>
  <c r="D15" i="26"/>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L33" i="25"/>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O39" i="24"/>
  <c r="N39" i="24"/>
  <c r="M39" i="24"/>
  <c r="L39" i="24"/>
  <c r="K39" i="24"/>
  <c r="J39" i="24"/>
  <c r="I39" i="24"/>
  <c r="H39" i="24"/>
  <c r="G39" i="24"/>
  <c r="F39" i="24"/>
  <c r="E39" i="24"/>
  <c r="D39" i="24"/>
  <c r="C39" i="24"/>
  <c r="S38" i="24"/>
  <c r="R38" i="24"/>
  <c r="Q38" i="24"/>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O31" i="24"/>
  <c r="N31" i="24"/>
  <c r="M31" i="24"/>
  <c r="L31" i="24"/>
  <c r="K31" i="24"/>
  <c r="J31" i="24"/>
  <c r="I31" i="24"/>
  <c r="H31" i="24"/>
  <c r="G31" i="24"/>
  <c r="F31" i="24"/>
  <c r="E31" i="24"/>
  <c r="D31" i="24"/>
  <c r="C31" i="24"/>
  <c r="S30" i="24"/>
  <c r="R30" i="24"/>
  <c r="Q30" i="24"/>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O19" i="24"/>
  <c r="N19" i="24"/>
  <c r="M19" i="24"/>
  <c r="L19" i="24"/>
  <c r="K19" i="24"/>
  <c r="J19" i="24"/>
  <c r="I19" i="24"/>
  <c r="H19" i="24"/>
  <c r="G19" i="24"/>
  <c r="F19" i="24"/>
  <c r="E19" i="24"/>
  <c r="D19" i="24"/>
  <c r="C19" i="24"/>
  <c r="S18" i="24"/>
  <c r="R18" i="24"/>
  <c r="Q18" i="24"/>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Q40" i="31"/>
  <c r="P40" i="31"/>
  <c r="O40" i="31"/>
  <c r="N40" i="31"/>
  <c r="M40" i="31"/>
  <c r="M39" i="31"/>
  <c r="M38" i="31"/>
  <c r="M37" i="31"/>
  <c r="M36" i="31"/>
  <c r="M35" i="31"/>
  <c r="M34" i="31"/>
  <c r="M33" i="31"/>
  <c r="L33" i="31"/>
  <c r="K33" i="31"/>
  <c r="I33" i="31"/>
  <c r="H33" i="31"/>
  <c r="F33" i="31"/>
  <c r="Q32" i="31"/>
  <c r="O32" i="31"/>
  <c r="N32" i="31"/>
  <c r="M32" i="31"/>
  <c r="M31" i="31"/>
  <c r="M30" i="31"/>
  <c r="M29" i="31"/>
  <c r="Q26" i="31"/>
  <c r="P26" i="31"/>
  <c r="O26" i="31"/>
  <c r="M26" i="31"/>
  <c r="M25" i="31"/>
  <c r="M24" i="31"/>
  <c r="M23" i="31"/>
  <c r="M22" i="31"/>
  <c r="M21" i="31"/>
  <c r="M20" i="31"/>
  <c r="M19" i="31"/>
  <c r="L19" i="31"/>
  <c r="I19" i="31"/>
  <c r="F19" i="31"/>
  <c r="E19" i="31"/>
  <c r="Q18" i="31"/>
  <c r="P18" i="31"/>
  <c r="O18" i="31"/>
  <c r="M18" i="31"/>
  <c r="M17" i="31"/>
  <c r="M16" i="31"/>
  <c r="M15" i="31"/>
  <c r="N42" i="30"/>
  <c r="M42" i="30"/>
  <c r="M39" i="30"/>
  <c r="M38" i="30"/>
  <c r="M37" i="30"/>
  <c r="M36" i="30"/>
  <c r="K36" i="30"/>
  <c r="J36" i="30"/>
  <c r="I36" i="30"/>
  <c r="G36" i="30"/>
  <c r="C36" i="30"/>
  <c r="Q35" i="30"/>
  <c r="P35" i="30"/>
  <c r="M35" i="30"/>
  <c r="M34" i="30"/>
  <c r="M33" i="30"/>
  <c r="M32" i="30"/>
  <c r="L32" i="30"/>
  <c r="K32" i="30"/>
  <c r="I32" i="30"/>
  <c r="G32" i="30"/>
  <c r="F32" i="30"/>
  <c r="E32" i="30"/>
  <c r="D32" i="30"/>
  <c r="C32" i="30"/>
  <c r="M31" i="30"/>
  <c r="M30" i="30"/>
  <c r="M29" i="30"/>
  <c r="M28" i="30"/>
  <c r="K28" i="30"/>
  <c r="J28" i="30"/>
  <c r="I28" i="30"/>
  <c r="H28" i="30"/>
  <c r="G28" i="30"/>
  <c r="C28" i="30"/>
  <c r="M25" i="30"/>
  <c r="M24" i="30"/>
  <c r="M23" i="30"/>
  <c r="L23" i="30"/>
  <c r="J23" i="30"/>
  <c r="H23" i="30"/>
  <c r="G23" i="30"/>
  <c r="F23" i="30"/>
  <c r="E23" i="30"/>
  <c r="D23" i="30"/>
  <c r="Q22" i="30"/>
  <c r="M22" i="30"/>
  <c r="M21" i="30"/>
  <c r="M20" i="30"/>
  <c r="M19" i="30"/>
  <c r="L19" i="30"/>
  <c r="K19" i="30"/>
  <c r="J19" i="30"/>
  <c r="I19" i="30"/>
  <c r="H19" i="30"/>
  <c r="D19" i="30"/>
  <c r="C19" i="30"/>
  <c r="Q18" i="30"/>
  <c r="P18" i="30"/>
  <c r="M18" i="30"/>
  <c r="M17" i="30"/>
  <c r="M16" i="30"/>
  <c r="M15" i="30"/>
  <c r="L15" i="30"/>
  <c r="H15" i="30"/>
  <c r="G15" i="30"/>
  <c r="F15" i="30"/>
  <c r="E15" i="30"/>
  <c r="D15" i="30"/>
  <c r="M14" i="30"/>
  <c r="T42" i="28"/>
  <c r="S42" i="28"/>
  <c r="R42" i="28"/>
  <c r="Q42" i="28"/>
  <c r="P42" i="28"/>
  <c r="O42" i="28"/>
  <c r="N42" i="28"/>
  <c r="M42" i="28"/>
  <c r="L42" i="28"/>
  <c r="K42" i="28"/>
  <c r="J42" i="28"/>
  <c r="I42" i="28"/>
  <c r="H42" i="28"/>
  <c r="G42" i="28"/>
  <c r="F42" i="28"/>
  <c r="E42" i="28"/>
  <c r="D42" i="28"/>
  <c r="C42" i="28"/>
  <c r="Q39" i="28"/>
  <c r="P39" i="28"/>
  <c r="L39" i="28"/>
  <c r="K39" i="28"/>
  <c r="J39" i="28"/>
  <c r="I39" i="28"/>
  <c r="H39" i="28"/>
  <c r="D39" i="28"/>
  <c r="C39" i="28"/>
  <c r="T38" i="28"/>
  <c r="S38" i="28"/>
  <c r="R38" i="28"/>
  <c r="Q38" i="28"/>
  <c r="Q37" i="28"/>
  <c r="Q36" i="28"/>
  <c r="Q35" i="28"/>
  <c r="Q34" i="28"/>
  <c r="Q33" i="28"/>
  <c r="Q32" i="28"/>
  <c r="Q31" i="28"/>
  <c r="P31" i="28"/>
  <c r="N31" i="28"/>
  <c r="L31" i="28"/>
  <c r="K31" i="28"/>
  <c r="J31" i="28"/>
  <c r="I31" i="28"/>
  <c r="H31" i="28"/>
  <c r="F31" i="28"/>
  <c r="D31" i="28"/>
  <c r="C31" i="28"/>
  <c r="T30" i="28"/>
  <c r="S30" i="28"/>
  <c r="R30" i="28"/>
  <c r="Q30" i="28"/>
  <c r="Q29" i="28"/>
  <c r="Q28" i="28"/>
  <c r="Q25" i="28"/>
  <c r="Q24" i="28"/>
  <c r="Q23" i="28"/>
  <c r="Q22" i="28"/>
  <c r="Q21" i="28"/>
  <c r="Q20" i="28"/>
  <c r="Q19" i="28"/>
  <c r="P19" i="28"/>
  <c r="O19" i="28"/>
  <c r="N19" i="28"/>
  <c r="M19" i="28"/>
  <c r="L19" i="28"/>
  <c r="J19" i="28"/>
  <c r="H19" i="28"/>
  <c r="G19" i="28"/>
  <c r="F19" i="28"/>
  <c r="E19" i="28"/>
  <c r="D19" i="28"/>
  <c r="R18" i="28"/>
  <c r="Q18" i="28"/>
  <c r="Q17" i="28"/>
  <c r="Q16" i="28"/>
  <c r="Q15" i="28"/>
  <c r="Q14" i="28"/>
  <c r="F40" i="29"/>
  <c r="F38" i="29"/>
  <c r="F37" i="29"/>
  <c r="F36" i="29"/>
  <c r="F35" i="29"/>
  <c r="E34" i="29"/>
  <c r="S33" i="29"/>
  <c r="M33" i="29"/>
  <c r="L33" i="29"/>
  <c r="J33" i="29"/>
  <c r="F32" i="29"/>
  <c r="F31" i="29"/>
  <c r="F30" i="29"/>
  <c r="F29" i="29"/>
  <c r="F26" i="29"/>
  <c r="F25" i="29"/>
  <c r="F24" i="29"/>
  <c r="Q23" i="29"/>
  <c r="M23" i="29"/>
  <c r="G23" i="29"/>
  <c r="F23" i="29"/>
  <c r="F21" i="29"/>
  <c r="F20" i="29"/>
  <c r="F19" i="29"/>
  <c r="F18" i="29"/>
  <c r="F17" i="29"/>
  <c r="F16" i="29"/>
  <c r="Q15" i="29"/>
  <c r="M15"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S31" i="28" l="1"/>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G22" i="27"/>
  <c r="J22" i="27" s="1"/>
  <c r="R22" i="27" s="1"/>
  <c r="T22" i="27" s="1"/>
  <c r="G26" i="27"/>
  <c r="G30" i="27"/>
  <c r="J30" i="27" s="1"/>
  <c r="R30" i="27" s="1"/>
  <c r="T30" i="27" s="1"/>
  <c r="R54" i="1"/>
  <c r="N364" i="2"/>
  <c r="J21" i="29"/>
  <c r="S21" i="29"/>
  <c r="S15" i="28"/>
  <c r="H19" i="25"/>
  <c r="K19" i="25" s="1"/>
  <c r="T19" i="25" s="1"/>
  <c r="V19" i="25" s="1"/>
  <c r="W19" i="25" s="1"/>
  <c r="H21" i="25"/>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K21" i="25"/>
  <c r="T21" i="25" s="1"/>
  <c r="V21" i="25" s="1"/>
  <c r="W21" i="25" s="1"/>
  <c r="N388" i="2"/>
  <c r="K288" i="2"/>
  <c r="I18" i="46"/>
  <c r="L18" i="46" s="1"/>
  <c r="F36" i="52"/>
  <c r="H51" i="52"/>
  <c r="K51" i="52" s="1"/>
  <c r="E49" i="52"/>
  <c r="E45" i="52"/>
  <c r="R44" i="29"/>
  <c r="N296" i="2"/>
  <c r="O350" i="4"/>
  <c r="O346" i="4"/>
  <c r="O308" i="4"/>
  <c r="O304" i="4"/>
  <c r="N300" i="2"/>
  <c r="J18" i="27"/>
  <c r="R18" i="27" s="1"/>
  <c r="T18" i="27" s="1"/>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G44" i="31" s="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J26" i="27"/>
  <c r="R26" i="27" s="1"/>
  <c r="T26" i="27" s="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K38" i="25"/>
  <c r="T38" i="25" s="1"/>
  <c r="V38" i="25" s="1"/>
  <c r="W38" i="25" s="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ES73" i="13"/>
  <c r="P29" i="29"/>
  <c r="O32" i="30"/>
  <c r="O33" i="30"/>
  <c r="O35" i="30"/>
  <c r="P43" i="29"/>
  <c r="Q44" i="29"/>
  <c r="G44" i="29"/>
  <c r="J43" i="30"/>
  <c r="L30" i="29"/>
  <c r="R28" i="28"/>
  <c r="H29" i="28"/>
  <c r="P29" i="28"/>
  <c r="O43" i="29"/>
  <c r="P43" i="28"/>
  <c r="H43" i="28"/>
  <c r="Q44" i="31"/>
  <c r="I44" i="31"/>
  <c r="H15" i="31"/>
  <c r="H16" i="31"/>
  <c r="E29" i="31"/>
  <c r="E32" i="31"/>
  <c r="E30" i="31"/>
  <c r="H17" i="31"/>
  <c r="E20" i="3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G20" i="31"/>
  <c r="J20" i="31" s="1"/>
  <c r="R20" i="31" s="1"/>
  <c r="T20" i="31" s="1"/>
  <c r="H17" i="29"/>
  <c r="G15" i="31"/>
  <c r="J15" i="31" s="1"/>
  <c r="R15" i="31" s="1"/>
  <c r="T15" i="31" s="1"/>
  <c r="U14" i="31" s="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J26" i="31" s="1"/>
  <c r="R26" i="31" s="1"/>
  <c r="T26" i="31" s="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K17" i="29"/>
  <c r="T17" i="29" s="1"/>
  <c r="V17" i="29" s="1"/>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K35" i="29"/>
  <c r="T35" i="29" s="1"/>
  <c r="V35" i="29" s="1"/>
  <c r="H15" i="29"/>
  <c r="K15" i="29" s="1"/>
  <c r="T15" i="29" s="1"/>
  <c r="V15" i="29" s="1"/>
  <c r="W14" i="29" s="1"/>
  <c r="X23" i="24"/>
  <c r="E35" i="52"/>
  <c r="W32" i="24"/>
  <c r="X28" i="24"/>
  <c r="Y22" i="26"/>
  <c r="K35" i="52"/>
  <c r="H25" i="29"/>
  <c r="K25" i="29" s="1"/>
  <c r="T25" i="29" s="1"/>
  <c r="V25" i="29" s="1"/>
  <c r="U20" i="28"/>
  <c r="W20" i="28" s="1"/>
  <c r="R20" i="30"/>
  <c r="T20" i="30" s="1"/>
  <c r="V20" i="30" s="1"/>
  <c r="K32" i="29"/>
  <c r="T32" i="29" s="1"/>
  <c r="V32" i="29" s="1"/>
  <c r="H29" i="29"/>
  <c r="K29" i="29" s="1"/>
  <c r="T29" i="29" s="1"/>
  <c r="V29" i="29" s="1"/>
  <c r="U15" i="28"/>
  <c r="W15" i="28" s="1"/>
  <c r="Y15" i="28" s="1"/>
  <c r="U22" i="28"/>
  <c r="W22" i="28" s="1"/>
  <c r="X22" i="28" s="1"/>
  <c r="G37" i="31"/>
  <c r="J37" i="31" s="1"/>
  <c r="R37" i="31" s="1"/>
  <c r="T37" i="31" s="1"/>
  <c r="J44" i="31"/>
  <c r="R44" i="31" s="1"/>
  <c r="T44"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9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B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1D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1F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<sst xmlns="http://schemas.openxmlformats.org/spreadsheetml/2006/main" count="8756" uniqueCount="1796">
  <si>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</si>
  <si>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</si>
  <si>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</si>
  <si>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</si>
  <si>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</si>
  <si>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</si>
  <si>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</si>
  <si>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</si>
  <si>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</si>
  <si>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</si>
  <si>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</si>
  <si>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</si>
  <si>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</si>
  <si>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</si>
  <si>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</si>
  <si>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</si>
  <si>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</si>
  <si>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</si>
  <si>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</si>
  <si>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</si>
  <si>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</si>
  <si>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</si>
  <si>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</si>
  <si>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</si>
  <si>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</si>
  <si>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</si>
  <si>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</si>
  <si>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</si>
  <si>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</si>
  <si>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</si>
  <si>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</si>
  <si>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</si>
  <si>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</si>
  <si>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</si>
  <si>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</si>
  <si>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</si>
  <si>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</si>
  <si>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</si>
  <si>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</si>
  <si>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</si>
  <si>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</si>
  <si>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</si>
  <si>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</si>
  <si>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</si>
  <si>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</si>
  <si>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</si>
  <si>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</si>
  <si>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</si>
  <si>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</si>
  <si>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</si>
  <si>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</si>
  <si>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</si>
  <si>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</si>
  <si>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</si>
  <si>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</si>
  <si>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</si>
  <si>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</si>
  <si>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</si>
  <si>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</si>
  <si>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</si>
  <si>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</si>
  <si>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</si>
  <si>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</si>
  <si>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</si>
  <si>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</si>
  <si>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</si>
  <si>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</si>
  <si>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</si>
  <si>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</si>
  <si>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</si>
  <si>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</si>
  <si>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</si>
  <si>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</si>
  <si>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</si>
  <si>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</si>
  <si>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</si>
  <si>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</si>
  <si>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</si>
  <si>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</si>
  <si>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</si>
  <si>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</si>
  <si>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</si>
  <si>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</si>
  <si>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</si>
  <si>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</si>
  <si>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</si>
  <si>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</si>
  <si>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</si>
  <si>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</si>
  <si>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</si>
  <si>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</si>
  <si>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</si>
  <si>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</si>
  <si>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</si>
  <si>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</si>
  <si>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</si>
  <si>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</si>
  <si>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</si>
  <si>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</si>
  <si>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</si>
  <si>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</si>
  <si>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</si>
  <si>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</si>
  <si>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</si>
  <si>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</si>
  <si>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</si>
  <si>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</si>
  <si>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</si>
  <si>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</si>
  <si>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</si>
  <si>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</si>
  <si>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</si>
  <si>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</si>
  <si>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</si>
  <si>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</si>
  <si>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</si>
  <si>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</si>
  <si>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</si>
  <si>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</si>
  <si>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</si>
  <si>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</si>
  <si>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</si>
  <si>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</si>
  <si>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</si>
  <si>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</si>
  <si>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</si>
  <si>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</si>
  <si>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</si>
  <si>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</si>
  <si>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</si>
  <si>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</si>
  <si>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</si>
  <si>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</si>
  <si>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</si>
  <si>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</si>
  <si>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</si>
  <si>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</si>
  <si>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</si>
  <si>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</si>
  <si>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</si>
  <si>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</si>
  <si>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</si>
  <si>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</si>
  <si>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</si>
  <si>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</si>
  <si>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</si>
  <si>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</si>
  <si>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</si>
  <si>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</si>
  <si>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</si>
  <si>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</si>
  <si>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</si>
  <si>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</si>
  <si>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</si>
  <si>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</si>
  <si>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</si>
  <si>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</si>
  <si>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</si>
  <si>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</si>
  <si>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</si>
  <si>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</si>
  <si>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</si>
  <si>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</si>
  <si>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</si>
  <si>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</si>
  <si>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</si>
  <si>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</si>
  <si>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</si>
  <si>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</si>
  <si>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</si>
  <si>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</si>
  <si>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</si>
  <si>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</si>
  <si>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</si>
  <si>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</si>
  <si>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</si>
  <si>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</si>
  <si>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</si>
  <si>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</si>
  <si>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</si>
  <si>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</si>
  <si>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</si>
  <si>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</si>
  <si>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</si>
  <si>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</si>
  <si>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</si>
  <si>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</si>
  <si>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</si>
  <si>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</si>
  <si>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</si>
  <si>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</si>
  <si>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</si>
  <si>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</si>
  <si>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</si>
  <si>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</si>
  <si>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</si>
  <si>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</si>
  <si>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</si>
  <si>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</si>
  <si>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</si>
  <si>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</si>
  <si>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</si>
  <si>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</si>
  <si>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</si>
  <si>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</si>
  <si>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</si>
  <si>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</si>
  <si>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</si>
  <si>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</si>
  <si>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</si>
  <si>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</si>
  <si>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</si>
  <si>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</si>
  <si>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</si>
  <si>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</si>
  <si>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</si>
  <si>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</si>
  <si>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</si>
  <si>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</si>
  <si>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</si>
  <si>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</si>
  <si>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</si>
  <si>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</si>
  <si>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</si>
  <si>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</si>
  <si>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</si>
  <si>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</si>
  <si>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</si>
  <si>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</si>
  <si>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</si>
  <si>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</si>
  <si>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</si>
  <si>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</si>
  <si>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</si>
  <si>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</si>
  <si>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</si>
  <si>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</si>
  <si>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</si>
  <si>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</si>
  <si>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</si>
  <si>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</si>
  <si>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</si>
  <si>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</si>
  <si>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</si>
  <si>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</si>
  <si>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</si>
  <si>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</si>
  <si>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</si>
  <si>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</si>
  <si>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</si>
  <si>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</si>
  <si>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</si>
  <si>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</si>
  <si>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</si>
  <si>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</si>
  <si>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</si>
  <si>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</si>
  <si>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</si>
  <si>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</si>
  <si>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</si>
  <si>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</si>
  <si>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</si>
  <si>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</si>
  <si>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</si>
  <si>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</si>
  <si>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</si>
  <si>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</si>
  <si>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</si>
  <si>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</si>
  <si>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</si>
  <si>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</si>
  <si>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</si>
  <si>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</si>
  <si>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</si>
  <si>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</si>
  <si>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</si>
  <si>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</si>
  <si>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</si>
  <si>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</si>
  <si>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</si>
  <si>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</si>
  <si>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</si>
  <si>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</si>
  <si>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</si>
  <si>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</si>
  <si>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</si>
  <si>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</si>
  <si>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</si>
  <si>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</si>
  <si>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</si>
  <si>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</si>
  <si>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</si>
  <si>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</si>
  <si>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</si>
  <si>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</si>
  <si>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</si>
  <si>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</si>
  <si>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</si>
  <si>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</si>
  <si>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</si>
  <si>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</si>
  <si>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</si>
  <si>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</si>
  <si>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</si>
  <si>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</si>
  <si>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</si>
  <si>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</si>
  <si>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</si>
  <si>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</si>
  <si>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</si>
  <si>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</si>
  <si>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</si>
  <si>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</si>
  <si>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</si>
  <si>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</si>
  <si>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</si>
  <si>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</si>
  <si>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</si>
  <si>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</si>
  <si>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</si>
  <si>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</si>
  <si>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</si>
  <si>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</si>
  <si>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</si>
  <si>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</si>
  <si>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</si>
  <si>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</si>
  <si>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</si>
  <si>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</si>
  <si>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</si>
  <si>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</si>
  <si>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</si>
  <si>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</si>
  <si>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</si>
  <si>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</si>
  <si>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</si>
  <si>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</si>
  <si>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</si>
  <si>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</si>
  <si>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</si>
  <si>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</si>
  <si>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</si>
  <si>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</si>
  <si>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</si>
  <si>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</si>
  <si>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</si>
  <si>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</si>
  <si>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</si>
  <si>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</si>
  <si>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</si>
  <si>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</si>
  <si>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</si>
  <si>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</si>
  <si>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</si>
  <si>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</si>
  <si>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</si>
  <si>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</si>
  <si>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</si>
  <si>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</si>
  <si>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</si>
  <si>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</si>
  <si>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</si>
  <si>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</si>
  <si>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</si>
  <si>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</si>
  <si>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</si>
  <si>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</si>
  <si>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</si>
  <si>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</si>
  <si>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</si>
  <si>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</si>
  <si>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</si>
  <si>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</si>
  <si>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</si>
  <si>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</si>
  <si>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</si>
  <si>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</si>
  <si>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</si>
  <si>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</si>
  <si>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</si>
  <si>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</si>
  <si>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</si>
  <si>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</si>
  <si>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</si>
  <si>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</si>
  <si>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</si>
  <si>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</si>
  <si>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</si>
  <si>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</si>
  <si>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</si>
  <si>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</si>
  <si>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</si>
  <si>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</si>
  <si>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</si>
  <si>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</si>
  <si>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</si>
  <si>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</si>
  <si>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</si>
  <si>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</si>
  <si>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</si>
  <si>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</si>
  <si>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</si>
  <si>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</si>
  <si>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</si>
  <si>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</si>
  <si>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</si>
  <si>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</si>
  <si>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</si>
  <si>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</si>
  <si>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</si>
  <si>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</si>
  <si>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</si>
  <si>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</si>
  <si>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</si>
  <si>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</si>
  <si>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</si>
  <si>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</si>
  <si>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</si>
  <si>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</si>
  <si>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</si>
  <si>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</si>
  <si>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</si>
  <si>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</si>
  <si>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</si>
  <si>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</si>
  <si>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</si>
  <si>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</si>
  <si>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</si>
  <si>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</si>
  <si>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</si>
  <si>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</si>
  <si>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</si>
  <si>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</si>
  <si>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</si>
  <si>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</si>
  <si>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</si>
  <si>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</si>
  <si>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</si>
  <si>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</si>
  <si>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</si>
  <si>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</si>
  <si>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</si>
  <si>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</si>
  <si>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</si>
  <si>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</si>
  <si>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</si>
  <si>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</si>
  <si>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</si>
  <si>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</si>
  <si>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</si>
  <si>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</si>
  <si>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</si>
  <si>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</si>
  <si>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</si>
  <si>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</si>
  <si>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</si>
  <si>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</si>
  <si>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</si>
  <si>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</si>
  <si>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</si>
  <si>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</si>
  <si>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</si>
  <si>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</si>
  <si>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</si>
  <si>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</si>
  <si>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</si>
  <si>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</si>
  <si>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</si>
  <si>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</si>
  <si>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</si>
  <si>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</si>
  <si>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</si>
  <si>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</si>
  <si>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</si>
  <si>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</si>
  <si>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</si>
  <si>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</si>
  <si>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</si>
  <si>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</si>
  <si>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</si>
  <si>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</si>
  <si>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</si>
  <si>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</si>
  <si>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</si>
  <si>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</si>
  <si>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</si>
  <si>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</si>
  <si>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</si>
  <si>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</si>
  <si>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</si>
  <si>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</si>
  <si>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</si>
  <si>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</si>
  <si>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</si>
  <si>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</si>
  <si>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</si>
  <si>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</si>
  <si>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</si>
  <si>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</si>
  <si>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</si>
  <si>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</si>
  <si>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</si>
  <si>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</si>
  <si>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</si>
  <si>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</si>
  <si>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</si>
  <si>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</si>
  <si>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</si>
  <si>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</si>
  <si>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</si>
  <si>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</si>
  <si>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</si>
  <si>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</si>
  <si>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</si>
  <si>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</si>
  <si>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</si>
  <si>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</si>
  <si>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</si>
  <si>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</si>
  <si>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</si>
  <si>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</si>
  <si>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</si>
  <si>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</si>
  <si>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</si>
  <si>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</si>
  <si>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</si>
  <si>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</si>
  <si>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</si>
  <si>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</si>
  <si>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</si>
  <si>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</si>
  <si>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</si>
  <si>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</si>
  <si>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</si>
  <si>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</si>
  <si>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</si>
  <si>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</si>
  <si>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</si>
  <si>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</si>
  <si>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</si>
  <si>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</si>
  <si>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</si>
  <si>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</si>
  <si>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</si>
  <si>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</si>
  <si>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</si>
  <si>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</si>
  <si>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</si>
  <si>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</si>
  <si>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</si>
  <si>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</si>
  <si>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</si>
  <si>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</si>
  <si>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</si>
  <si>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</si>
  <si>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</si>
  <si>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</si>
  <si>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</si>
  <si>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</si>
  <si>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</si>
  <si>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</si>
  <si>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</si>
  <si>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</si>
  <si>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</si>
  <si>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</si>
  <si>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</si>
  <si>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</si>
  <si>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</si>
  <si>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</si>
  <si>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</si>
  <si>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</si>
  <si>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</si>
  <si>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</si>
  <si>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</si>
  <si>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</si>
  <si>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</si>
  <si>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</si>
  <si>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</si>
  <si>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</si>
  <si>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</si>
  <si>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</si>
  <si>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</si>
  <si>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</si>
  <si>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</si>
  <si>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</si>
  <si>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</si>
  <si>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</si>
  <si>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</si>
  <si>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</si>
  <si>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</si>
  <si>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</si>
  <si>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</si>
  <si>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</si>
  <si>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</si>
  <si>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</si>
  <si>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</si>
  <si>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</si>
  <si>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</si>
  <si>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</si>
  <si>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</si>
  <si>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</si>
  <si>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</si>
  <si>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</si>
  <si>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</si>
  <si>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</si>
  <si>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</si>
  <si>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</si>
  <si>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</si>
  <si>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</si>
  <si>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</si>
  <si>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</si>
  <si>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</si>
  <si>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</si>
  <si>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</si>
  <si>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</si>
  <si>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</si>
  <si>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</si>
  <si>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</si>
  <si>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</si>
  <si>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</si>
  <si>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</si>
  <si>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</si>
  <si>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</si>
  <si>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</si>
  <si>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</si>
  <si>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</si>
  <si>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</si>
  <si>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</si>
  <si>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</si>
  <si>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</si>
  <si>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</si>
  <si>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</si>
  <si>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</si>
  <si>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</si>
  <si>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</si>
  <si>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</si>
  <si>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</si>
  <si>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</si>
  <si>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</si>
  <si>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</si>
  <si>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</si>
  <si>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</si>
  <si>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</si>
  <si>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</si>
  <si>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</si>
  <si>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</si>
  <si>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</si>
  <si>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</si>
  <si>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</si>
  <si>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</si>
  <si>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</si>
  <si>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</si>
  <si>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</si>
  <si>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</si>
  <si>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</si>
  <si>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</si>
  <si>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</si>
  <si>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</si>
  <si>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</si>
  <si>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</si>
  <si>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</si>
  <si>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</si>
  <si>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</si>
  <si>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</si>
  <si>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</si>
  <si>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</si>
  <si>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</si>
  <si>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</si>
  <si>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</si>
  <si>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</si>
  <si>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</si>
  <si>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</si>
  <si>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</si>
  <si>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</si>
  <si>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</si>
  <si>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</si>
  <si>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</si>
  <si>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</si>
  <si>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</si>
  <si>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</si>
  <si>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</si>
  <si>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</si>
  <si>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</si>
  <si>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</si>
  <si>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</si>
  <si>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</si>
  <si>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</si>
  <si>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</si>
  <si>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</si>
  <si>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</si>
  <si>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</si>
  <si>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</si>
  <si>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</si>
  <si>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</si>
  <si>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</si>
  <si>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</si>
  <si>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</si>
  <si>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</si>
  <si>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</si>
  <si>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</si>
  <si>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</si>
  <si>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</si>
  <si>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</si>
  <si>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</si>
  <si>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</si>
  <si>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</si>
  <si>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</si>
  <si>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</si>
  <si>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</si>
  <si>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</si>
  <si>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</si>
  <si>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</si>
  <si>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</si>
  <si>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</si>
  <si>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</si>
  <si>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</si>
  <si>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</si>
  <si>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</si>
  <si>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</si>
  <si>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</si>
  <si>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</si>
  <si>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</si>
  <si>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</si>
  <si>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</si>
  <si>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</si>
  <si>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</si>
  <si>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</si>
  <si>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</si>
  <si>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</si>
  <si>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</si>
  <si>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</si>
  <si>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</si>
  <si>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</si>
  <si>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</si>
  <si>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</si>
  <si>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</si>
  <si>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</si>
  <si>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</si>
  <si>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</si>
  <si>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</si>
  <si>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</si>
  <si>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</si>
  <si>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</si>
  <si>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</si>
  <si>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</si>
  <si>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</si>
  <si>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</si>
  <si>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</si>
  <si>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</si>
  <si>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</si>
  <si>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</si>
  <si>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</si>
  <si>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</si>
  <si>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</si>
  <si>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</si>
  <si>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</si>
  <si>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</si>
  <si>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</si>
  <si>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</si>
  <si>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</si>
  <si>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</si>
  <si>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</si>
  <si>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</si>
  <si>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</si>
  <si>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</si>
  <si>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</si>
  <si>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</si>
  <si>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</si>
  <si>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</si>
  <si>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</si>
  <si>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</si>
  <si>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</si>
  <si>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</si>
  <si>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</si>
  <si>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</si>
  <si>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</si>
  <si>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</si>
  <si>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</si>
  <si>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</si>
  <si>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</si>
  <si>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</si>
  <si>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</si>
  <si>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</si>
  <si>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</si>
  <si>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</si>
  <si>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</si>
  <si>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</si>
  <si>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</si>
  <si>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</si>
  <si>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</si>
  <si>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</si>
  <si>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</si>
  <si>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</si>
  <si>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</si>
  <si>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</si>
  <si>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</si>
  <si>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</si>
  <si>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</si>
  <si>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</si>
  <si>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</si>
  <si>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</si>
  <si>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</si>
  <si>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</si>
  <si>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</si>
  <si>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</si>
  <si>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</si>
  <si>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</si>
  <si>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</si>
  <si>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</si>
  <si>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</si>
  <si>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</si>
  <si>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</si>
  <si>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</si>
  <si>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</si>
  <si>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</si>
  <si>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</si>
  <si>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</si>
  <si>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</si>
  <si>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</si>
  <si>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</si>
  <si>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</si>
  <si>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</si>
  <si>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</si>
  <si>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</si>
  <si>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</si>
  <si>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</si>
  <si>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</si>
  <si>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</si>
  <si>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</si>
  <si>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</si>
  <si>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</si>
  <si>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</si>
  <si>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</si>
  <si>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</si>
  <si>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</si>
  <si>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</si>
  <si>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</si>
  <si>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</si>
  <si>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</si>
  <si>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</si>
  <si>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</si>
  <si>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</si>
  <si>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</si>
  <si>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</si>
  <si>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</si>
  <si>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</si>
  <si>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</si>
  <si>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</si>
  <si>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</si>
  <si>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</si>
  <si>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</si>
  <si>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</si>
  <si>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</si>
  <si>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</si>
  <si>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</si>
  <si>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</si>
  <si>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</si>
  <si>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</si>
  <si>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</si>
  <si>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</si>
  <si>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</si>
  <si>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</si>
  <si>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</si>
  <si>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</si>
  <si>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</si>
  <si>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</si>
  <si>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</si>
  <si>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</si>
  <si>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</si>
  <si>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</si>
  <si>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</si>
  <si>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</si>
  <si>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</si>
  <si>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</si>
  <si>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</si>
  <si>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</si>
  <si>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</si>
  <si>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</si>
  <si>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</si>
  <si>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</si>
  <si>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</si>
  <si>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</si>
  <si>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</si>
  <si>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</si>
  <si>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</si>
  <si>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</si>
  <si>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</si>
  <si>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</si>
  <si>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</si>
  <si>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</si>
  <si>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</si>
  <si>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</si>
  <si>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</si>
  <si>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</si>
  <si>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</si>
  <si>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</si>
  <si>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</si>
  <si>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</si>
  <si>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</si>
  <si>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</si>
  <si>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</si>
  <si>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</si>
  <si>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</si>
  <si>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</si>
  <si>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</si>
  <si>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</si>
  <si>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</si>
  <si>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</si>
  <si>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</si>
  <si>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</si>
  <si>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</si>
  <si>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</si>
  <si>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</si>
  <si>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</si>
  <si>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</si>
  <si>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</si>
  <si>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</si>
  <si>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</si>
  <si>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</si>
  <si>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</si>
  <si>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</si>
  <si>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</si>
  <si>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</si>
  <si>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</si>
  <si>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</si>
  <si>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</si>
  <si>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</si>
  <si>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</si>
  <si>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</si>
  <si>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</si>
  <si>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</si>
  <si>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</si>
  <si>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</si>
  <si>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</si>
  <si>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</si>
  <si>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</si>
  <si>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</si>
  <si>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</si>
  <si>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</si>
  <si>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</si>
  <si>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</si>
  <si>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</si>
  <si>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</si>
  <si>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</si>
  <si>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</si>
  <si>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</si>
  <si>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</si>
  <si>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</si>
  <si>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</si>
  <si>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</si>
  <si>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</si>
  <si>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</si>
  <si>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</si>
  <si>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</si>
  <si>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</si>
  <si>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</si>
  <si>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</si>
  <si>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</si>
  <si>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</si>
  <si>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</si>
  <si>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</si>
  <si>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</si>
  <si>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</si>
  <si>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</si>
  <si>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</si>
  <si>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</si>
  <si>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</si>
  <si>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</si>
  <si>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</si>
  <si>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</si>
  <si>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</si>
  <si>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</si>
  <si>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</si>
  <si>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</si>
  <si>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</si>
  <si>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</si>
  <si>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</si>
  <si>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</si>
  <si>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</si>
  <si>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</si>
  <si>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</si>
  <si>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</si>
  <si>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</si>
  <si>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</si>
  <si>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</si>
  <si>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</si>
  <si>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</si>
  <si>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</si>
  <si>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</si>
  <si>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</si>
  <si>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</si>
  <si>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</si>
  <si>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</si>
  <si>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</si>
  <si>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</si>
  <si>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</si>
  <si>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</si>
  <si>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</si>
  <si>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</si>
  <si>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</si>
  <si>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</si>
  <si>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</si>
  <si>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</si>
  <si>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</si>
  <si>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</si>
  <si>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</si>
  <si>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</si>
  <si>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</si>
  <si>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</si>
  <si>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</si>
  <si>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</si>
  <si>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</si>
  <si>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</si>
  <si>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</si>
  <si>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</si>
  <si>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</si>
  <si>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</si>
  <si>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</si>
  <si>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</si>
  <si>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</si>
  <si>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</si>
  <si>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</si>
  <si>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</si>
  <si>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</si>
  <si>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</si>
  <si>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</si>
  <si>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</si>
  <si>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</si>
  <si>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</si>
  <si>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</si>
  <si>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</si>
  <si>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</si>
  <si>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</si>
  <si>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</si>
  <si>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</si>
  <si>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</si>
  <si>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</si>
  <si>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</si>
  <si>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</si>
  <si>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</si>
  <si>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</si>
  <si>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</si>
  <si>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</si>
  <si>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</si>
  <si>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</si>
  <si>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</si>
  <si>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</si>
  <si>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</si>
  <si>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</si>
  <si>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</si>
  <si>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</si>
  <si>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</si>
  <si>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</si>
  <si>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</si>
  <si>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</si>
  <si>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</si>
  <si>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</si>
  <si>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</si>
  <si>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</si>
  <si>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</si>
  <si>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</si>
  <si>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</si>
  <si>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</si>
  <si>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</si>
  <si>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</si>
  <si>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</si>
  <si>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</si>
  <si>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</si>
  <si>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</si>
  <si>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</si>
  <si>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</si>
  <si>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</si>
  <si>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</si>
  <si>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</si>
  <si>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</si>
  <si>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</si>
  <si>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</si>
  <si>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</si>
  <si>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</si>
  <si>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</si>
  <si>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</si>
  <si>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</si>
  <si>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</si>
  <si>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</si>
  <si>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</si>
  <si>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</si>
  <si>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</si>
  <si>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</si>
  <si>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</si>
  <si>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</si>
  <si>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</si>
  <si>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</si>
  <si>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</si>
  <si>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</si>
  <si>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</si>
  <si>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</si>
  <si>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</si>
  <si>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</si>
  <si>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</si>
  <si>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</si>
  <si>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</si>
  <si>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</si>
  <si>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</si>
  <si>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</si>
  <si>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</si>
  <si>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</si>
  <si>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</si>
  <si>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</si>
  <si>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</si>
  <si>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</si>
  <si>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</si>
  <si>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</si>
  <si>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</si>
  <si>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</si>
  <si>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</si>
  <si>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</si>
  <si>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</si>
  <si>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</si>
  <si>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</si>
  <si>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</si>
  <si>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</si>
  <si>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</si>
  <si>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</si>
  <si>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</si>
  <si>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</si>
  <si>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</si>
  <si>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</si>
  <si>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</si>
  <si>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</si>
  <si>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</si>
  <si>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</si>
  <si>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</si>
  <si>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</si>
  <si>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</si>
  <si>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</si>
  <si>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</si>
  <si>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</si>
  <si>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</si>
  <si>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</si>
  <si>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</si>
  <si>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</si>
  <si>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</si>
  <si>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</si>
  <si>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</si>
  <si>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</si>
  <si>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</si>
  <si>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</si>
  <si>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</si>
  <si>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</si>
  <si>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</si>
  <si>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</si>
  <si>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</si>
  <si>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</si>
  <si>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</si>
  <si>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</si>
  <si>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</si>
  <si>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</si>
  <si>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</si>
  <si>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</si>
  <si>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</si>
  <si>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</si>
  <si>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</si>
  <si>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</si>
  <si>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</si>
  <si>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</si>
  <si>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</si>
  <si>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</si>
  <si>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</si>
  <si>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</si>
  <si>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</si>
  <si>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</si>
  <si>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</si>
  <si>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</si>
  <si>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</si>
  <si>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</si>
  <si>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</si>
  <si>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</si>
  <si>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</si>
  <si>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</si>
  <si>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</si>
  <si>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</si>
  <si>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</si>
  <si>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</si>
  <si>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</si>
  <si>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</si>
  <si>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</si>
  <si>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</si>
  <si>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</si>
  <si>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</si>
  <si>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</si>
  <si>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</si>
  <si>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</si>
  <si>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</si>
  <si>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</si>
  <si>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</si>
  <si>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</si>
  <si>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</si>
  <si>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</si>
  <si>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</si>
  <si>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</si>
  <si>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</si>
  <si>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</si>
  <si>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</si>
  <si>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</si>
  <si>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</si>
  <si>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</si>
  <si>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</si>
  <si>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</si>
  <si>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</si>
  <si>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</si>
  <si>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</si>
  <si>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</si>
  <si>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</si>
  <si>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</si>
  <si>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</si>
  <si>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</si>
  <si>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</si>
  <si>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</si>
  <si>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</si>
  <si>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</si>
  <si>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</si>
  <si>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</si>
  <si>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</si>
  <si>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</si>
  <si>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</si>
  <si>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</si>
  <si>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</si>
  <si>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</si>
  <si>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</si>
  <si>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</si>
  <si>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</si>
  <si>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</si>
  <si>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</si>
  <si>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</si>
  <si>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</si>
  <si>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</si>
  <si>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</si>
  <si>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</si>
  <si>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</si>
  <si>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</si>
  <si>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</si>
  <si>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</si>
  <si>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</si>
  <si>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</si>
  <si>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</si>
  <si>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</si>
  <si>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</si>
  <si>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</si>
  <si>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</si>
  <si>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</si>
  <si>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</si>
  <si>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</si>
  <si>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</si>
  <si>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</si>
  <si>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</si>
  <si>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</si>
  <si>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</si>
  <si>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</si>
  <si>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</si>
  <si>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</si>
  <si>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</si>
  <si>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</si>
  <si>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</si>
  <si>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</si>
  <si>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</si>
  <si>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</si>
  <si>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</si>
  <si>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</si>
  <si>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</si>
  <si>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</si>
  <si>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</si>
  <si>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</si>
  <si>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</si>
  <si>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</si>
  <si>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</si>
  <si>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</si>
  <si>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</si>
  <si>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</si>
  <si>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</si>
  <si>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</si>
  <si>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</si>
  <si>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</si>
  <si>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</si>
  <si>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</si>
  <si>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</si>
  <si>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</si>
  <si>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</si>
  <si>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</si>
  <si>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</si>
  <si>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</si>
  <si>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</si>
  <si>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</si>
  <si>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</si>
  <si>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</si>
  <si>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</si>
  <si>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</si>
  <si>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</si>
  <si>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</si>
  <si>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</si>
  <si>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</si>
  <si>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</si>
  <si>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</si>
  <si>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</si>
  <si>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</si>
  <si>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</si>
  <si>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</si>
  <si>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</si>
  <si>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</si>
  <si>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</si>
  <si>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</si>
  <si>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</si>
  <si>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</si>
  <si>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</si>
  <si>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</si>
  <si>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</si>
  <si>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</si>
  <si>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</si>
  <si>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</si>
  <si>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</si>
  <si>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</si>
  <si>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</si>
  <si>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</si>
  <si>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</si>
  <si>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</si>
  <si>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</si>
  <si>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</si>
  <si>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</si>
  <si>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</si>
  <si>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</si>
  <si>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</si>
  <si>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</si>
  <si>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</si>
  <si>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</si>
  <si>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</si>
  <si>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</si>
  <si>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</si>
  <si>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</si>
  <si>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</si>
  <si>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</si>
  <si>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</si>
  <si>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</si>
  <si>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</si>
  <si>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</si>
  <si>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</si>
  <si>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</si>
  <si>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</si>
  <si>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</si>
  <si>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</si>
  <si>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</si>
  <si>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</si>
  <si>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</si>
  <si>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</si>
  <si>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</si>
  <si>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</si>
  <si>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</si>
  <si>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</si>
  <si>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</si>
  <si>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</si>
  <si>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</si>
  <si>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</si>
  <si>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</si>
  <si>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2. Balances with Reserve Bank of Zimbabwe:</t>
  </si>
  <si>
    <t xml:space="preserve">    (i) Statutory Reserves</t>
  </si>
  <si>
    <t xml:space="preserve">   (a) Commercial Banks</t>
  </si>
  <si>
    <t xml:space="preserve">     (i) Transferable  </t>
  </si>
  <si>
    <t xml:space="preserve">     (ii) Time</t>
  </si>
  <si>
    <t xml:space="preserve">   (b) Accepting Houses</t>
  </si>
  <si>
    <t xml:space="preserve">   (c) Discount Houses</t>
  </si>
  <si>
    <t xml:space="preserve">   (a) Finance  Houses</t>
  </si>
  <si>
    <t xml:space="preserve">   (b) Building Societies</t>
  </si>
  <si>
    <t xml:space="preserve">   (c) Post Office Savings Bank</t>
  </si>
  <si>
    <t xml:space="preserve">   (a) Stocks(at book value)</t>
  </si>
  <si>
    <t xml:space="preserve">    (i) Liquid</t>
  </si>
  <si>
    <t xml:space="preserve">    (ii) Non-liquid</t>
  </si>
  <si>
    <t xml:space="preserve">   (b)  Bonds</t>
  </si>
  <si>
    <t xml:space="preserve">   (c) Treasury Bills</t>
  </si>
  <si>
    <t xml:space="preserve">   (d) Loans and advances</t>
  </si>
  <si>
    <t xml:space="preserve">    (i) Ministries</t>
  </si>
  <si>
    <t xml:space="preserve">    (ii) Departments</t>
  </si>
  <si>
    <t xml:space="preserve">    (iii) Schools and Colleges</t>
  </si>
  <si>
    <t xml:space="preserve">    (iv) Other</t>
  </si>
  <si>
    <t xml:space="preserve">   (a) Municipal Stock</t>
  </si>
  <si>
    <t xml:space="preserve">   (b) Loans and advances</t>
  </si>
  <si>
    <t xml:space="preserve">   (a) Agricultural Marketing Authority</t>
  </si>
  <si>
    <t xml:space="preserve">    (vii) National Railways of Zimbabwe</t>
  </si>
  <si>
    <t xml:space="preserve">    (viii) Air Zimbabwe</t>
  </si>
  <si>
    <t xml:space="preserve">   (e) Other Loans and Advances</t>
  </si>
  <si>
    <t xml:space="preserve">   (a) Loans and Advances</t>
  </si>
  <si>
    <t xml:space="preserve">    (i) Agricultural Finance Corporation</t>
  </si>
  <si>
    <t xml:space="preserve">    (ii) Small Enterprises Development Corporation</t>
  </si>
  <si>
    <t xml:space="preserve">    (iii) Industrial Development Corporation</t>
  </si>
  <si>
    <t xml:space="preserve">    (iv) Zimbabwe Development Corporation</t>
  </si>
  <si>
    <t xml:space="preserve">    (v) Other</t>
  </si>
  <si>
    <t xml:space="preserve">   (b) Other</t>
  </si>
  <si>
    <t xml:space="preserve">    (a) Bills of Exchange</t>
  </si>
  <si>
    <t xml:space="preserve">     (i)Bills Discounted</t>
  </si>
  <si>
    <t xml:space="preserve">        (ia) Internal financing</t>
  </si>
  <si>
    <t xml:space="preserve">        (ib) International trade financing</t>
  </si>
  <si>
    <t xml:space="preserve">     (ii)Bills Receivable</t>
  </si>
  <si>
    <t xml:space="preserve">        (iia) Internal financing</t>
  </si>
  <si>
    <t xml:space="preserve">        (iib) International trade financing</t>
  </si>
  <si>
    <t xml:space="preserve">     (iii)Acceptances Purchased</t>
  </si>
  <si>
    <t xml:space="preserve">        (iiia) Internal financing</t>
  </si>
  <si>
    <t xml:space="preserve">        (iiib) International trade financing</t>
  </si>
  <si>
    <t xml:space="preserve">     (ii)Corporate Bodies</t>
  </si>
  <si>
    <t xml:space="preserve">     (i) Bank's own borrowing</t>
  </si>
  <si>
    <t xml:space="preserve">     (ii) Bank's borrowing on behalf of specific customers</t>
  </si>
  <si>
    <t xml:space="preserve">    (a) Undrawn Offshore Facilities</t>
  </si>
  <si>
    <t xml:space="preserve">    (b) Undrawn Loans and Advance Facilities</t>
  </si>
  <si>
    <t xml:space="preserve">     (i) Individuals</t>
  </si>
  <si>
    <t xml:space="preserve">     (ii) Corporate Bodies</t>
  </si>
  <si>
    <t xml:space="preserve">    (c) Guarrantees</t>
  </si>
  <si>
    <t xml:space="preserve">     (i) Offshore</t>
  </si>
  <si>
    <t xml:space="preserve">     (ii) Domestic</t>
  </si>
  <si>
    <t xml:space="preserve">    (a) Commercial Banks</t>
  </si>
  <si>
    <t xml:space="preserve">    (c) Discount Houses</t>
  </si>
  <si>
    <t xml:space="preserve">    (b) Building Societies</t>
  </si>
  <si>
    <t xml:space="preserve">    (c) Post Office Savings Bank</t>
  </si>
  <si>
    <t>Of Which issued by:</t>
  </si>
  <si>
    <t xml:space="preserve">  Other Depository Corporations</t>
  </si>
  <si>
    <t xml:space="preserve">  Other Financial Corporations</t>
  </si>
  <si>
    <t xml:space="preserve">  Public non-financial Corporations</t>
  </si>
  <si>
    <t xml:space="preserve">  Other non-financial coporations</t>
  </si>
  <si>
    <t xml:space="preserve">  Non-residents</t>
  </si>
  <si>
    <t>_</t>
  </si>
  <si>
    <t>TOTAL ASSETS</t>
  </si>
  <si>
    <t>1. Demand Deposits:</t>
  </si>
  <si>
    <t xml:space="preserve">   (a) Private</t>
  </si>
  <si>
    <t xml:space="preserve">     (iv) Non-resident transferable     </t>
  </si>
  <si>
    <t xml:space="preserve">   (b) Deposit Money Banks</t>
  </si>
  <si>
    <t xml:space="preserve">   (c) Other Banking Institutions</t>
  </si>
  <si>
    <t xml:space="preserve">   (d) Other Financial Institutions</t>
  </si>
  <si>
    <t xml:space="preserve">   (e) Government</t>
  </si>
  <si>
    <t xml:space="preserve">   (f) Local Authorities</t>
  </si>
  <si>
    <t xml:space="preserve">   (g) Non-Financial Public Enterprises</t>
  </si>
  <si>
    <t xml:space="preserve">   (h) Financial Public Enterprises</t>
  </si>
  <si>
    <t xml:space="preserve">  (a) Private</t>
  </si>
  <si>
    <t xml:space="preserve">      (iia) 30 days and under</t>
  </si>
  <si>
    <t xml:space="preserve">      (iib) Over 30 days to 2 years</t>
  </si>
  <si>
    <t xml:space="preserve">      (iic) Over 2 years</t>
  </si>
  <si>
    <t xml:space="preserve">      (iva) 30 days and under</t>
  </si>
  <si>
    <t xml:space="preserve">      (ivb) Over 30 days to 2 years</t>
  </si>
  <si>
    <t xml:space="preserve">      (ivc) Over 2 years</t>
  </si>
  <si>
    <t xml:space="preserve">   (f) Non-Financial Public Enterprises</t>
  </si>
  <si>
    <t xml:space="preserve">   (g) Financial Public Enterprises</t>
  </si>
  <si>
    <t xml:space="preserve">   (h) Local Authorities</t>
  </si>
  <si>
    <t xml:space="preserve">     (i) Demand </t>
  </si>
  <si>
    <t xml:space="preserve">  (b) Public Enterprises</t>
  </si>
  <si>
    <t xml:space="preserve">  (c) Non-resident </t>
  </si>
  <si>
    <t xml:space="preserve">   (c) Loans and advances</t>
  </si>
  <si>
    <t xml:space="preserve">   (a) Finance Houses</t>
  </si>
  <si>
    <t xml:space="preserve">   Amounts Owing to  Banks Abroad:</t>
  </si>
  <si>
    <t xml:space="preserve">    (a) Head Office</t>
  </si>
  <si>
    <t xml:space="preserve">    (b) Other Banks in:</t>
  </si>
  <si>
    <t xml:space="preserve">    (c) Foreign travellers'cheques</t>
  </si>
  <si>
    <t xml:space="preserve">    (e) Offshore Borrowing</t>
  </si>
  <si>
    <t xml:space="preserve">      of which provisions for loan losses</t>
  </si>
  <si>
    <t xml:space="preserve">      of which provisions for other losses</t>
  </si>
  <si>
    <t>Other reserves</t>
  </si>
  <si>
    <t xml:space="preserve">    (d) current year results</t>
  </si>
  <si>
    <t>ASSETS</t>
  </si>
  <si>
    <t>1. Notes and Coin (bond coins)</t>
  </si>
  <si>
    <t>1.</t>
  </si>
  <si>
    <t>Foreign Claims:</t>
  </si>
  <si>
    <t>(a) Notes and coins (foreign currency)</t>
  </si>
  <si>
    <t xml:space="preserve"> Claims on Central Government:</t>
  </si>
  <si>
    <t xml:space="preserve">   (e) Other </t>
  </si>
  <si>
    <t>Claims on Local Authorities:</t>
  </si>
  <si>
    <t>Claims on Non-Financial Public Enterprises</t>
  </si>
  <si>
    <t xml:space="preserve">   (iii) Bonds</t>
  </si>
  <si>
    <t xml:space="preserve"> Claims on Financial Public Enterprises</t>
  </si>
  <si>
    <t>Claims on Other Financial Institutions</t>
  </si>
  <si>
    <t>Negotiable Certificates of Deposit Holdings:</t>
  </si>
  <si>
    <t>Issued by Deposit Money Banks:</t>
  </si>
  <si>
    <t xml:space="preserve">   (i) 30 days and under</t>
  </si>
  <si>
    <t xml:space="preserve">   (ii) over 30 days to 2 years</t>
  </si>
  <si>
    <t xml:space="preserve">   (iii) over 2 years</t>
  </si>
  <si>
    <t>Issued by Other Banking Institutions:</t>
  </si>
  <si>
    <t xml:space="preserve">Holdings of shares </t>
  </si>
  <si>
    <t>Other Assets</t>
  </si>
  <si>
    <t xml:space="preserve"> (please list all items and attach as an appendix)</t>
  </si>
  <si>
    <t xml:space="preserve">   (i) Individuals </t>
  </si>
  <si>
    <t>(b) Deposit Money Banks</t>
  </si>
  <si>
    <t>(c) Other Banking Institutions</t>
  </si>
  <si>
    <t>(e) Government</t>
  </si>
  <si>
    <t>(g) Non-Financial Public Enterprises</t>
  </si>
  <si>
    <t>(h) Financial Public Enterprises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</si>
  <si>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</si>
  <si>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</si>
  <si>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</si>
  <si>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</si>
  <si>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</si>
  <si>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</si>
  <si>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Foreign Currency Deposits:</t>
  </si>
  <si>
    <t xml:space="preserve">     (i) Savings</t>
  </si>
  <si>
    <t xml:space="preserve">      (iib) over 30 days to 2 years</t>
  </si>
  <si>
    <t xml:space="preserve">      (iic) over 2 years</t>
  </si>
  <si>
    <t xml:space="preserve">  (c) Non-resident</t>
  </si>
  <si>
    <t xml:space="preserve">   (a) 30 days and under</t>
  </si>
  <si>
    <t xml:space="preserve">   (b) over 30 days to 2 years</t>
  </si>
  <si>
    <t xml:space="preserve">   (c) over 2 years</t>
  </si>
  <si>
    <t>TOTAL LIABILITIES</t>
  </si>
  <si>
    <t>V-CHECK</t>
  </si>
  <si>
    <t xml:space="preserve">  (ii) Current Account</t>
  </si>
  <si>
    <t xml:space="preserve">    (iii) Other</t>
  </si>
  <si>
    <t>3. Balances with Deposit Money Banks:</t>
  </si>
  <si>
    <t xml:space="preserve">   (b) Accepting</t>
  </si>
  <si>
    <t>4. Balances with Other Banking Institutions:</t>
  </si>
  <si>
    <t>5. Money  at  Call with Deposit Money Banks:</t>
  </si>
  <si>
    <t xml:space="preserve">   (a) Commercial  Banks</t>
  </si>
  <si>
    <t>6. Money  at  Call with Other Banking Institutions:</t>
  </si>
  <si>
    <t>7. Foreign  Claims:</t>
  </si>
  <si>
    <t xml:space="preserve">    (a) Notes and coin (foreign currency)</t>
  </si>
  <si>
    <t xml:space="preserve">    (b) Balances with Banks abroad </t>
  </si>
  <si>
    <t xml:space="preserve"> (c) Securities other than shares</t>
  </si>
  <si>
    <t>(d) Other</t>
  </si>
  <si>
    <t>8. Claims  on Central Government:</t>
  </si>
  <si>
    <t xml:space="preserve">   (a) Stocks (at book value)</t>
  </si>
  <si>
    <t xml:space="preserve">      (ii) Non-liquid</t>
  </si>
  <si>
    <t xml:space="preserve">   (b) Bonds</t>
  </si>
  <si>
    <t xml:space="preserve">      (iii) Schools and Colleges </t>
  </si>
  <si>
    <t xml:space="preserve">      (iv) Other</t>
  </si>
  <si>
    <t xml:space="preserve">   (e) Other (RBZ Bills)</t>
  </si>
  <si>
    <t>9. Claims  on Local Authorities:</t>
  </si>
  <si>
    <t xml:space="preserve">        (i) Harare</t>
  </si>
  <si>
    <t xml:space="preserve">       (ii) Bulawayo</t>
  </si>
  <si>
    <t xml:space="preserve">       (iii) Other</t>
  </si>
  <si>
    <t xml:space="preserve">    (c) Other </t>
  </si>
  <si>
    <t>10. Claims on Non-Financial Public Enterprises</t>
  </si>
  <si>
    <t xml:space="preserve">    (i)  Bills</t>
  </si>
  <si>
    <t xml:space="preserve">        (ii) Acceptances</t>
  </si>
  <si>
    <t xml:space="preserve">   (b) Zesa stock</t>
  </si>
  <si>
    <t xml:space="preserve">    (i) Agricultural Marketing Authority</t>
  </si>
  <si>
    <t xml:space="preserve">    (ii) Grain Marketing Board</t>
  </si>
  <si>
    <t xml:space="preserve">    (iii) Dairy Marketing Board</t>
  </si>
  <si>
    <t xml:space="preserve">    (iv) Cotton Marketing Board</t>
  </si>
  <si>
    <t xml:space="preserve">    (v) Cold Storage Commission</t>
  </si>
  <si>
    <t xml:space="preserve">    (vi) Zimbabwe Electricity Supply Authority</t>
  </si>
  <si>
    <t xml:space="preserve">    (ix) Zimbabwe Iron and Steel Company</t>
  </si>
  <si>
    <t xml:space="preserve">   (d) Other claims</t>
  </si>
  <si>
    <t xml:space="preserve">   (f) Offshore Borrowings</t>
  </si>
  <si>
    <t>11. Claims on Financial Public Enterprises</t>
  </si>
  <si>
    <t xml:space="preserve">   (b) Other </t>
  </si>
  <si>
    <t>12. Claims on Other Financial Institutions</t>
  </si>
  <si>
    <t xml:space="preserve">    (a) Loans and Advances</t>
  </si>
  <si>
    <t xml:space="preserve">    (b) Other (specify)</t>
  </si>
  <si>
    <t>13. Claims on Private Sector:</t>
  </si>
  <si>
    <t xml:space="preserve">    (b) Loans and advances to:</t>
  </si>
  <si>
    <t xml:space="preserve">      (i)Individuals</t>
  </si>
  <si>
    <t xml:space="preserve"> (iii)   FCAs Lending</t>
  </si>
  <si>
    <t xml:space="preserve">    (c) Other  Investments </t>
  </si>
  <si>
    <t xml:space="preserve">    (d) Financed by Offshore  Borrowing</t>
  </si>
  <si>
    <t>14. Contingent Claims On Private Sector</t>
  </si>
  <si>
    <t>15. Negotiable Certificates of Deposit Holdings:</t>
  </si>
  <si>
    <t xml:space="preserve">    Issued by Deposit Money Banks</t>
  </si>
  <si>
    <t xml:space="preserve">    (i) 30 days and under</t>
  </si>
  <si>
    <t xml:space="preserve">    (ii) Over 30 days to 2 years</t>
  </si>
  <si>
    <t xml:space="preserve">    (iii) Over 2 years</t>
  </si>
  <si>
    <t>16. Negotiable Certificates of Deposit  Holdings:</t>
  </si>
  <si>
    <t xml:space="preserve">    Issued by  Other Banking Institutions</t>
  </si>
  <si>
    <t xml:space="preserve">17. Holdings of shares </t>
  </si>
  <si>
    <t>18. Fixed Assets</t>
  </si>
  <si>
    <t xml:space="preserve">     (i) Land and Buildings</t>
  </si>
  <si>
    <t xml:space="preserve">     (ii) Furniture, Fittings &amp; Equipment</t>
  </si>
  <si>
    <t xml:space="preserve">     (iii) Vehicles</t>
  </si>
  <si>
    <t>19. Other Assets</t>
  </si>
  <si>
    <t xml:space="preserve">     (please list all items and attach as an appendix)</t>
  </si>
  <si>
    <t xml:space="preserve"> TOTAL ASSETS</t>
  </si>
  <si>
    <t xml:space="preserve">  (i) Individuals</t>
  </si>
  <si>
    <t xml:space="preserve">    (ii) Corporate Bodies</t>
  </si>
  <si>
    <t xml:space="preserve">    (iii) Non-resident non-transferable</t>
  </si>
  <si>
    <t xml:space="preserve">    (iv) Non-resident transferable     </t>
  </si>
  <si>
    <t>2. Time Deposits:</t>
  </si>
  <si>
    <t xml:space="preserve">    (i) Individuals</t>
  </si>
  <si>
    <t xml:space="preserve">     (ia) 30 days and under</t>
  </si>
  <si>
    <t xml:space="preserve">     (ib) over 30 days to 2 years</t>
  </si>
  <si>
    <t xml:space="preserve">     (ic) over 2 years</t>
  </si>
  <si>
    <t xml:space="preserve">     (iia) 30 days and under</t>
  </si>
  <si>
    <t xml:space="preserve">     (iib) over 30 days to 2 years</t>
  </si>
  <si>
    <t xml:space="preserve">     (iic) over 2 years</t>
  </si>
  <si>
    <t xml:space="preserve">     (iiia) 30 days and under</t>
  </si>
  <si>
    <t xml:space="preserve">     (iiib) over 30 days to 2 years</t>
  </si>
  <si>
    <t xml:space="preserve">     (iiic) over 2 years</t>
  </si>
  <si>
    <t>3. Foreign Currency Deposits:</t>
  </si>
  <si>
    <t>4. Negotiable Certificates of Deposit  Issued</t>
  </si>
  <si>
    <t xml:space="preserve">   payable in:</t>
  </si>
  <si>
    <t>5. Amounts owing to Reserve Bank of Zimbabwe:</t>
  </si>
  <si>
    <t xml:space="preserve">    (a) Bills</t>
  </si>
  <si>
    <t xml:space="preserve">    (b) Loans and advances</t>
  </si>
  <si>
    <t xml:space="preserve">    (c) Other (specify)</t>
  </si>
  <si>
    <t>6. Amounts owing to Deposit Money Banks:</t>
  </si>
  <si>
    <t xml:space="preserve">   (a) Commercial Banks:</t>
  </si>
  <si>
    <t>7. Amounts owing to Other Banking Institutions:</t>
  </si>
  <si>
    <t xml:space="preserve">   (a) Finance Houses </t>
  </si>
  <si>
    <t>8. Amounts owing to Other Financial Institutions:</t>
  </si>
  <si>
    <t>9. Foreign Liabilities:</t>
  </si>
  <si>
    <t xml:space="preserve"> (d) Securities other than shares issued to non-residents</t>
  </si>
  <si>
    <t>10. Contingent Liabilities</t>
  </si>
  <si>
    <t xml:space="preserve">    (b) Undrawn Loans and Advance  Facilities</t>
  </si>
  <si>
    <t xml:space="preserve">    (c) Other Contingent Liability</t>
  </si>
  <si>
    <t>11. Bills Payable</t>
  </si>
  <si>
    <t>12. Capital and Reserves:</t>
  </si>
  <si>
    <t xml:space="preserve">   (a) Paid-up Equity Capital</t>
  </si>
  <si>
    <t xml:space="preserve">     (i) Internal</t>
  </si>
  <si>
    <t xml:space="preserve">     (ii) External</t>
  </si>
  <si>
    <t xml:space="preserve">   (b) Other Paid-up Capital (Specify)</t>
  </si>
  <si>
    <t xml:space="preserve">   (c) Reserves, Reserve Funds and Unappropriated profits</t>
  </si>
  <si>
    <t xml:space="preserve">      other reserves</t>
  </si>
  <si>
    <t>13. Other Liabilities</t>
  </si>
  <si>
    <t xml:space="preserve">   (please list all items and attach as an appendix)</t>
  </si>
  <si>
    <t>V- CHECK</t>
  </si>
  <si>
    <t>2.</t>
  </si>
  <si>
    <t>3.</t>
  </si>
  <si>
    <t>4.</t>
  </si>
  <si>
    <t>5.</t>
  </si>
  <si>
    <t>6.</t>
  </si>
  <si>
    <t>7.</t>
  </si>
  <si>
    <t>8.</t>
  </si>
  <si>
    <t>9.</t>
  </si>
  <si>
    <t>10.</t>
  </si>
  <si>
    <t>11.</t>
  </si>
  <si>
    <t>12.</t>
  </si>
  <si>
    <t>13.</t>
  </si>
  <si>
    <t>14.</t>
  </si>
  <si>
    <t>15.</t>
  </si>
  <si>
    <t xml:space="preserve">  </t>
  </si>
  <si>
    <t>Notes and Coin (bond coins)</t>
  </si>
  <si>
    <t>Balances with Reserve Bank of Zimbabwe:</t>
  </si>
  <si>
    <t>Balances with Deposit Money  Banks:</t>
  </si>
  <si>
    <t>(a) Commercial Banks</t>
  </si>
  <si>
    <t>(b) Accepting Houses</t>
  </si>
  <si>
    <t>(c) Discount Houses</t>
  </si>
  <si>
    <t>Balances with Other Banking Institutions:</t>
  </si>
  <si>
    <t>(a) Finance Houses</t>
  </si>
  <si>
    <t>(b) Building Societies</t>
  </si>
  <si>
    <t>Money at call with Deposit Money Banks:</t>
  </si>
  <si>
    <t>Money at call with Other Banking Institutions:</t>
  </si>
  <si>
    <t>(b)Deposits with banks abroad</t>
  </si>
  <si>
    <t xml:space="preserve"> (c) Zimbabwe London Registered Stock</t>
  </si>
  <si>
    <t xml:space="preserve"> (d) External Government Stock</t>
  </si>
  <si>
    <t xml:space="preserve"> (e) Securities issues by non residents</t>
  </si>
  <si>
    <t xml:space="preserve"> (f) Other (specify)- notes and coins</t>
  </si>
  <si>
    <t xml:space="preserve"> (a) Municipal Stock</t>
  </si>
  <si>
    <t xml:space="preserve">  (i) Harare </t>
  </si>
  <si>
    <t xml:space="preserve">  (ii) Bulawayo </t>
  </si>
  <si>
    <t xml:space="preserve">  (ii) Other(specify)</t>
  </si>
  <si>
    <t xml:space="preserve"> (b) Loans and advances</t>
  </si>
  <si>
    <t xml:space="preserve"> (c) Other (Specify)</t>
  </si>
  <si>
    <t xml:space="preserve"> (a) Agricultural Marketing Authority</t>
  </si>
  <si>
    <t xml:space="preserve">  (i) Bills</t>
  </si>
  <si>
    <t xml:space="preserve">  (ii) Acceptances</t>
  </si>
  <si>
    <t xml:space="preserve">  (iii) Bonds</t>
  </si>
  <si>
    <t xml:space="preserve"> (b) Zesa Stock</t>
  </si>
  <si>
    <t xml:space="preserve"> (c) Loans and advances</t>
  </si>
  <si>
    <t xml:space="preserve"> (d) Other (specify)</t>
  </si>
  <si>
    <t xml:space="preserve">  (i) Loans and Advances</t>
  </si>
  <si>
    <t xml:space="preserve">  (ii) Other (specify)</t>
  </si>
  <si>
    <t>Claims on Private sector:</t>
  </si>
  <si>
    <t xml:space="preserve"> (a) Investments</t>
  </si>
  <si>
    <t xml:space="preserve"> (b) Other</t>
  </si>
  <si>
    <t>Fixed Assets:</t>
  </si>
  <si>
    <t xml:space="preserve"> (a) Land and Buildings</t>
  </si>
  <si>
    <t xml:space="preserve"> (b) Furniture, Fittings and Equipment</t>
  </si>
  <si>
    <t xml:space="preserve"> (c) Vehicles</t>
  </si>
  <si>
    <t xml:space="preserve"> 5.  </t>
  </si>
  <si>
    <t xml:space="preserve"> 6.  </t>
  </si>
  <si>
    <t xml:space="preserve"> 7.  </t>
  </si>
  <si>
    <t>Savings Deposits (Including interest payable)</t>
  </si>
  <si>
    <t>(a) Private</t>
  </si>
  <si>
    <t xml:space="preserve">   (i) individuals</t>
  </si>
  <si>
    <t xml:space="preserve">   (ii) companies</t>
  </si>
  <si>
    <t xml:space="preserve">(d) Other Financial Institutions </t>
  </si>
  <si>
    <t>(f) Local Authorities</t>
  </si>
  <si>
    <t>Time Deposits (Including interest payable)</t>
  </si>
  <si>
    <t xml:space="preserve">   (ii) Companies</t>
  </si>
  <si>
    <t>(d) Other Financial Institutions(see attached list)</t>
  </si>
  <si>
    <t>(f) Non-Financial Public Enterprises</t>
  </si>
  <si>
    <t>(g) Financial Public Enterprises</t>
  </si>
  <si>
    <t>(h) Local Authorities</t>
  </si>
  <si>
    <t>Negotiable Certificates of Deposit Issued:</t>
  </si>
  <si>
    <t>Payable In:</t>
  </si>
  <si>
    <t>Amounts Owing to Deposit Money Banks:</t>
  </si>
  <si>
    <t xml:space="preserve"> (a) Commercial Banks</t>
  </si>
  <si>
    <t xml:space="preserve"> (b) Accepting Houses</t>
  </si>
  <si>
    <t xml:space="preserve"> (c) Discount Houses</t>
  </si>
  <si>
    <t>Amounts Owing to Other Banking Institutions:</t>
  </si>
  <si>
    <t xml:space="preserve"> (a) Finance Houses</t>
  </si>
  <si>
    <t xml:space="preserve"> (b) Building Societies</t>
  </si>
  <si>
    <t>Amounts Owing to Other Financial Institutions:</t>
  </si>
  <si>
    <t>(a)Deposits of banks abroad</t>
  </si>
  <si>
    <t>(b)Securities issued to non-residents</t>
  </si>
  <si>
    <t>Capital And Reserves</t>
  </si>
  <si>
    <t xml:space="preserve">    current year results</t>
  </si>
  <si>
    <t xml:space="preserve">                                                                              Other Liabilities (List all items and attach as an appendix)</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</si>
  <si>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</si>
  <si>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</si>
  <si>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</si>
  <si>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</si>
  <si>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</si>
  <si>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</si>
  <si>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</si>
  <si>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</si>
  <si>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</si>
  <si>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</si>
  <si>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</si>
  <si>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</si>
  <si>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</si>
  <si>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</si>
  <si>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</si>
  <si>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</si>
  <si>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</si>
  <si>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</si>
  <si>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</si>
  <si>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</si>
  <si>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</si>
  <si>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</si>
  <si>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</si>
  <si>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</si>
  <si>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</si>
  <si>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</si>
  <si>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</si>
  <si>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</si>
  <si>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</si>
  <si>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</si>
  <si>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</si>
  <si>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</si>
  <si>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</si>
  <si>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</si>
  <si>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</si>
  <si>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</si>
  <si>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</si>
  <si>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</si>
  <si>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</si>
  <si>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</si>
  <si>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</si>
  <si>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</si>
  <si>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</si>
  <si>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</si>
  <si>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</si>
  <si>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</si>
  <si>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</si>
  <si>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</si>
  <si>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</si>
  <si>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</si>
  <si>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</si>
  <si>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</si>
  <si>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</si>
  <si>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</si>
  <si>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</si>
  <si>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</si>
  <si>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</si>
  <si>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</si>
  <si>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</si>
  <si>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</si>
  <si>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</si>
  <si>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</si>
  <si>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 xml:space="preserve">TABLE 4.2 : OTHER DEPOSITORY CORPORATIONS - LIABILITIES </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</si>
  <si>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</si>
  <si>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</si>
  <si>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</si>
  <si>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</si>
  <si>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</si>
  <si>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</si>
  <si>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</si>
  <si>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</si>
  <si>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</si>
  <si>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</si>
  <si>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</si>
  <si>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</si>
  <si>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</si>
  <si>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</si>
  <si>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</si>
  <si>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</si>
  <si>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</si>
  <si>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</si>
  <si>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</si>
  <si>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</si>
  <si>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</si>
  <si>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</si>
  <si>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</si>
  <si>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</si>
  <si>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</si>
  <si>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</si>
  <si>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</si>
  <si>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</si>
  <si>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</si>
  <si>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</si>
  <si>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</si>
  <si>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</si>
  <si>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</si>
  <si>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</si>
  <si>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of which FCA</t>
  </si>
  <si>
    <t>Total Deposits from Public</t>
  </si>
  <si>
    <t>Total Deposits</t>
  </si>
  <si>
    <t>ZWG millions</t>
  </si>
  <si>
    <t>Source:Reserve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</si>
</sst>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8">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0.000_);_(* \(#,##0.000\);_(* &quot;-&quot;??_);_(@_)"/>
    <numFmt numFmtId="186" formatCode="_ * #,##0.00_ ;_ * \-#,##0.00_ ;_ * &quot;-&quot;??_ ;_ @_ "/>
    <numFmt numFmtId="187" formatCode="[$-809]d\ mmmm\ yyyy;@"/>
    <numFmt numFmtId="188" formatCode="[$-3009]mmmm\ dd\,\ yyyy;@"/>
    <numFmt numFmtId="189" formatCode="mm/dd/yy"/>
    <numFmt numFmtId="190" formatCode="_-[$€-2]* #,##0.00_-;\-[$€-2]* #,##0.00_-;_-[$€-2]* &quot;-&quot;??_-"/>
    <numFmt numFmtId="191" formatCode="&quot;   &quot;@"/>
    <numFmt numFmtId="192" formatCode="&quot;      &quot;@"/>
    <numFmt numFmtId="193" formatCode="&quot;         &quot;@"/>
    <numFmt numFmtId="194" formatCode="&quot;            &quot;@"/>
    <numFmt numFmtId="195" formatCode="&quot;               &quot;@"/>
    <numFmt numFmtId="196" formatCode="[Black][&gt;0.05]#,##0.0;[Black][&lt;-0.05]\-#,##0.0;;"/>
    <numFmt numFmtId="197" formatCode="[Black][&gt;0.5]#,##0;[Black][&lt;-0.5]\-#,##0;;"/>
    <numFmt numFmtId="198" formatCode="dd\-mmm\-yy_)"/>
    <numFmt numFmtId="199" formatCode="\M\o\n\t\h\ \D.\y\y\y\y"/>
    <numFmt numFmtId="200" formatCode="_(* #,##0_);_(* \(#,##0\);_(* &quot;-&quot;??_);_(@_)"/>
    <numFmt numFmtId="201" formatCode="General_)"/>
    <numFmt numFmtId="202" formatCode="#,##0.000000"/>
    <numFmt numFmtId="203" formatCode="[Black]#,##0.0;[Black]\-#,##0.0;;"/>
    <numFmt numFmtId="204" formatCode="[&gt;=0.05]#,##0.0;[&lt;=-0.05]\-#,##0.0;?0.0"/>
    <numFmt numFmtId="205" formatCode="#.##000"/>
    <numFmt numFmtId="206" formatCode="%#,#00"/>
    <numFmt numFmtId="207" formatCode="#,#00"/>
    <numFmt numFmtId="208" formatCode="#.##0,"/>
    <numFmt numFmtId="209" formatCode="\$#,"/>
    <numFmt numFmtId="210" formatCode="&quot;Cr$&quot;#,##0_);[Red]\(&quot;Cr$&quot;#,##0\)"/>
    <numFmt numFmtId="211" formatCode="&quot;Cr$&quot;#,##0.00_);[Red]\(&quot;Cr$&quot;#,##0.00\)"/>
    <numFmt numFmtId="212" formatCode="\$#,##0.00\ ;\(\$#,##0.00\)"/>
    <numFmt numFmtId="213" formatCode="&quot;$&quot;#,#00"/>
    <numFmt numFmtId="214" formatCode="&quot;$&quot;#,"/>
    <numFmt numFmtId="215" formatCode="#,##0.0____"/>
    <numFmt numFmtId="216" formatCode="#,##0;[Red]\(#,##0\)"/>
    <numFmt numFmtId="217" formatCode="General\ \ \ \ \ \ "/>
    <numFmt numFmtId="218" formatCode="0.0\ \ \ \ \ \ \ \ "/>
    <numFmt numFmtId="219" formatCode="mmmm\ yyyy"/>
  </numFmts>
  <fonts count="238">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0.5"/>
      <name val="Times New Roman"/>
      <family val="1"/>
    </font>
    <font>
      <b/>
      <sz val="10.5"/>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sz val="11"/>
      <name val="Calibri"/>
      <family val="2"/>
      <scheme val="minor"/>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78">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s>
  <borders count="233">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right/>
      <top/>
      <bottom style="medium">
        <color auto="1"/>
      </bottom>
      <diagonal/>
    </border>
    <border>
      <left style="medium">
        <color indexed="64"/>
      </left>
      <right style="medium">
        <color auto="1"/>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s>
  <cellStyleXfs count="28983">
    <xf numFmtId="176" fontId="0" fillId="0" borderId="0"/>
    <xf numFmtId="167" fontId="39" fillId="0" borderId="0" applyFont="0" applyFill="0" applyBorder="0" applyAlignment="0" applyProtection="0"/>
    <xf numFmtId="176" fontId="39" fillId="0" borderId="0"/>
    <xf numFmtId="170" fontId="31" fillId="0" borderId="0">
      <alignment horizontal="center" wrapText="1"/>
    </xf>
    <xf numFmtId="170" fontId="37" fillId="0" borderId="0"/>
    <xf numFmtId="176" fontId="37" fillId="0" borderId="0"/>
    <xf numFmtId="176" fontId="31" fillId="0" borderId="0"/>
    <xf numFmtId="170" fontId="31" fillId="0" borderId="0"/>
    <xf numFmtId="10" fontId="42" fillId="0" borderId="0"/>
    <xf numFmtId="1" fontId="37" fillId="0" borderId="0"/>
    <xf numFmtId="176" fontId="31" fillId="0" borderId="0"/>
    <xf numFmtId="176" fontId="37" fillId="0" borderId="0"/>
    <xf numFmtId="176" fontId="37" fillId="0" borderId="0"/>
    <xf numFmtId="9" fontId="39" fillId="0" borderId="0" applyFont="0" applyFill="0" applyBorder="0" applyAlignment="0" applyProtection="0"/>
    <xf numFmtId="0" fontId="25" fillId="0" borderId="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108" applyNumberFormat="0" applyAlignment="0" applyProtection="0"/>
    <xf numFmtId="0" fontId="99" fillId="11" borderId="109" applyNumberFormat="0" applyAlignment="0" applyProtection="0"/>
    <xf numFmtId="0" fontId="100" fillId="11" borderId="108" applyNumberFormat="0" applyAlignment="0" applyProtection="0"/>
    <xf numFmtId="0" fontId="101" fillId="0" borderId="110" applyNumberFormat="0" applyFill="0" applyAlignment="0" applyProtection="0"/>
    <xf numFmtId="0" fontId="102" fillId="12" borderId="111"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113" applyNumberFormat="0" applyFill="0" applyAlignment="0" applyProtection="0"/>
    <xf numFmtId="0" fontId="106"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106" fillId="17" borderId="0" applyNumberFormat="0" applyBorder="0" applyAlignment="0" applyProtection="0"/>
    <xf numFmtId="0" fontId="106"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106" fillId="21" borderId="0" applyNumberFormat="0" applyBorder="0" applyAlignment="0" applyProtection="0"/>
    <xf numFmtId="0" fontId="106"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24" fillId="27" borderId="0" applyNumberFormat="0" applyBorder="0" applyAlignment="0" applyProtection="0"/>
    <xf numFmtId="0" fontId="24" fillId="28"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24" fillId="31" borderId="0" applyNumberFormat="0" applyBorder="0" applyAlignment="0" applyProtection="0"/>
    <xf numFmtId="0" fontId="24" fillId="32" borderId="0" applyNumberFormat="0" applyBorder="0" applyAlignment="0" applyProtection="0"/>
    <xf numFmtId="0" fontId="106" fillId="33" borderId="0" applyNumberFormat="0" applyBorder="0" applyAlignment="0" applyProtection="0"/>
    <xf numFmtId="0" fontId="106" fillId="34" borderId="0" applyNumberFormat="0" applyBorder="0" applyAlignment="0" applyProtection="0"/>
    <xf numFmtId="0" fontId="24" fillId="35" borderId="0" applyNumberFormat="0" applyBorder="0" applyAlignment="0" applyProtection="0"/>
    <xf numFmtId="0" fontId="24" fillId="36" borderId="0" applyNumberFormat="0" applyBorder="0" applyAlignment="0" applyProtection="0"/>
    <xf numFmtId="0" fontId="106" fillId="37" borderId="0" applyNumberFormat="0" applyBorder="0" applyAlignment="0" applyProtection="0"/>
    <xf numFmtId="0" fontId="24" fillId="0" borderId="0"/>
    <xf numFmtId="0" fontId="24" fillId="15" borderId="0" applyNumberFormat="0" applyBorder="0" applyAlignment="0" applyProtection="0"/>
    <xf numFmtId="0" fontId="24" fillId="15"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7" borderId="0" applyNumberFormat="0" applyBorder="0" applyAlignment="0" applyProtection="0"/>
    <xf numFmtId="0" fontId="24" fillId="27"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5" borderId="0" applyNumberFormat="0" applyBorder="0" applyAlignment="0" applyProtection="0"/>
    <xf numFmtId="0" fontId="24" fillId="3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8" borderId="0" applyNumberFormat="0" applyBorder="0" applyAlignment="0" applyProtection="0"/>
    <xf numFmtId="0" fontId="24" fillId="28"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6" borderId="0" applyNumberFormat="0" applyBorder="0" applyAlignment="0" applyProtection="0"/>
    <xf numFmtId="0" fontId="24" fillId="36" borderId="0" applyNumberFormat="0" applyBorder="0" applyAlignment="0" applyProtection="0"/>
    <xf numFmtId="167" fontId="24"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7" fontId="107" fillId="0" borderId="0" applyFont="0" applyFill="0" applyBorder="0" applyAlignment="0" applyProtection="0"/>
    <xf numFmtId="43" fontId="39" fillId="0" borderId="0" applyFont="0" applyFill="0" applyBorder="0" applyAlignment="0" applyProtection="0"/>
    <xf numFmtId="180"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39" fillId="0" borderId="0"/>
    <xf numFmtId="0" fontId="39"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108" fillId="0" borderId="0"/>
    <xf numFmtId="0" fontId="108"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08" fillId="0" borderId="0"/>
    <xf numFmtId="0" fontId="108" fillId="0" borderId="0"/>
    <xf numFmtId="0" fontId="39" fillId="0" borderId="0"/>
    <xf numFmtId="0" fontId="108" fillId="0" borderId="0"/>
    <xf numFmtId="0" fontId="108" fillId="0" borderId="0"/>
    <xf numFmtId="0" fontId="108" fillId="0" borderId="0"/>
    <xf numFmtId="0" fontId="108" fillId="0" borderId="0"/>
    <xf numFmtId="0" fontId="24" fillId="0" borderId="0"/>
    <xf numFmtId="0" fontId="108" fillId="0" borderId="0"/>
    <xf numFmtId="0" fontId="39" fillId="0" borderId="0"/>
    <xf numFmtId="0" fontId="24" fillId="0" borderId="0"/>
    <xf numFmtId="0" fontId="108" fillId="0" borderId="0"/>
    <xf numFmtId="0" fontId="39" fillId="0" borderId="0"/>
    <xf numFmtId="0" fontId="39" fillId="0" borderId="0"/>
    <xf numFmtId="0" fontId="39" fillId="0" borderId="0"/>
    <xf numFmtId="0" fontId="39" fillId="0" borderId="0"/>
    <xf numFmtId="0" fontId="39" fillId="0" borderId="0"/>
    <xf numFmtId="0" fontId="39" fillId="0" borderId="0"/>
    <xf numFmtId="0" fontId="24" fillId="0" borderId="0"/>
    <xf numFmtId="0" fontId="24" fillId="0" borderId="0"/>
    <xf numFmtId="0" fontId="24" fillId="0" borderId="0"/>
    <xf numFmtId="0" fontId="24" fillId="0" borderId="0"/>
    <xf numFmtId="0" fontId="39" fillId="0" borderId="0"/>
    <xf numFmtId="0" fontId="39" fillId="0" borderId="0"/>
    <xf numFmtId="0" fontId="24" fillId="0" borderId="0"/>
    <xf numFmtId="0" fontId="39" fillId="0" borderId="0"/>
    <xf numFmtId="0" fontId="39" fillId="0" borderId="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24" fillId="13" borderId="112" applyNumberFormat="0" applyFont="0" applyAlignment="0" applyProtection="0"/>
    <xf numFmtId="0" fontId="111" fillId="0" borderId="0" applyNumberFormat="0" applyFill="0" applyBorder="0" applyAlignment="0" applyProtection="0"/>
    <xf numFmtId="0" fontId="23" fillId="0" borderId="0"/>
    <xf numFmtId="0" fontId="23" fillId="15"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3" borderId="0" applyNumberFormat="0" applyBorder="0" applyAlignment="0" applyProtection="0"/>
    <xf numFmtId="0" fontId="23" fillId="24" borderId="0" applyNumberFormat="0" applyBorder="0" applyAlignment="0" applyProtection="0"/>
    <xf numFmtId="0" fontId="23" fillId="27" borderId="0" applyNumberFormat="0" applyBorder="0" applyAlignment="0" applyProtection="0"/>
    <xf numFmtId="0" fontId="23" fillId="28" borderId="0" applyNumberFormat="0" applyBorder="0" applyAlignment="0" applyProtection="0"/>
    <xf numFmtId="0" fontId="23" fillId="31" borderId="0" applyNumberFormat="0" applyBorder="0" applyAlignment="0" applyProtection="0"/>
    <xf numFmtId="0" fontId="23" fillId="32" borderId="0" applyNumberFormat="0" applyBorder="0" applyAlignment="0" applyProtection="0"/>
    <xf numFmtId="0" fontId="23" fillId="35" borderId="0" applyNumberFormat="0" applyBorder="0" applyAlignment="0" applyProtection="0"/>
    <xf numFmtId="0" fontId="23" fillId="36" borderId="0" applyNumberFormat="0" applyBorder="0" applyAlignment="0" applyProtection="0"/>
    <xf numFmtId="0" fontId="23" fillId="0" borderId="0"/>
    <xf numFmtId="0" fontId="23" fillId="15" borderId="0" applyNumberFormat="0" applyBorder="0" applyAlignment="0" applyProtection="0"/>
    <xf numFmtId="0" fontId="23" fillId="1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7" borderId="0" applyNumberFormat="0" applyBorder="0" applyAlignment="0" applyProtection="0"/>
    <xf numFmtId="0" fontId="23" fillId="27" borderId="0" applyNumberFormat="0" applyBorder="0" applyAlignment="0" applyProtection="0"/>
    <xf numFmtId="0" fontId="23" fillId="31" borderId="0" applyNumberFormat="0" applyBorder="0" applyAlignment="0" applyProtection="0"/>
    <xf numFmtId="0" fontId="23" fillId="31" borderId="0" applyNumberFormat="0" applyBorder="0" applyAlignment="0" applyProtection="0"/>
    <xf numFmtId="0" fontId="23" fillId="35" borderId="0" applyNumberFormat="0" applyBorder="0" applyAlignment="0" applyProtection="0"/>
    <xf numFmtId="0" fontId="23" fillId="3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32" borderId="0" applyNumberFormat="0" applyBorder="0" applyAlignment="0" applyProtection="0"/>
    <xf numFmtId="0" fontId="23" fillId="36" borderId="0" applyNumberFormat="0" applyBorder="0" applyAlignment="0" applyProtection="0"/>
    <xf numFmtId="0" fontId="23" fillId="36" borderId="0" applyNumberFormat="0" applyBorder="0" applyAlignment="0" applyProtection="0"/>
    <xf numFmtId="167"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3" fillId="13" borderId="112" applyNumberFormat="0" applyFont="0" applyAlignment="0" applyProtection="0"/>
    <xf numFmtId="0" fontId="22" fillId="0" borderId="0"/>
    <xf numFmtId="167" fontId="22" fillId="0" borderId="0" applyFont="0" applyFill="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176" fontId="32" fillId="0" borderId="0"/>
    <xf numFmtId="0" fontId="22" fillId="0" borderId="0"/>
    <xf numFmtId="0" fontId="22" fillId="13" borderId="112" applyNumberFormat="0" applyFont="0" applyAlignment="0" applyProtection="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31" fillId="0" borderId="0"/>
    <xf numFmtId="0" fontId="22" fillId="0" borderId="0"/>
    <xf numFmtId="0" fontId="22" fillId="13" borderId="112" applyNumberFormat="0" applyFont="0" applyAlignment="0" applyProtection="0"/>
    <xf numFmtId="167" fontId="39" fillId="0" borderId="0" applyFont="0" applyFill="0" applyBorder="0" applyAlignment="0" applyProtection="0"/>
    <xf numFmtId="0" fontId="37" fillId="0" borderId="0"/>
    <xf numFmtId="167" fontId="22" fillId="0" borderId="0" applyFont="0" applyFill="0" applyBorder="0" applyAlignment="0" applyProtection="0"/>
    <xf numFmtId="0" fontId="37" fillId="0" borderId="0"/>
    <xf numFmtId="0" fontId="37" fillId="0" borderId="0"/>
    <xf numFmtId="9" fontId="39" fillId="0" borderId="0" applyFont="0" applyFill="0" applyBorder="0" applyAlignment="0" applyProtection="0"/>
    <xf numFmtId="0" fontId="22" fillId="0" borderId="0"/>
    <xf numFmtId="0" fontId="22" fillId="15"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0" borderId="0"/>
    <xf numFmtId="9" fontId="39" fillId="0" borderId="0" applyFont="0" applyFill="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168" fontId="39" fillId="0" borderId="0" applyFont="0" applyFill="0" applyBorder="0" applyAlignment="0" applyProtection="0"/>
    <xf numFmtId="43" fontId="3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39" fillId="0" borderId="0"/>
    <xf numFmtId="0" fontId="39" fillId="0" borderId="0"/>
    <xf numFmtId="0" fontId="22" fillId="0" borderId="0"/>
    <xf numFmtId="0" fontId="22" fillId="0" borderId="0"/>
    <xf numFmtId="0" fontId="108" fillId="0" borderId="0"/>
    <xf numFmtId="0" fontId="22" fillId="0" borderId="0"/>
    <xf numFmtId="0" fontId="22" fillId="0" borderId="0"/>
    <xf numFmtId="0" fontId="22" fillId="0" borderId="0"/>
    <xf numFmtId="0" fontId="22" fillId="0" borderId="0"/>
    <xf numFmtId="0" fontId="39"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0" borderId="0"/>
    <xf numFmtId="0" fontId="22" fillId="15" borderId="0" applyNumberFormat="0" applyBorder="0" applyAlignment="0" applyProtection="0"/>
    <xf numFmtId="0" fontId="22" fillId="16"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167" fontId="21" fillId="0" borderId="0" applyFont="0" applyFill="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3" borderId="112" applyNumberFormat="0" applyFont="0" applyAlignment="0" applyProtection="0"/>
    <xf numFmtId="167" fontId="21" fillId="0" borderId="0" applyFont="0" applyFill="0" applyBorder="0" applyAlignment="0" applyProtection="0"/>
    <xf numFmtId="0" fontId="21" fillId="0" borderId="0"/>
    <xf numFmtId="0" fontId="21" fillId="15"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0" borderId="0"/>
    <xf numFmtId="0" fontId="21" fillId="27"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9" fontId="20" fillId="0" borderId="0" applyFont="0" applyFill="0" applyBorder="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176" fontId="32" fillId="0" borderId="0"/>
    <xf numFmtId="167" fontId="39" fillId="0" borderId="0" applyFont="0" applyFill="0" applyBorder="0" applyAlignment="0" applyProtection="0"/>
    <xf numFmtId="9" fontId="39" fillId="0" borderId="0" applyFont="0" applyFill="0" applyBorder="0" applyAlignment="0" applyProtection="0"/>
    <xf numFmtId="0" fontId="19" fillId="0" borderId="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0" fontId="46" fillId="0" borderId="0"/>
    <xf numFmtId="0" fontId="134" fillId="0" borderId="0" applyNumberFormat="0" applyFill="0" applyBorder="0" applyAlignment="0" applyProtection="0">
      <alignment vertical="top"/>
      <protection locked="0"/>
    </xf>
    <xf numFmtId="0" fontId="18" fillId="0" borderId="0"/>
    <xf numFmtId="167" fontId="18" fillId="0" borderId="0" applyFont="0" applyFill="0" applyBorder="0" applyAlignment="0" applyProtection="0"/>
    <xf numFmtId="0" fontId="17" fillId="0" borderId="0"/>
    <xf numFmtId="43" fontId="17" fillId="0" borderId="0" applyFont="0" applyFill="0" applyBorder="0" applyAlignment="0" applyProtection="0"/>
    <xf numFmtId="0" fontId="16" fillId="0" borderId="0"/>
    <xf numFmtId="43" fontId="16" fillId="0" borderId="0" applyFont="0" applyFill="0" applyBorder="0" applyAlignment="0" applyProtection="0"/>
    <xf numFmtId="9"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0" fontId="16" fillId="15"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20" borderId="0" applyNumberFormat="0" applyBorder="0" applyAlignment="0" applyProtection="0"/>
    <xf numFmtId="0" fontId="16" fillId="23" borderId="0" applyNumberFormat="0" applyBorder="0" applyAlignment="0" applyProtection="0"/>
    <xf numFmtId="0" fontId="16" fillId="24"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31" borderId="0" applyNumberFormat="0" applyBorder="0" applyAlignment="0" applyProtection="0"/>
    <xf numFmtId="0" fontId="16" fillId="32" borderId="0" applyNumberFormat="0" applyBorder="0" applyAlignment="0" applyProtection="0"/>
    <xf numFmtId="0" fontId="16" fillId="35" borderId="0" applyNumberFormat="0" applyBorder="0" applyAlignment="0" applyProtection="0"/>
    <xf numFmtId="0" fontId="16" fillId="36" borderId="0" applyNumberFormat="0" applyBorder="0" applyAlignment="0" applyProtection="0"/>
    <xf numFmtId="0" fontId="16" fillId="0" borderId="0"/>
    <xf numFmtId="0" fontId="16" fillId="13" borderId="112" applyNumberFormat="0" applyFont="0" applyAlignment="0" applyProtection="0"/>
    <xf numFmtId="43" fontId="39" fillId="0" borderId="0" applyFont="0" applyFill="0" applyBorder="0" applyAlignment="0" applyProtection="0"/>
    <xf numFmtId="43" fontId="16" fillId="0" borderId="0" applyFont="0" applyFill="0" applyBorder="0" applyAlignment="0" applyProtection="0"/>
    <xf numFmtId="0" fontId="16" fillId="0" borderId="0"/>
    <xf numFmtId="43" fontId="143" fillId="0" borderId="0" applyFont="0" applyFill="0" applyBorder="0" applyAlignment="0" applyProtection="0"/>
    <xf numFmtId="37" fontId="14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39" fillId="0" borderId="0"/>
    <xf numFmtId="0" fontId="39" fillId="0" borderId="0"/>
    <xf numFmtId="0" fontId="39" fillId="0" borderId="0"/>
    <xf numFmtId="0" fontId="16" fillId="0" borderId="0"/>
    <xf numFmtId="0" fontId="144" fillId="0" borderId="0"/>
    <xf numFmtId="9" fontId="39" fillId="0" borderId="0" applyFont="0" applyFill="0" applyBorder="0" applyAlignment="0" applyProtection="0"/>
    <xf numFmtId="37" fontId="142" fillId="0" borderId="0"/>
    <xf numFmtId="43"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186"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37" fontId="142"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0" fontId="145" fillId="0" borderId="0"/>
    <xf numFmtId="187" fontId="39" fillId="0" borderId="0"/>
    <xf numFmtId="0" fontId="16" fillId="0" borderId="0"/>
    <xf numFmtId="0" fontId="16" fillId="0" borderId="0"/>
    <xf numFmtId="0" fontId="16" fillId="0" borderId="0"/>
    <xf numFmtId="0" fontId="16" fillId="0" borderId="0"/>
    <xf numFmtId="0" fontId="16" fillId="0" borderId="0"/>
    <xf numFmtId="0" fontId="16" fillId="0" borderId="0"/>
    <xf numFmtId="187" fontId="39" fillId="0" borderId="0"/>
    <xf numFmtId="187" fontId="39" fillId="0" borderId="0"/>
    <xf numFmtId="0" fontId="16" fillId="0" borderId="0"/>
    <xf numFmtId="0" fontId="16" fillId="0" borderId="0"/>
    <xf numFmtId="0" fontId="16" fillId="0" borderId="0"/>
    <xf numFmtId="0" fontId="16" fillId="0" borderId="0"/>
    <xf numFmtId="187" fontId="39" fillId="0" borderId="0"/>
    <xf numFmtId="187" fontId="39" fillId="0" borderId="0"/>
    <xf numFmtId="187" fontId="39" fillId="0" borderId="0"/>
    <xf numFmtId="187" fontId="39"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16" fillId="0" borderId="0"/>
    <xf numFmtId="187" fontId="39" fillId="0" borderId="0"/>
    <xf numFmtId="187" fontId="39" fillId="0" borderId="0"/>
    <xf numFmtId="187" fontId="39" fillId="0" borderId="0"/>
    <xf numFmtId="187" fontId="39" fillId="0" borderId="0"/>
    <xf numFmtId="9" fontId="39" fillId="0" borderId="0" applyFont="0" applyFill="0" applyBorder="0" applyAlignment="0" applyProtection="0"/>
    <xf numFmtId="9" fontId="39" fillId="0" borderId="0" applyFont="0" applyFill="0" applyBorder="0" applyAlignment="0" applyProtection="0"/>
    <xf numFmtId="0" fontId="39" fillId="0" borderId="0"/>
    <xf numFmtId="0" fontId="37" fillId="0" borderId="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46" fillId="0" borderId="0"/>
    <xf numFmtId="0" fontId="37" fillId="0" borderId="0"/>
    <xf numFmtId="0" fontId="16" fillId="0" borderId="0"/>
    <xf numFmtId="0" fontId="146" fillId="0" borderId="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38"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3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40"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27"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1"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42"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35"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4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41"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43"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2"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45"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6" fillId="36" borderId="0" applyNumberFormat="0" applyBorder="0" applyAlignment="0" applyProtection="0"/>
    <xf numFmtId="0" fontId="106" fillId="46" borderId="0" applyNumberFormat="0" applyBorder="0" applyAlignment="0" applyProtection="0"/>
    <xf numFmtId="0" fontId="106" fillId="46" borderId="0" applyNumberFormat="0" applyBorder="0" applyAlignment="0" applyProtection="0"/>
    <xf numFmtId="0" fontId="106" fillId="17" borderId="0" applyNumberFormat="0" applyBorder="0" applyAlignment="0" applyProtection="0"/>
    <xf numFmtId="0" fontId="106" fillId="47" borderId="0" applyNumberFormat="0" applyBorder="0" applyAlignment="0" applyProtection="0"/>
    <xf numFmtId="0" fontId="106" fillId="47" borderId="0" applyNumberFormat="0" applyBorder="0" applyAlignment="0" applyProtection="0"/>
    <xf numFmtId="0" fontId="106" fillId="21" borderId="0" applyNumberFormat="0" applyBorder="0" applyAlignment="0" applyProtection="0"/>
    <xf numFmtId="0" fontId="106" fillId="44" borderId="0" applyNumberFormat="0" applyBorder="0" applyAlignment="0" applyProtection="0"/>
    <xf numFmtId="0" fontId="106" fillId="44" borderId="0" applyNumberFormat="0" applyBorder="0" applyAlignment="0" applyProtection="0"/>
    <xf numFmtId="0" fontId="106" fillId="25"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9" borderId="0" applyNumberFormat="0" applyBorder="0" applyAlignment="0" applyProtection="0"/>
    <xf numFmtId="0" fontId="106" fillId="49" borderId="0" applyNumberFormat="0" applyBorder="0" applyAlignment="0" applyProtection="0"/>
    <xf numFmtId="0" fontId="106" fillId="49" borderId="0" applyNumberFormat="0" applyBorder="0" applyAlignment="0" applyProtection="0"/>
    <xf numFmtId="0" fontId="106" fillId="33" borderId="0" applyNumberFormat="0" applyBorder="0" applyAlignment="0" applyProtection="0"/>
    <xf numFmtId="0" fontId="106" fillId="50" borderId="0" applyNumberFormat="0" applyBorder="0" applyAlignment="0" applyProtection="0"/>
    <xf numFmtId="0" fontId="106" fillId="50" borderId="0" applyNumberFormat="0" applyBorder="0" applyAlignment="0" applyProtection="0"/>
    <xf numFmtId="0" fontId="106" fillId="37" borderId="0" applyNumberFormat="0" applyBorder="0" applyAlignment="0" applyProtection="0"/>
    <xf numFmtId="0" fontId="106" fillId="51" borderId="0" applyNumberFormat="0" applyBorder="0" applyAlignment="0" applyProtection="0"/>
    <xf numFmtId="0" fontId="106" fillId="51" borderId="0" applyNumberFormat="0" applyBorder="0" applyAlignment="0" applyProtection="0"/>
    <xf numFmtId="0" fontId="106" fillId="14" borderId="0" applyNumberFormat="0" applyBorder="0" applyAlignment="0" applyProtection="0"/>
    <xf numFmtId="0" fontId="106" fillId="52" borderId="0" applyNumberFormat="0" applyBorder="0" applyAlignment="0" applyProtection="0"/>
    <xf numFmtId="0" fontId="106" fillId="52" borderId="0" applyNumberFormat="0" applyBorder="0" applyAlignment="0" applyProtection="0"/>
    <xf numFmtId="0" fontId="106" fillId="18" borderId="0" applyNumberFormat="0" applyBorder="0" applyAlignment="0" applyProtection="0"/>
    <xf numFmtId="0" fontId="106" fillId="53" borderId="0" applyNumberFormat="0" applyBorder="0" applyAlignment="0" applyProtection="0"/>
    <xf numFmtId="0" fontId="106" fillId="53" borderId="0" applyNumberFormat="0" applyBorder="0" applyAlignment="0" applyProtection="0"/>
    <xf numFmtId="0" fontId="106" fillId="22" borderId="0" applyNumberFormat="0" applyBorder="0" applyAlignment="0" applyProtection="0"/>
    <xf numFmtId="0" fontId="106" fillId="48" borderId="0" applyNumberFormat="0" applyBorder="0" applyAlignment="0" applyProtection="0"/>
    <xf numFmtId="0" fontId="106" fillId="48" borderId="0" applyNumberFormat="0" applyBorder="0" applyAlignment="0" applyProtection="0"/>
    <xf numFmtId="0" fontId="106" fillId="26" borderId="0" applyNumberFormat="0" applyBorder="0" applyAlignment="0" applyProtection="0"/>
    <xf numFmtId="0" fontId="106" fillId="30" borderId="0" applyNumberFormat="0" applyBorder="0" applyAlignment="0" applyProtection="0"/>
    <xf numFmtId="0" fontId="106" fillId="54" borderId="0" applyNumberFormat="0" applyBorder="0" applyAlignment="0" applyProtection="0"/>
    <xf numFmtId="0" fontId="106" fillId="54" borderId="0" applyNumberFormat="0" applyBorder="0" applyAlignment="0" applyProtection="0"/>
    <xf numFmtId="0" fontId="106" fillId="34" borderId="0" applyNumberFormat="0" applyBorder="0" applyAlignment="0" applyProtection="0"/>
    <xf numFmtId="0" fontId="96" fillId="39" borderId="0" applyNumberFormat="0" applyBorder="0" applyAlignment="0" applyProtection="0"/>
    <xf numFmtId="0" fontId="96" fillId="39" borderId="0" applyNumberFormat="0" applyBorder="0" applyAlignment="0" applyProtection="0"/>
    <xf numFmtId="0" fontId="96" fillId="8" borderId="0" applyNumberFormat="0" applyBorder="0" applyAlignment="0" applyProtection="0"/>
    <xf numFmtId="0" fontId="147" fillId="42" borderId="108" applyNumberFormat="0" applyAlignment="0" applyProtection="0"/>
    <xf numFmtId="0" fontId="147" fillId="42" borderId="108" applyNumberFormat="0" applyAlignment="0" applyProtection="0"/>
    <xf numFmtId="0" fontId="100" fillId="11" borderId="108" applyNumberFormat="0" applyAlignment="0" applyProtection="0"/>
    <xf numFmtId="0" fontId="102" fillId="12" borderId="111" applyNumberFormat="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3"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4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69"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6" fontId="39"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169" fontId="16" fillId="0" borderId="0" applyFont="0" applyFill="0" applyBorder="0" applyAlignment="0" applyProtection="0"/>
    <xf numFmtId="0" fontId="104" fillId="0" borderId="0" applyNumberFormat="0" applyFill="0" applyBorder="0" applyAlignment="0" applyProtection="0"/>
    <xf numFmtId="0" fontId="95" fillId="40" borderId="0" applyNumberFormat="0" applyBorder="0" applyAlignment="0" applyProtection="0"/>
    <xf numFmtId="0" fontId="95" fillId="40" borderId="0" applyNumberFormat="0" applyBorder="0" applyAlignment="0" applyProtection="0"/>
    <xf numFmtId="0" fontId="95" fillId="7" borderId="0" applyNumberFormat="0" applyBorder="0" applyAlignment="0" applyProtection="0"/>
    <xf numFmtId="0" fontId="149" fillId="0" borderId="131" applyNumberFormat="0" applyFill="0" applyAlignment="0" applyProtection="0"/>
    <xf numFmtId="0" fontId="149" fillId="0" borderId="131" applyNumberFormat="0" applyFill="0" applyAlignment="0" applyProtection="0"/>
    <xf numFmtId="0" fontId="92" fillId="0" borderId="105" applyNumberFormat="0" applyFill="0" applyAlignment="0" applyProtection="0"/>
    <xf numFmtId="0" fontId="150" fillId="0" borderId="132" applyNumberFormat="0" applyFill="0" applyAlignment="0" applyProtection="0"/>
    <xf numFmtId="0" fontId="150" fillId="0" borderId="132" applyNumberFormat="0" applyFill="0" applyAlignment="0" applyProtection="0"/>
    <xf numFmtId="0" fontId="93" fillId="0" borderId="106" applyNumberFormat="0" applyFill="0" applyAlignment="0" applyProtection="0"/>
    <xf numFmtId="0" fontId="151" fillId="0" borderId="133" applyNumberFormat="0" applyFill="0" applyAlignment="0" applyProtection="0"/>
    <xf numFmtId="0" fontId="151" fillId="0" borderId="133" applyNumberFormat="0" applyFill="0" applyAlignment="0" applyProtection="0"/>
    <xf numFmtId="0" fontId="94" fillId="0" borderId="107" applyNumberFormat="0" applyFill="0" applyAlignment="0" applyProtection="0"/>
    <xf numFmtId="0" fontId="151" fillId="0" borderId="0" applyNumberFormat="0" applyFill="0" applyBorder="0" applyAlignment="0" applyProtection="0"/>
    <xf numFmtId="0" fontId="151" fillId="0" borderId="0" applyNumberFormat="0" applyFill="0" applyBorder="0" applyAlignment="0" applyProtection="0"/>
    <xf numFmtId="0" fontId="94" fillId="0" borderId="0" applyNumberFormat="0" applyFill="0" applyBorder="0" applyAlignment="0" applyProtection="0"/>
    <xf numFmtId="0" fontId="98" fillId="42" borderId="108" applyNumberFormat="0" applyAlignment="0" applyProtection="0"/>
    <xf numFmtId="0" fontId="98" fillId="42" borderId="108" applyNumberFormat="0" applyAlignment="0" applyProtection="0"/>
    <xf numFmtId="0" fontId="98" fillId="10" borderId="108" applyNumberFormat="0" applyAlignment="0" applyProtection="0"/>
    <xf numFmtId="0" fontId="152" fillId="0" borderId="134" applyNumberFormat="0" applyFill="0" applyAlignment="0" applyProtection="0"/>
    <xf numFmtId="0" fontId="152" fillId="0" borderId="134" applyNumberFormat="0" applyFill="0" applyAlignment="0" applyProtection="0"/>
    <xf numFmtId="0" fontId="101" fillId="0" borderId="110" applyNumberFormat="0" applyFill="0" applyAlignment="0" applyProtection="0"/>
    <xf numFmtId="0" fontId="153" fillId="9" borderId="0" applyNumberFormat="0" applyBorder="0" applyAlignment="0" applyProtection="0"/>
    <xf numFmtId="0" fontId="153" fillId="9" borderId="0" applyNumberFormat="0" applyBorder="0" applyAlignment="0" applyProtection="0"/>
    <xf numFmtId="0" fontId="97" fillId="9"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39" fillId="0" borderId="0"/>
    <xf numFmtId="0" fontId="39" fillId="0" borderId="0"/>
    <xf numFmtId="0" fontId="16" fillId="0" borderId="0"/>
    <xf numFmtId="0" fontId="39" fillId="0" borderId="0"/>
    <xf numFmtId="0" fontId="39"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6"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39" fillId="0" borderId="0"/>
    <xf numFmtId="0" fontId="39" fillId="0" borderId="0" applyBorder="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applyBorder="0"/>
    <xf numFmtId="0" fontId="1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6" fillId="0" borderId="0"/>
    <xf numFmtId="0" fontId="16" fillId="0" borderId="0"/>
    <xf numFmtId="0" fontId="16" fillId="0" borderId="0"/>
    <xf numFmtId="0" fontId="16" fillId="0" borderId="0"/>
    <xf numFmtId="0" fontId="146" fillId="0" borderId="0"/>
    <xf numFmtId="0" fontId="146" fillId="0" borderId="0"/>
    <xf numFmtId="0" fontId="16" fillId="0" borderId="0"/>
    <xf numFmtId="0" fontId="16" fillId="0" borderId="0"/>
    <xf numFmtId="0" fontId="39" fillId="0" borderId="0"/>
    <xf numFmtId="0" fontId="39" fillId="0" borderId="0"/>
    <xf numFmtId="0" fontId="16" fillId="0" borderId="0"/>
    <xf numFmtId="0" fontId="39" fillId="0" borderId="0"/>
    <xf numFmtId="0" fontId="16" fillId="0" borderId="0"/>
    <xf numFmtId="0" fontId="16" fillId="0" borderId="0"/>
    <xf numFmtId="0" fontId="14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188"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7" fillId="0" borderId="0">
      <alignment vertical="top"/>
    </xf>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3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43"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07"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16" fillId="13" borderId="112" applyNumberFormat="0" applyFont="0" applyAlignment="0" applyProtection="0"/>
    <xf numFmtId="0" fontId="99" fillId="42" borderId="109" applyNumberFormat="0" applyAlignment="0" applyProtection="0"/>
    <xf numFmtId="0" fontId="99" fillId="42" borderId="109" applyNumberFormat="0" applyAlignment="0" applyProtection="0"/>
    <xf numFmtId="0" fontId="99" fillId="11" borderId="109" applyNumberFormat="0" applyAlignment="0" applyProtection="0"/>
    <xf numFmtId="9" fontId="107" fillId="0" borderId="0" applyFont="0" applyFill="0" applyBorder="0" applyAlignment="0" applyProtection="0"/>
    <xf numFmtId="9" fontId="107"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16" fillId="0" borderId="0" applyFont="0" applyFill="0" applyBorder="0" applyAlignment="0" applyProtection="0"/>
    <xf numFmtId="0" fontId="154" fillId="0" borderId="0" applyNumberFormat="0" applyFill="0" applyBorder="0" applyAlignment="0" applyProtection="0"/>
    <xf numFmtId="0" fontId="154" fillId="0" borderId="0" applyNumberFormat="0" applyFill="0" applyBorder="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35" applyNumberFormat="0" applyFill="0" applyAlignment="0" applyProtection="0"/>
    <xf numFmtId="0" fontId="105" fillId="0" borderId="113" applyNumberFormat="0" applyFill="0" applyAlignment="0" applyProtection="0"/>
    <xf numFmtId="0" fontId="103" fillId="0" borderId="0" applyNumberForma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0" fontId="39" fillId="0" borderId="0" applyBorder="0"/>
    <xf numFmtId="43" fontId="16" fillId="0" borderId="0" applyFont="0" applyFill="0" applyBorder="0" applyAlignment="0" applyProtection="0"/>
    <xf numFmtId="0" fontId="16" fillId="0" borderId="0"/>
    <xf numFmtId="43" fontId="16" fillId="0" borderId="0" applyFont="0" applyFill="0" applyBorder="0" applyAlignment="0" applyProtection="0"/>
    <xf numFmtId="0" fontId="16" fillId="0" borderId="0"/>
    <xf numFmtId="43" fontId="16" fillId="0" borderId="0" applyFont="0" applyFill="0" applyBorder="0" applyAlignment="0" applyProtection="0"/>
    <xf numFmtId="43" fontId="16" fillId="0" borderId="0" applyFont="0" applyFill="0" applyBorder="0" applyAlignment="0" applyProtection="0"/>
    <xf numFmtId="0" fontId="37" fillId="0" borderId="0"/>
    <xf numFmtId="0" fontId="37" fillId="0" borderId="0"/>
    <xf numFmtId="0" fontId="16"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43" fontId="107" fillId="0" borderId="0" applyFont="0" applyFill="0" applyBorder="0" applyAlignment="0" applyProtection="0"/>
    <xf numFmtId="43" fontId="16" fillId="0" borderId="0" applyFont="0" applyFill="0" applyBorder="0" applyAlignment="0" applyProtection="0"/>
    <xf numFmtId="0" fontId="39" fillId="0" borderId="0" applyFont="0" applyFill="0" applyBorder="0" applyAlignment="0" applyProtection="0"/>
    <xf numFmtId="166" fontId="39" fillId="0" borderId="0" applyFont="0" applyFill="0" applyBorder="0" applyAlignment="0" applyProtection="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16" fillId="0" borderId="0"/>
    <xf numFmtId="0" fontId="16" fillId="0" borderId="0"/>
    <xf numFmtId="0" fontId="16" fillId="0" borderId="0"/>
    <xf numFmtId="0" fontId="39" fillId="0" borderId="0"/>
    <xf numFmtId="0" fontId="39" fillId="0" borderId="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9" fontId="39" fillId="0" borderId="0" applyFont="0" applyFill="0" applyBorder="0" applyAlignment="0" applyProtection="0"/>
    <xf numFmtId="0" fontId="39" fillId="0" borderId="0"/>
    <xf numFmtId="0" fontId="15" fillId="0" borderId="0"/>
    <xf numFmtId="167"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3" fillId="0" borderId="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31" fillId="0" borderId="0"/>
    <xf numFmtId="167" fontId="39" fillId="0" borderId="0" applyFont="0" applyFill="0" applyBorder="0" applyAlignment="0" applyProtection="0"/>
    <xf numFmtId="9" fontId="31" fillId="0" borderId="0" applyFont="0" applyFill="0" applyBorder="0" applyAlignment="0" applyProtection="0"/>
    <xf numFmtId="0" fontId="111" fillId="0" borderId="0" applyNumberFormat="0" applyFill="0" applyBorder="0" applyAlignment="0" applyProtection="0"/>
    <xf numFmtId="0" fontId="13" fillId="0" borderId="0"/>
    <xf numFmtId="0" fontId="13" fillId="13" borderId="112" applyNumberFormat="0" applyFont="0" applyAlignment="0" applyProtection="0"/>
    <xf numFmtId="0" fontId="13" fillId="15" borderId="0" applyNumberFormat="0" applyBorder="0" applyAlignment="0" applyProtection="0"/>
    <xf numFmtId="0" fontId="13" fillId="16"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13" fillId="35" borderId="0" applyNumberFormat="0" applyBorder="0" applyAlignment="0" applyProtection="0"/>
    <xf numFmtId="0" fontId="13" fillId="36" borderId="0" applyNumberFormat="0" applyBorder="0" applyAlignment="0" applyProtection="0"/>
    <xf numFmtId="0" fontId="13" fillId="0" borderId="0"/>
    <xf numFmtId="0" fontId="13" fillId="13" borderId="112" applyNumberFormat="0" applyFont="0" applyAlignment="0" applyProtection="0"/>
    <xf numFmtId="167" fontId="13" fillId="0" borderId="0" applyFont="0" applyFill="0" applyBorder="0" applyAlignment="0" applyProtection="0"/>
    <xf numFmtId="0" fontId="13" fillId="0" borderId="0"/>
    <xf numFmtId="167" fontId="14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167" fontId="107" fillId="0" borderId="0" applyFont="0" applyFill="0" applyBorder="0" applyAlignment="0" applyProtection="0"/>
    <xf numFmtId="0" fontId="13" fillId="0" borderId="0"/>
    <xf numFmtId="43"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86"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87" fontId="13" fillId="0" borderId="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0" fontId="13" fillId="0" borderId="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4"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2"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07" fillId="0" borderId="0" applyFont="0" applyFill="0" applyBorder="0" applyAlignment="0" applyProtection="0"/>
    <xf numFmtId="167" fontId="148"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46"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0" fontId="151" fillId="0" borderId="136" applyNumberFormat="0" applyFill="0" applyAlignment="0" applyProtection="0"/>
    <xf numFmtId="0" fontId="151" fillId="0" borderId="136" applyNumberFormat="0" applyFill="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0" fontId="13" fillId="13" borderId="112" applyNumberFormat="0" applyFont="0" applyAlignment="0" applyProtection="0"/>
    <xf numFmtId="9"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3" fillId="0" borderId="0" applyFont="0" applyFill="0" applyBorder="0" applyAlignment="0" applyProtection="0"/>
    <xf numFmtId="0" fontId="13" fillId="0" borderId="0"/>
    <xf numFmtId="167" fontId="13" fillId="0" borderId="0" applyFont="0" applyFill="0" applyBorder="0" applyAlignment="0" applyProtection="0"/>
    <xf numFmtId="167" fontId="13" fillId="0" borderId="0" applyFont="0" applyFill="0" applyBorder="0" applyAlignment="0" applyProtection="0"/>
    <xf numFmtId="0" fontId="13" fillId="0" borderId="0"/>
    <xf numFmtId="167" fontId="107"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39"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167" fontId="107" fillId="0" borderId="0" applyFont="0" applyFill="0" applyBorder="0" applyAlignment="0" applyProtection="0"/>
    <xf numFmtId="167" fontId="13" fillId="0" borderId="0" applyFont="0" applyFill="0" applyBorder="0" applyAlignment="0" applyProtection="0"/>
    <xf numFmtId="0" fontId="13" fillId="0" borderId="0"/>
    <xf numFmtId="0" fontId="13" fillId="0" borderId="0"/>
    <xf numFmtId="0" fontId="13" fillId="0" borderId="0"/>
    <xf numFmtId="0" fontId="163" fillId="0" borderId="0"/>
    <xf numFmtId="0" fontId="12" fillId="28" borderId="0" applyNumberFormat="0" applyBorder="0" applyAlignment="0" applyProtection="0"/>
    <xf numFmtId="0" fontId="12" fillId="36" borderId="0" applyNumberFormat="0" applyBorder="0" applyAlignment="0" applyProtection="0"/>
    <xf numFmtId="0" fontId="12" fillId="0" borderId="0"/>
    <xf numFmtId="0" fontId="12" fillId="27"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42" borderId="0" applyNumberFormat="0" applyBorder="0" applyAlignment="0" applyProtection="0"/>
    <xf numFmtId="0" fontId="12" fillId="16" borderId="0" applyNumberFormat="0" applyBorder="0" applyAlignment="0" applyProtection="0"/>
    <xf numFmtId="0" fontId="12" fillId="0" borderId="0"/>
    <xf numFmtId="0" fontId="12" fillId="36"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9"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3"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27" borderId="0" applyNumberFormat="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1" borderId="0" applyNumberFormat="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23" borderId="0" applyNumberFormat="0" applyBorder="0" applyAlignment="0" applyProtection="0"/>
    <xf numFmtId="0" fontId="12" fillId="0" borderId="0"/>
    <xf numFmtId="0" fontId="12" fillId="13" borderId="112" applyNumberFormat="0" applyFont="0" applyAlignment="0" applyProtection="0"/>
    <xf numFmtId="0" fontId="12" fillId="0" borderId="0"/>
    <xf numFmtId="0" fontId="12" fillId="13" borderId="112" applyNumberFormat="0" applyFont="0" applyAlignment="0" applyProtection="0"/>
    <xf numFmtId="43" fontId="39" fillId="0" borderId="0" applyFont="0" applyFill="0" applyBorder="0" applyAlignment="0" applyProtection="0"/>
    <xf numFmtId="187" fontId="12" fillId="0" borderId="0"/>
    <xf numFmtId="43" fontId="12" fillId="0" borderId="0" applyFont="0" applyFill="0" applyBorder="0" applyAlignment="0" applyProtection="0"/>
    <xf numFmtId="0" fontId="12" fillId="31" borderId="0" applyNumberFormat="0" applyBorder="0" applyAlignment="0" applyProtection="0"/>
    <xf numFmtId="0" fontId="12" fillId="0" borderId="0"/>
    <xf numFmtId="0" fontId="12" fillId="44"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0" borderId="0"/>
    <xf numFmtId="0" fontId="12" fillId="0" borderId="0"/>
    <xf numFmtId="43" fontId="39" fillId="0" borderId="0" applyFont="0" applyFill="0" applyBorder="0" applyAlignment="0" applyProtection="0"/>
    <xf numFmtId="0" fontId="12" fillId="20"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9"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39"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41"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8" borderId="0" applyNumberFormat="0" applyBorder="0" applyAlignment="0" applyProtection="0"/>
    <xf numFmtId="43" fontId="39" fillId="0" borderId="0" applyFont="0" applyFill="0" applyBorder="0" applyAlignment="0" applyProtection="0"/>
    <xf numFmtId="0" fontId="12" fillId="0" borderId="0"/>
    <xf numFmtId="0" fontId="12" fillId="31"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16" borderId="0" applyNumberFormat="0" applyBorder="0" applyAlignment="0" applyProtection="0"/>
    <xf numFmtId="43" fontId="12" fillId="0" borderId="0" applyFont="0" applyFill="0" applyBorder="0" applyAlignment="0" applyProtection="0"/>
    <xf numFmtId="0" fontId="12" fillId="16" borderId="0" applyNumberFormat="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1" borderId="0" applyNumberFormat="0" applyBorder="0" applyAlignment="0" applyProtection="0"/>
    <xf numFmtId="0" fontId="12" fillId="0" borderId="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3"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9" borderId="0" applyNumberFormat="0" applyBorder="0" applyAlignment="0" applyProtection="0"/>
    <xf numFmtId="0" fontId="12" fillId="23" borderId="0" applyNumberFormat="0" applyBorder="0" applyAlignment="0" applyProtection="0"/>
    <xf numFmtId="43" fontId="12" fillId="0" borderId="0" applyFont="0" applyFill="0" applyBorder="0" applyAlignment="0" applyProtection="0"/>
    <xf numFmtId="0" fontId="12" fillId="35" borderId="0" applyNumberFormat="0" applyBorder="0" applyAlignment="0" applyProtection="0"/>
    <xf numFmtId="0" fontId="12" fillId="1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7"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3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0" fontId="12" fillId="20"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0" fontId="12" fillId="0" borderId="0"/>
    <xf numFmtId="0" fontId="12" fillId="0" borderId="0"/>
    <xf numFmtId="187" fontId="12" fillId="0" borderId="0"/>
    <xf numFmtId="0" fontId="12" fillId="4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9" borderId="0" applyNumberFormat="0" applyBorder="0" applyAlignment="0" applyProtection="0"/>
    <xf numFmtId="0" fontId="12" fillId="0" borderId="0"/>
    <xf numFmtId="0" fontId="12" fillId="19" borderId="0" applyNumberFormat="0" applyBorder="0" applyAlignment="0" applyProtection="0"/>
    <xf numFmtId="0" fontId="12" fillId="0" borderId="0"/>
    <xf numFmtId="0" fontId="12" fillId="4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1" borderId="0" applyNumberFormat="0" applyBorder="0" applyAlignment="0" applyProtection="0"/>
    <xf numFmtId="0" fontId="12" fillId="31" borderId="0" applyNumberFormat="0" applyBorder="0" applyAlignment="0" applyProtection="0"/>
    <xf numFmtId="0" fontId="12" fillId="0" borderId="0"/>
    <xf numFmtId="0" fontId="12" fillId="31" borderId="0" applyNumberFormat="0" applyBorder="0" applyAlignment="0" applyProtection="0"/>
    <xf numFmtId="0" fontId="12" fillId="0" borderId="0"/>
    <xf numFmtId="0" fontId="12" fillId="35" borderId="0" applyNumberFormat="0" applyBorder="0" applyAlignment="0" applyProtection="0"/>
    <xf numFmtId="0" fontId="12" fillId="42" borderId="0" applyNumberFormat="0" applyBorder="0" applyAlignment="0" applyProtection="0"/>
    <xf numFmtId="0" fontId="12" fillId="0" borderId="0"/>
    <xf numFmtId="0" fontId="12" fillId="35" borderId="0" applyNumberFormat="0" applyBorder="0" applyAlignment="0" applyProtection="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5" borderId="0" applyNumberFormat="0" applyBorder="0" applyAlignment="0" applyProtection="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0" borderId="0"/>
    <xf numFmtId="0" fontId="12" fillId="0" borderId="0"/>
    <xf numFmtId="0" fontId="12" fillId="0" borderId="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3"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46"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3"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44" borderId="0" applyNumberFormat="0" applyBorder="0" applyAlignment="0" applyProtection="0"/>
    <xf numFmtId="0" fontId="12" fillId="36" borderId="0" applyNumberFormat="0" applyBorder="0" applyAlignment="0" applyProtection="0"/>
    <xf numFmtId="43" fontId="12" fillId="0" borderId="0" applyFont="0" applyFill="0" applyBorder="0" applyAlignment="0" applyProtection="0"/>
    <xf numFmtId="0" fontId="12" fillId="24" borderId="0" applyNumberFormat="0" applyBorder="0" applyAlignment="0" applyProtection="0"/>
    <xf numFmtId="0" fontId="12" fillId="20" borderId="0" applyNumberFormat="0" applyBorder="0" applyAlignment="0" applyProtection="0"/>
    <xf numFmtId="43" fontId="12" fillId="0" borderId="0" applyFont="0" applyFill="0" applyBorder="0" applyAlignment="0" applyProtection="0"/>
    <xf numFmtId="0" fontId="12" fillId="44" borderId="0" applyNumberFormat="0" applyBorder="0" applyAlignment="0" applyProtection="0"/>
    <xf numFmtId="0" fontId="12" fillId="0" borderId="0"/>
    <xf numFmtId="0" fontId="12" fillId="43" borderId="0" applyNumberFormat="0" applyBorder="0" applyAlignment="0" applyProtection="0"/>
    <xf numFmtId="9" fontId="12" fillId="0" borderId="0" applyFont="0" applyFill="0" applyBorder="0" applyAlignment="0" applyProtection="0"/>
    <xf numFmtId="0" fontId="12" fillId="4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32" borderId="0" applyNumberFormat="0" applyBorder="0" applyAlignment="0" applyProtection="0"/>
    <xf numFmtId="0" fontId="12" fillId="13" borderId="112" applyNumberFormat="0" applyFont="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16" borderId="0" applyNumberFormat="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31" borderId="0" applyNumberFormat="0" applyBorder="0" applyAlignment="0" applyProtection="0"/>
    <xf numFmtId="43" fontId="12"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23"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0" borderId="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27"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20" borderId="0" applyNumberFormat="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43"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46" fillId="0" borderId="0" applyFont="0" applyFill="0" applyBorder="0" applyAlignment="0" applyProtection="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0" fontId="12" fillId="15" borderId="0" applyNumberFormat="0" applyBorder="0" applyAlignment="0" applyProtection="0"/>
    <xf numFmtId="43" fontId="12" fillId="0" borderId="0" applyFont="0" applyFill="0" applyBorder="0" applyAlignment="0" applyProtection="0"/>
    <xf numFmtId="43" fontId="39" fillId="0" borderId="0" applyFont="0" applyFill="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3" borderId="112" applyNumberFormat="0" applyFont="0" applyAlignment="0" applyProtection="0"/>
    <xf numFmtId="43" fontId="12" fillId="0" borderId="0" applyFont="0" applyFill="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36"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27"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43" fontId="12" fillId="0" borderId="0" applyFont="0" applyFill="0" applyBorder="0" applyAlignment="0" applyProtection="0"/>
    <xf numFmtId="0" fontId="12" fillId="13" borderId="112" applyNumberFormat="0" applyFont="0" applyAlignment="0" applyProtection="0"/>
    <xf numFmtId="0" fontId="12" fillId="0" borderId="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20" borderId="0" applyNumberFormat="0" applyBorder="0" applyAlignment="0" applyProtection="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0" borderId="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31"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28" borderId="0" applyNumberFormat="0" applyBorder="0" applyAlignment="0" applyProtection="0"/>
    <xf numFmtId="0" fontId="12" fillId="27"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23" borderId="0" applyNumberFormat="0" applyBorder="0" applyAlignment="0" applyProtection="0"/>
    <xf numFmtId="0" fontId="12" fillId="0" borderId="0"/>
    <xf numFmtId="0" fontId="12" fillId="0" borderId="0"/>
    <xf numFmtId="0" fontId="12" fillId="0" borderId="0"/>
    <xf numFmtId="0" fontId="12" fillId="0" borderId="0"/>
    <xf numFmtId="0" fontId="12" fillId="24"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28"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5"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0" borderId="0"/>
    <xf numFmtId="0" fontId="12" fillId="36"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9"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1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8"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6" borderId="0" applyNumberFormat="0" applyBorder="0" applyAlignment="0" applyProtection="0"/>
    <xf numFmtId="0" fontId="12" fillId="35" borderId="0" applyNumberFormat="0" applyBorder="0" applyAlignment="0" applyProtection="0"/>
    <xf numFmtId="0" fontId="12" fillId="32"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4" borderId="0" applyNumberFormat="0" applyBorder="0" applyAlignment="0" applyProtection="0"/>
    <xf numFmtId="0" fontId="12" fillId="23"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0" borderId="0"/>
    <xf numFmtId="0" fontId="12" fillId="0" borderId="0"/>
    <xf numFmtId="0" fontId="12" fillId="0" borderId="0"/>
    <xf numFmtId="0" fontId="12" fillId="28" borderId="0" applyNumberFormat="0" applyBorder="0" applyAlignment="0" applyProtection="0"/>
    <xf numFmtId="0" fontId="12" fillId="24" borderId="0" applyNumberFormat="0" applyBorder="0" applyAlignment="0" applyProtection="0"/>
    <xf numFmtId="0" fontId="12" fillId="15" borderId="0" applyNumberFormat="0" applyBorder="0" applyAlignment="0" applyProtection="0"/>
    <xf numFmtId="0" fontId="12" fillId="0" borderId="0"/>
    <xf numFmtId="43" fontId="39" fillId="0" borderId="0" applyFont="0" applyFill="0" applyBorder="0" applyAlignment="0" applyProtection="0"/>
    <xf numFmtId="9" fontId="12" fillId="0" borderId="0" applyFont="0" applyFill="0" applyBorder="0" applyAlignment="0" applyProtection="0"/>
    <xf numFmtId="0" fontId="12" fillId="13" borderId="112" applyNumberFormat="0" applyFont="0" applyAlignment="0" applyProtection="0"/>
    <xf numFmtId="0" fontId="12" fillId="0" borderId="0"/>
    <xf numFmtId="0" fontId="12" fillId="0" borderId="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27" borderId="0" applyNumberFormat="0" applyBorder="0" applyAlignment="0" applyProtection="0"/>
    <xf numFmtId="0" fontId="12" fillId="1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31" borderId="0" applyNumberFormat="0" applyBorder="0" applyAlignment="0" applyProtection="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3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0" borderId="0"/>
    <xf numFmtId="43" fontId="12" fillId="0" borderId="0" applyFont="0" applyFill="0" applyBorder="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31" borderId="0" applyNumberFormat="0" applyBorder="0" applyAlignment="0" applyProtection="0"/>
    <xf numFmtId="0" fontId="12" fillId="20" borderId="0" applyNumberFormat="0" applyBorder="0" applyAlignment="0" applyProtection="0"/>
    <xf numFmtId="0" fontId="12" fillId="13" borderId="112" applyNumberFormat="0" applyFont="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20" borderId="0" applyNumberFormat="0" applyBorder="0" applyAlignment="0" applyProtection="0"/>
    <xf numFmtId="0" fontId="12" fillId="32" borderId="0" applyNumberFormat="0" applyBorder="0" applyAlignment="0" applyProtection="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1"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1" borderId="0" applyNumberFormat="0" applyBorder="0" applyAlignment="0" applyProtection="0"/>
    <xf numFmtId="0" fontId="12" fillId="20"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0"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3" borderId="112" applyNumberFormat="0" applyFont="0" applyAlignment="0" applyProtection="0"/>
    <xf numFmtId="0" fontId="12" fillId="19" borderId="0" applyNumberFormat="0" applyBorder="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0" borderId="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2" fillId="0" borderId="0" applyFont="0" applyFill="0" applyBorder="0" applyAlignment="0" applyProtection="0"/>
    <xf numFmtId="43" fontId="39" fillId="0" borderId="0" applyFont="0" applyFill="0" applyBorder="0" applyAlignment="0" applyProtection="0"/>
    <xf numFmtId="0" fontId="12" fillId="0" borderId="0"/>
    <xf numFmtId="0" fontId="12" fillId="0" borderId="0"/>
    <xf numFmtId="43" fontId="39" fillId="0" borderId="0" applyFont="0" applyFill="0" applyBorder="0" applyAlignment="0" applyProtection="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6" borderId="0" applyNumberFormat="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2" fillId="36" borderId="0" applyNumberFormat="0" applyBorder="0" applyAlignment="0" applyProtection="0"/>
    <xf numFmtId="0" fontId="12" fillId="32" borderId="0" applyNumberFormat="0" applyBorder="0" applyAlignment="0" applyProtection="0"/>
    <xf numFmtId="0" fontId="12" fillId="28" borderId="0" applyNumberFormat="0" applyBorder="0" applyAlignment="0" applyProtection="0"/>
    <xf numFmtId="0" fontId="12" fillId="24" borderId="0" applyNumberFormat="0" applyBorder="0" applyAlignment="0" applyProtection="0"/>
    <xf numFmtId="0" fontId="12" fillId="16" borderId="0" applyNumberFormat="0" applyBorder="0" applyAlignment="0" applyProtection="0"/>
    <xf numFmtId="0" fontId="12" fillId="35" borderId="0" applyNumberFormat="0" applyBorder="0" applyAlignment="0" applyProtection="0"/>
    <xf numFmtId="0" fontId="12" fillId="23" borderId="0" applyNumberFormat="0" applyBorder="0" applyAlignment="0" applyProtection="0"/>
    <xf numFmtId="0" fontId="12" fillId="19" borderId="0" applyNumberFormat="0" applyBorder="0" applyAlignment="0" applyProtection="0"/>
    <xf numFmtId="0" fontId="12" fillId="15" borderId="0" applyNumberFormat="0" applyBorder="0" applyAlignment="0" applyProtection="0"/>
    <xf numFmtId="0" fontId="12"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12" fillId="0" borderId="0"/>
    <xf numFmtId="0" fontId="12" fillId="43" borderId="0" applyNumberFormat="0" applyBorder="0" applyAlignment="0" applyProtection="0"/>
    <xf numFmtId="0" fontId="12" fillId="40" borderId="0" applyNumberFormat="0" applyBorder="0" applyAlignment="0" applyProtection="0"/>
    <xf numFmtId="0" fontId="12" fillId="39"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3" borderId="112" applyNumberFormat="0" applyFont="0" applyAlignment="0" applyProtection="0"/>
    <xf numFmtId="0" fontId="12" fillId="32" borderId="0" applyNumberFormat="0" applyBorder="0" applyAlignment="0" applyProtection="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0" borderId="0"/>
    <xf numFmtId="0" fontId="12" fillId="0" borderId="0"/>
    <xf numFmtId="0" fontId="12" fillId="0" borderId="0"/>
    <xf numFmtId="0" fontId="12" fillId="0" borderId="0"/>
    <xf numFmtId="0" fontId="12" fillId="19"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19"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49" fillId="0" borderId="139" applyNumberFormat="0" applyFill="0" applyAlignment="0" applyProtection="0"/>
    <xf numFmtId="0" fontId="149" fillId="0" borderId="139" applyNumberFormat="0" applyFill="0" applyAlignment="0" applyProtection="0"/>
    <xf numFmtId="0" fontId="150" fillId="0" borderId="140" applyNumberFormat="0" applyFill="0" applyAlignment="0" applyProtection="0"/>
    <xf numFmtId="0" fontId="150" fillId="0" borderId="140" applyNumberFormat="0" applyFill="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0" fontId="12" fillId="0" borderId="0"/>
    <xf numFmtId="0" fontId="12" fillId="13" borderId="112" applyNumberFormat="0" applyFont="0" applyAlignment="0" applyProtection="0"/>
    <xf numFmtId="0" fontId="12" fillId="15" borderId="0" applyNumberFormat="0" applyBorder="0" applyAlignment="0" applyProtection="0"/>
    <xf numFmtId="0" fontId="12" fillId="16"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0" borderId="0"/>
    <xf numFmtId="0" fontId="12" fillId="13" borderId="112" applyNumberFormat="0" applyFont="0" applyAlignment="0" applyProtection="0"/>
    <xf numFmtId="43" fontId="12" fillId="0" borderId="0" applyFont="0" applyFill="0" applyBorder="0" applyAlignment="0" applyProtection="0"/>
    <xf numFmtId="0" fontId="12"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2" fillId="0" borderId="0"/>
    <xf numFmtId="43"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186"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187" fontId="12" fillId="0" borderId="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3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40"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42"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35"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43"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45"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0" fontId="12"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4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0" fontId="12" fillId="13" borderId="112" applyNumberFormat="0" applyFont="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43" fontId="107"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49" fillId="0" borderId="141" applyNumberFormat="0" applyFill="0" applyAlignment="0" applyProtection="0"/>
    <xf numFmtId="0" fontId="149" fillId="0" borderId="141" applyNumberFormat="0" applyFill="0" applyAlignment="0" applyProtection="0"/>
    <xf numFmtId="0" fontId="150" fillId="0" borderId="142" applyNumberFormat="0" applyFill="0" applyAlignment="0" applyProtection="0"/>
    <xf numFmtId="0" fontId="150" fillId="0" borderId="142" applyNumberFormat="0" applyFill="0" applyAlignment="0" applyProtection="0"/>
    <xf numFmtId="0" fontId="151" fillId="0" borderId="143" applyNumberFormat="0" applyFill="0" applyAlignment="0" applyProtection="0"/>
    <xf numFmtId="0" fontId="151" fillId="0" borderId="143" applyNumberFormat="0" applyFill="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43" fontId="39"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43" fontId="11" fillId="0" borderId="0" applyFont="0" applyFill="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43" fontId="11" fillId="0" borderId="0" applyFont="0" applyFill="0" applyBorder="0" applyAlignment="0" applyProtection="0"/>
    <xf numFmtId="0" fontId="11" fillId="0" borderId="0"/>
    <xf numFmtId="0" fontId="11" fillId="15"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0" borderId="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43" fontId="10" fillId="0" borderId="0" applyFont="0" applyFill="0" applyBorder="0" applyAlignment="0" applyProtection="0"/>
    <xf numFmtId="0" fontId="10" fillId="0" borderId="0"/>
    <xf numFmtId="43" fontId="143"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51" fillId="0" borderId="147" applyNumberFormat="0" applyFill="0" applyAlignment="0" applyProtection="0"/>
    <xf numFmtId="0" fontId="151" fillId="0" borderId="147"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31"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9" fillId="0" borderId="0" applyFont="0" applyFill="0" applyBorder="0" applyAlignment="0" applyProtection="0"/>
    <xf numFmtId="187"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9"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9"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0" fontId="10" fillId="0" borderId="0"/>
    <xf numFmtId="0" fontId="10" fillId="0" borderId="0"/>
    <xf numFmtId="187"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6"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9"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43" fontId="39"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10" fillId="0" borderId="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187" fontId="10" fillId="0" borderId="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6"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43" fontId="107"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9" fillId="0" borderId="145" applyNumberFormat="0" applyFill="0" applyAlignment="0" applyProtection="0"/>
    <xf numFmtId="0" fontId="149" fillId="0" borderId="145" applyNumberFormat="0" applyFill="0" applyAlignment="0" applyProtection="0"/>
    <xf numFmtId="0" fontId="150" fillId="0" borderId="146" applyNumberFormat="0" applyFill="0" applyAlignment="0" applyProtection="0"/>
    <xf numFmtId="0" fontId="150" fillId="0" borderId="146" applyNumberFormat="0" applyFill="0" applyAlignment="0" applyProtection="0"/>
    <xf numFmtId="0" fontId="151" fillId="0" borderId="147" applyNumberFormat="0" applyFill="0" applyAlignment="0" applyProtection="0"/>
    <xf numFmtId="0" fontId="151" fillId="0" borderId="147" applyNumberFormat="0" applyFill="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3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0" borderId="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43" fontId="9" fillId="0" borderId="0" applyFont="0" applyFill="0" applyBorder="0" applyAlignment="0" applyProtection="0"/>
    <xf numFmtId="0" fontId="9" fillId="0" borderId="0"/>
    <xf numFmtId="43" fontId="143"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151" fillId="0" borderId="151" applyNumberFormat="0" applyFill="0" applyAlignment="0" applyProtection="0"/>
    <xf numFmtId="0" fontId="151" fillId="0" borderId="151"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28" borderId="0" applyNumberFormat="0" applyBorder="0" applyAlignment="0" applyProtection="0"/>
    <xf numFmtId="0" fontId="9" fillId="36" borderId="0" applyNumberFormat="0" applyBorder="0" applyAlignment="0" applyProtection="0"/>
    <xf numFmtId="0" fontId="9" fillId="0" borderId="0"/>
    <xf numFmtId="0" fontId="9" fillId="27"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42" borderId="0" applyNumberFormat="0" applyBorder="0" applyAlignment="0" applyProtection="0"/>
    <xf numFmtId="0" fontId="9" fillId="16" borderId="0" applyNumberFormat="0" applyBorder="0" applyAlignment="0" applyProtection="0"/>
    <xf numFmtId="0" fontId="9" fillId="0" borderId="0"/>
    <xf numFmtId="0" fontId="9" fillId="36"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9"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3"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27" borderId="0" applyNumberFormat="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1" borderId="0" applyNumberFormat="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23" borderId="0" applyNumberFormat="0" applyBorder="0" applyAlignment="0" applyProtection="0"/>
    <xf numFmtId="0" fontId="9" fillId="0" borderId="0"/>
    <xf numFmtId="0" fontId="9" fillId="13" borderId="112" applyNumberFormat="0" applyFont="0" applyAlignment="0" applyProtection="0"/>
    <xf numFmtId="0" fontId="9" fillId="0" borderId="0"/>
    <xf numFmtId="0" fontId="9" fillId="13" borderId="112" applyNumberFormat="0" applyFont="0" applyAlignment="0" applyProtection="0"/>
    <xf numFmtId="43" fontId="39" fillId="0" borderId="0" applyFont="0" applyFill="0" applyBorder="0" applyAlignment="0" applyProtection="0"/>
    <xf numFmtId="187" fontId="9" fillId="0" borderId="0"/>
    <xf numFmtId="43" fontId="9" fillId="0" borderId="0" applyFont="0" applyFill="0" applyBorder="0" applyAlignment="0" applyProtection="0"/>
    <xf numFmtId="0" fontId="9" fillId="31" borderId="0" applyNumberFormat="0" applyBorder="0" applyAlignment="0" applyProtection="0"/>
    <xf numFmtId="0" fontId="9" fillId="0" borderId="0"/>
    <xf numFmtId="0" fontId="9" fillId="44"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36" borderId="0" applyNumberFormat="0" applyBorder="0" applyAlignment="0" applyProtection="0"/>
    <xf numFmtId="0" fontId="9" fillId="0" borderId="0"/>
    <xf numFmtId="0" fontId="9" fillId="0" borderId="0"/>
    <xf numFmtId="43" fontId="39" fillId="0" borderId="0" applyFont="0" applyFill="0" applyBorder="0" applyAlignment="0" applyProtection="0"/>
    <xf numFmtId="0" fontId="9" fillId="20"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9"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41"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8" borderId="0" applyNumberFormat="0" applyBorder="0" applyAlignment="0" applyProtection="0"/>
    <xf numFmtId="43" fontId="39" fillId="0" borderId="0" applyFont="0" applyFill="0" applyBorder="0" applyAlignment="0" applyProtection="0"/>
    <xf numFmtId="0" fontId="9" fillId="0" borderId="0"/>
    <xf numFmtId="0" fontId="9" fillId="31"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16" borderId="0" applyNumberFormat="0" applyBorder="0" applyAlignment="0" applyProtection="0"/>
    <xf numFmtId="43" fontId="9" fillId="0" borderId="0" applyFont="0" applyFill="0" applyBorder="0" applyAlignment="0" applyProtection="0"/>
    <xf numFmtId="0" fontId="9" fillId="16" borderId="0" applyNumberFormat="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1" borderId="0" applyNumberFormat="0" applyBorder="0" applyAlignment="0" applyProtection="0"/>
    <xf numFmtId="0" fontId="9" fillId="0" borderId="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3"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9" borderId="0" applyNumberFormat="0" applyBorder="0" applyAlignment="0" applyProtection="0"/>
    <xf numFmtId="0" fontId="9" fillId="23" borderId="0" applyNumberFormat="0" applyBorder="0" applyAlignment="0" applyProtection="0"/>
    <xf numFmtId="43" fontId="9" fillId="0" borderId="0" applyFont="0" applyFill="0" applyBorder="0" applyAlignment="0" applyProtection="0"/>
    <xf numFmtId="0" fontId="9" fillId="35" borderId="0" applyNumberFormat="0" applyBorder="0" applyAlignment="0" applyProtection="0"/>
    <xf numFmtId="0" fontId="9" fillId="1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8"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7"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20"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0" fontId="9" fillId="0" borderId="0"/>
    <xf numFmtId="0" fontId="9" fillId="0" borderId="0"/>
    <xf numFmtId="187" fontId="9" fillId="0" borderId="0"/>
    <xf numFmtId="0" fontId="9" fillId="41"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9" borderId="0" applyNumberFormat="0" applyBorder="0" applyAlignment="0" applyProtection="0"/>
    <xf numFmtId="0" fontId="9" fillId="0" borderId="0"/>
    <xf numFmtId="0" fontId="9" fillId="19" borderId="0" applyNumberFormat="0" applyBorder="0" applyAlignment="0" applyProtection="0"/>
    <xf numFmtId="0" fontId="9" fillId="0" borderId="0"/>
    <xf numFmtId="0" fontId="9" fillId="4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1" borderId="0" applyNumberFormat="0" applyBorder="0" applyAlignment="0" applyProtection="0"/>
    <xf numFmtId="0" fontId="9" fillId="31" borderId="0" applyNumberFormat="0" applyBorder="0" applyAlignment="0" applyProtection="0"/>
    <xf numFmtId="0" fontId="9" fillId="0" borderId="0"/>
    <xf numFmtId="0" fontId="9" fillId="31" borderId="0" applyNumberFormat="0" applyBorder="0" applyAlignment="0" applyProtection="0"/>
    <xf numFmtId="0" fontId="9" fillId="0" borderId="0"/>
    <xf numFmtId="0" fontId="9" fillId="35" borderId="0" applyNumberFormat="0" applyBorder="0" applyAlignment="0" applyProtection="0"/>
    <xf numFmtId="0" fontId="9" fillId="42" borderId="0" applyNumberFormat="0" applyBorder="0" applyAlignment="0" applyProtection="0"/>
    <xf numFmtId="0" fontId="9" fillId="0" borderId="0"/>
    <xf numFmtId="0" fontId="9" fillId="35" borderId="0" applyNumberFormat="0" applyBorder="0" applyAlignment="0" applyProtection="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5" borderId="0" applyNumberFormat="0" applyBorder="0" applyAlignment="0" applyProtection="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0" borderId="0"/>
    <xf numFmtId="0" fontId="9" fillId="0" borderId="0"/>
    <xf numFmtId="0" fontId="9" fillId="0" borderId="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146"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3"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44"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24" borderId="0" applyNumberFormat="0" applyBorder="0" applyAlignment="0" applyProtection="0"/>
    <xf numFmtId="0" fontId="9" fillId="20" borderId="0" applyNumberFormat="0" applyBorder="0" applyAlignment="0" applyProtection="0"/>
    <xf numFmtId="43" fontId="9" fillId="0" borderId="0" applyFont="0" applyFill="0" applyBorder="0" applyAlignment="0" applyProtection="0"/>
    <xf numFmtId="0" fontId="9" fillId="44" borderId="0" applyNumberFormat="0" applyBorder="0" applyAlignment="0" applyProtection="0"/>
    <xf numFmtId="0" fontId="9" fillId="0" borderId="0"/>
    <xf numFmtId="0" fontId="9" fillId="43" borderId="0" applyNumberFormat="0" applyBorder="0" applyAlignment="0" applyProtection="0"/>
    <xf numFmtId="9" fontId="9" fillId="0" borderId="0" applyFont="0" applyFill="0" applyBorder="0" applyAlignment="0" applyProtection="0"/>
    <xf numFmtId="0" fontId="9" fillId="4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32" borderId="0" applyNumberFormat="0" applyBorder="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16" borderId="0" applyNumberFormat="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31" borderId="0" applyNumberFormat="0" applyBorder="0" applyAlignment="0" applyProtection="0"/>
    <xf numFmtId="43" fontId="9"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23"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0" borderId="0"/>
    <xf numFmtId="9"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27"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20" borderId="0" applyNumberFormat="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43"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0" fontId="9" fillId="15"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3" borderId="112" applyNumberFormat="0" applyFont="0" applyAlignment="0" applyProtection="0"/>
    <xf numFmtId="43" fontId="9" fillId="0" borderId="0" applyFont="0" applyFill="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36"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27"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43" fontId="9" fillId="0" borderId="0" applyFont="0" applyFill="0" applyBorder="0" applyAlignment="0" applyProtection="0"/>
    <xf numFmtId="0" fontId="9" fillId="13" borderId="112" applyNumberFormat="0" applyFont="0" applyAlignment="0" applyProtection="0"/>
    <xf numFmtId="0" fontId="9" fillId="0" borderId="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20" borderId="0" applyNumberFormat="0" applyBorder="0" applyAlignment="0" applyProtection="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0" borderId="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31"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28" borderId="0" applyNumberFormat="0" applyBorder="0" applyAlignment="0" applyProtection="0"/>
    <xf numFmtId="0" fontId="9" fillId="27"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23" borderId="0" applyNumberFormat="0" applyBorder="0" applyAlignment="0" applyProtection="0"/>
    <xf numFmtId="0" fontId="9" fillId="0" borderId="0"/>
    <xf numFmtId="0" fontId="9" fillId="0" borderId="0"/>
    <xf numFmtId="0" fontId="9" fillId="0" borderId="0"/>
    <xf numFmtId="0" fontId="9" fillId="0" borderId="0"/>
    <xf numFmtId="0" fontId="9" fillId="24"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28"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5"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0" borderId="0"/>
    <xf numFmtId="0" fontId="9" fillId="36"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9"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1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8"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6" borderId="0" applyNumberFormat="0" applyBorder="0" applyAlignment="0" applyProtection="0"/>
    <xf numFmtId="0" fontId="9" fillId="35" borderId="0" applyNumberFormat="0" applyBorder="0" applyAlignment="0" applyProtection="0"/>
    <xf numFmtId="0" fontId="9" fillId="32"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4" borderId="0" applyNumberFormat="0" applyBorder="0" applyAlignment="0" applyProtection="0"/>
    <xf numFmtId="0" fontId="9" fillId="23"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0" borderId="0"/>
    <xf numFmtId="0" fontId="9" fillId="0" borderId="0"/>
    <xf numFmtId="0" fontId="9" fillId="0" borderId="0"/>
    <xf numFmtId="0" fontId="9" fillId="28" borderId="0" applyNumberFormat="0" applyBorder="0" applyAlignment="0" applyProtection="0"/>
    <xf numFmtId="0" fontId="9" fillId="24" borderId="0" applyNumberFormat="0" applyBorder="0" applyAlignment="0" applyProtection="0"/>
    <xf numFmtId="0" fontId="9" fillId="15" borderId="0" applyNumberFormat="0" applyBorder="0" applyAlignment="0" applyProtection="0"/>
    <xf numFmtId="0" fontId="9" fillId="0" borderId="0"/>
    <xf numFmtId="43" fontId="39" fillId="0" borderId="0" applyFont="0" applyFill="0" applyBorder="0" applyAlignment="0" applyProtection="0"/>
    <xf numFmtId="9" fontId="9" fillId="0" borderId="0" applyFont="0" applyFill="0" applyBorder="0" applyAlignment="0" applyProtection="0"/>
    <xf numFmtId="0" fontId="9" fillId="13" borderId="112" applyNumberFormat="0" applyFont="0" applyAlignment="0" applyProtection="0"/>
    <xf numFmtId="0" fontId="9" fillId="0" borderId="0"/>
    <xf numFmtId="0" fontId="9" fillId="0" borderId="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0" borderId="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27" borderId="0" applyNumberFormat="0" applyBorder="0" applyAlignment="0" applyProtection="0"/>
    <xf numFmtId="0" fontId="9" fillId="1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31" borderId="0" applyNumberFormat="0" applyBorder="0" applyAlignment="0" applyProtection="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35"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0" borderId="0"/>
    <xf numFmtId="43" fontId="9" fillId="0" borderId="0" applyFont="0" applyFill="0" applyBorder="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31" borderId="0" applyNumberFormat="0" applyBorder="0" applyAlignment="0" applyProtection="0"/>
    <xf numFmtId="0" fontId="9" fillId="20" borderId="0" applyNumberFormat="0" applyBorder="0" applyAlignment="0" applyProtection="0"/>
    <xf numFmtId="0" fontId="9" fillId="13" borderId="112" applyNumberFormat="0" applyFont="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20" borderId="0" applyNumberFormat="0" applyBorder="0" applyAlignment="0" applyProtection="0"/>
    <xf numFmtId="0" fontId="9" fillId="32" borderId="0" applyNumberFormat="0" applyBorder="0" applyAlignment="0" applyProtection="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1"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1" borderId="0" applyNumberFormat="0" applyBorder="0" applyAlignment="0" applyProtection="0"/>
    <xf numFmtId="0" fontId="9" fillId="20"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0"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3" borderId="112" applyNumberFormat="0" applyFont="0" applyAlignment="0" applyProtection="0"/>
    <xf numFmtId="0" fontId="9" fillId="19" borderId="0" applyNumberFormat="0" applyBorder="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0" borderId="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43" fontId="39" fillId="0" borderId="0" applyFont="0" applyFill="0" applyBorder="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36" borderId="0" applyNumberFormat="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0" fontId="9" fillId="36" borderId="0" applyNumberFormat="0" applyBorder="0" applyAlignment="0" applyProtection="0"/>
    <xf numFmtId="0" fontId="9" fillId="32" borderId="0" applyNumberFormat="0" applyBorder="0" applyAlignment="0" applyProtection="0"/>
    <xf numFmtId="0" fontId="9" fillId="28" borderId="0" applyNumberFormat="0" applyBorder="0" applyAlignment="0" applyProtection="0"/>
    <xf numFmtId="0" fontId="9" fillId="24" borderId="0" applyNumberFormat="0" applyBorder="0" applyAlignment="0" applyProtection="0"/>
    <xf numFmtId="0" fontId="9" fillId="16" borderId="0" applyNumberFormat="0" applyBorder="0" applyAlignment="0" applyProtection="0"/>
    <xf numFmtId="0" fontId="9" fillId="35" borderId="0" applyNumberFormat="0" applyBorder="0" applyAlignment="0" applyProtection="0"/>
    <xf numFmtId="0" fontId="9" fillId="23" borderId="0" applyNumberFormat="0" applyBorder="0" applyAlignment="0" applyProtection="0"/>
    <xf numFmtId="0" fontId="9" fillId="19" borderId="0" applyNumberFormat="0" applyBorder="0" applyAlignment="0" applyProtection="0"/>
    <xf numFmtId="0" fontId="9" fillId="15" borderId="0" applyNumberFormat="0" applyBorder="0" applyAlignment="0" applyProtection="0"/>
    <xf numFmtId="0" fontId="9" fillId="0" borderId="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43" fillId="0" borderId="0" applyFont="0" applyFill="0" applyBorder="0" applyAlignment="0" applyProtection="0"/>
    <xf numFmtId="0" fontId="9" fillId="0" borderId="0"/>
    <xf numFmtId="0" fontId="9" fillId="43" borderId="0" applyNumberFormat="0" applyBorder="0" applyAlignment="0" applyProtection="0"/>
    <xf numFmtId="0" fontId="9" fillId="40" borderId="0" applyNumberFormat="0" applyBorder="0" applyAlignment="0" applyProtection="0"/>
    <xf numFmtId="0" fontId="9" fillId="39"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3" borderId="112" applyNumberFormat="0" applyFont="0" applyAlignment="0" applyProtection="0"/>
    <xf numFmtId="0" fontId="9" fillId="32" borderId="0" applyNumberFormat="0" applyBorder="0" applyAlignment="0" applyProtection="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0" borderId="0"/>
    <xf numFmtId="0" fontId="9" fillId="0" borderId="0"/>
    <xf numFmtId="0" fontId="9" fillId="0" borderId="0"/>
    <xf numFmtId="0" fontId="9" fillId="0" borderId="0"/>
    <xf numFmtId="0" fontId="9" fillId="19"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19"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43" fontId="143"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0" fontId="9" fillId="0" borderId="0"/>
    <xf numFmtId="43"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186"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187" fontId="9" fillId="0" borderId="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38"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3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40"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42"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4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41"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43"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45"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07" fillId="0" borderId="0" applyFont="0" applyFill="0" applyBorder="0" applyAlignment="0" applyProtection="0"/>
    <xf numFmtId="43" fontId="148"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46"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9"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9" fillId="0" borderId="0" applyFont="0" applyFill="0" applyBorder="0" applyAlignment="0" applyProtection="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43" fontId="107"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43" fontId="107"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149" fillId="0" borderId="149" applyNumberFormat="0" applyFill="0" applyAlignment="0" applyProtection="0"/>
    <xf numFmtId="0" fontId="149" fillId="0" borderId="149" applyNumberFormat="0" applyFill="0" applyAlignment="0" applyProtection="0"/>
    <xf numFmtId="0" fontId="150" fillId="0" borderId="150" applyNumberFormat="0" applyFill="0" applyAlignment="0" applyProtection="0"/>
    <xf numFmtId="0" fontId="150" fillId="0" borderId="150" applyNumberFormat="0" applyFill="0" applyAlignment="0" applyProtection="0"/>
    <xf numFmtId="0" fontId="151" fillId="0" borderId="136" applyNumberFormat="0" applyFill="0" applyAlignment="0" applyProtection="0"/>
    <xf numFmtId="0" fontId="151" fillId="0" borderId="136"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151" fillId="0" borderId="151" applyNumberFormat="0" applyFill="0" applyAlignment="0" applyProtection="0"/>
    <xf numFmtId="0" fontId="151" fillId="0" borderId="151" applyNumberFormat="0" applyFill="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189" fontId="37" fillId="0" borderId="0"/>
    <xf numFmtId="167" fontId="46" fillId="0" borderId="0" applyFont="0" applyFill="0" applyBorder="0" applyAlignment="0" applyProtection="0"/>
    <xf numFmtId="0" fontId="168" fillId="0" borderId="0"/>
    <xf numFmtId="191" fontId="68" fillId="0" borderId="0" applyFont="0" applyFill="0" applyBorder="0" applyAlignment="0" applyProtection="0"/>
    <xf numFmtId="192" fontId="68" fillId="0" borderId="0" applyFont="0" applyFill="0" applyBorder="0" applyAlignment="0" applyProtection="0"/>
    <xf numFmtId="0" fontId="107" fillId="38" borderId="0" applyNumberFormat="0" applyBorder="0" applyAlignment="0" applyProtection="0"/>
    <xf numFmtId="0" fontId="107" fillId="38" borderId="0" applyNumberFormat="0" applyBorder="0" applyAlignment="0" applyProtection="0"/>
    <xf numFmtId="0" fontId="107" fillId="39"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56" borderId="0" applyNumberFormat="0" applyBorder="0" applyAlignment="0" applyProtection="0"/>
    <xf numFmtId="193" fontId="68" fillId="0" borderId="0" applyFont="0" applyFill="0" applyBorder="0" applyAlignment="0" applyProtection="0"/>
    <xf numFmtId="194" fontId="68" fillId="0" borderId="0" applyFont="0" applyFill="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07" fillId="45" borderId="0" applyNumberFormat="0" applyBorder="0" applyAlignment="0" applyProtection="0"/>
    <xf numFmtId="195" fontId="68" fillId="0" borderId="0" applyFont="0" applyFill="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0" fillId="42" borderId="214" applyNumberFormat="0" applyAlignment="0" applyProtection="0"/>
    <xf numFmtId="0" fontId="181" fillId="57" borderId="215" applyNumberFormat="0" applyAlignment="0" applyProtection="0"/>
    <xf numFmtId="1" fontId="169" fillId="58" borderId="175">
      <alignment horizontal="right" vertical="center"/>
    </xf>
    <xf numFmtId="0" fontId="170" fillId="58" borderId="175">
      <alignment horizontal="right" vertical="center"/>
    </xf>
    <xf numFmtId="0" fontId="39" fillId="58" borderId="216"/>
    <xf numFmtId="0" fontId="169" fillId="59" borderId="175">
      <alignment horizontal="center" vertical="center"/>
    </xf>
    <xf numFmtId="1" fontId="169" fillId="58" borderId="175">
      <alignment horizontal="right" vertical="center"/>
    </xf>
    <xf numFmtId="0" fontId="39" fillId="58" borderId="0"/>
    <xf numFmtId="0" fontId="171" fillId="58" borderId="175">
      <alignment horizontal="left" vertical="center"/>
    </xf>
    <xf numFmtId="0" fontId="171" fillId="58" borderId="175"/>
    <xf numFmtId="0" fontId="170" fillId="58" borderId="175">
      <alignment horizontal="right" vertical="center"/>
    </xf>
    <xf numFmtId="0" fontId="172" fillId="60" borderId="175">
      <alignment horizontal="left" vertical="center"/>
    </xf>
    <xf numFmtId="0" fontId="172" fillId="60" borderId="175">
      <alignment horizontal="left" vertical="center"/>
    </xf>
    <xf numFmtId="0" fontId="173" fillId="58" borderId="175">
      <alignment horizontal="left" vertical="center"/>
    </xf>
    <xf numFmtId="0" fontId="174" fillId="58" borderId="216"/>
    <xf numFmtId="0" fontId="169" fillId="61" borderId="175">
      <alignment horizontal="left" vertical="center"/>
    </xf>
    <xf numFmtId="0" fontId="175" fillId="0" borderId="0" applyProtection="0"/>
    <xf numFmtId="190" fontId="39" fillId="0" borderId="0" applyFont="0" applyFill="0" applyBorder="0" applyAlignment="0" applyProtection="0"/>
    <xf numFmtId="0" fontId="182" fillId="0" borderId="0" applyNumberFormat="0" applyFill="0" applyBorder="0" applyAlignment="0" applyProtection="0"/>
    <xf numFmtId="2" fontId="175" fillId="0" borderId="0" applyProtection="0"/>
    <xf numFmtId="0" fontId="183" fillId="40" borderId="0" applyNumberFormat="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75" fillId="0" borderId="0" applyNumberFormat="0" applyFont="0" applyFill="0" applyBorder="0" applyAlignment="0" applyProtection="0"/>
    <xf numFmtId="0" fontId="176" fillId="0" borderId="0" applyProtection="0"/>
    <xf numFmtId="0" fontId="184" fillId="0" borderId="0" applyNumberFormat="0" applyFill="0" applyBorder="0" applyAlignment="0" applyProtection="0">
      <alignment vertical="top"/>
      <protection locked="0"/>
    </xf>
    <xf numFmtId="0" fontId="185" fillId="0" borderId="0" applyNumberFormat="0" applyFill="0" applyBorder="0" applyAlignment="0" applyProtection="0">
      <alignment vertical="top"/>
      <protection locked="0"/>
    </xf>
    <xf numFmtId="174" fontId="68" fillId="0" borderId="0" applyFont="0" applyFill="0" applyBorder="0" applyAlignment="0" applyProtection="0"/>
    <xf numFmtId="3" fontId="68" fillId="0" borderId="0" applyFont="0" applyFill="0" applyBorder="0" applyAlignment="0" applyProtection="0"/>
    <xf numFmtId="0" fontId="186" fillId="56" borderId="214" applyNumberFormat="0" applyAlignment="0" applyProtection="0"/>
    <xf numFmtId="0" fontId="187" fillId="62" borderId="0" applyNumberFormat="0" applyBorder="0" applyAlignment="0" applyProtection="0"/>
    <xf numFmtId="0" fontId="177" fillId="0" borderId="0"/>
    <xf numFmtId="0" fontId="46" fillId="0" borderId="0"/>
    <xf numFmtId="0" fontId="5" fillId="0" borderId="0"/>
    <xf numFmtId="0" fontId="46" fillId="0" borderId="0"/>
    <xf numFmtId="0" fontId="46" fillId="63" borderId="219" applyNumberFormat="0" applyFont="0" applyAlignment="0" applyProtection="0"/>
    <xf numFmtId="0" fontId="188" fillId="42" borderId="220" applyNumberFormat="0" applyAlignment="0" applyProtection="0"/>
    <xf numFmtId="196" fontId="68" fillId="0" borderId="0" applyFont="0" applyFill="0" applyBorder="0" applyAlignment="0" applyProtection="0"/>
    <xf numFmtId="197" fontId="68" fillId="0" borderId="0" applyFont="0" applyFill="0" applyBorder="0" applyAlignment="0" applyProtection="0"/>
    <xf numFmtId="0" fontId="175" fillId="0" borderId="125" applyProtection="0"/>
    <xf numFmtId="0" fontId="189" fillId="0" borderId="0" applyNumberFormat="0" applyFill="0" applyBorder="0" applyAlignment="0" applyProtection="0"/>
    <xf numFmtId="0" fontId="46" fillId="0" borderId="0"/>
    <xf numFmtId="0" fontId="195" fillId="0" borderId="0">
      <protection locked="0"/>
    </xf>
    <xf numFmtId="0" fontId="195" fillId="0" borderId="0">
      <protection locked="0"/>
    </xf>
    <xf numFmtId="199" fontId="194" fillId="0" borderId="0">
      <protection locked="0"/>
    </xf>
    <xf numFmtId="0" fontId="194" fillId="0" borderId="0">
      <protection locked="0"/>
    </xf>
    <xf numFmtId="0" fontId="195" fillId="0" borderId="0">
      <protection locked="0"/>
    </xf>
    <xf numFmtId="0" fontId="195" fillId="0" borderId="0">
      <protection locked="0"/>
    </xf>
    <xf numFmtId="183" fontId="196" fillId="0" borderId="0"/>
    <xf numFmtId="0" fontId="5" fillId="0" borderId="0"/>
    <xf numFmtId="0" fontId="46" fillId="0" borderId="0"/>
    <xf numFmtId="0" fontId="46" fillId="0" borderId="0"/>
    <xf numFmtId="0" fontId="46" fillId="0" borderId="0"/>
    <xf numFmtId="0" fontId="46" fillId="0" borderId="0"/>
    <xf numFmtId="0" fontId="46" fillId="0" borderId="0"/>
    <xf numFmtId="43" fontId="46" fillId="0" borderId="0" applyFont="0" applyFill="0" applyBorder="0" applyAlignment="0" applyProtection="0"/>
    <xf numFmtId="0" fontId="175" fillId="0" borderId="0" applyProtection="0"/>
    <xf numFmtId="190" fontId="191" fillId="0" borderId="0" applyFont="0" applyFill="0" applyBorder="0" applyAlignment="0" applyProtection="0"/>
    <xf numFmtId="2" fontId="175" fillId="0" borderId="0" applyProtection="0"/>
    <xf numFmtId="0" fontId="175" fillId="0" borderId="0" applyNumberFormat="0" applyFont="0" applyFill="0" applyBorder="0" applyAlignment="0" applyProtection="0"/>
    <xf numFmtId="0" fontId="176" fillId="0" borderId="0" applyProtection="0"/>
    <xf numFmtId="0" fontId="177" fillId="0" borderId="0"/>
    <xf numFmtId="9" fontId="46" fillId="0" borderId="0" applyFont="0" applyFill="0" applyBorder="0" applyAlignment="0" applyProtection="0"/>
    <xf numFmtId="0" fontId="175" fillId="0" borderId="125" applyProtection="0"/>
    <xf numFmtId="0" fontId="107" fillId="38" borderId="0" applyNumberFormat="0" applyBorder="0" applyAlignment="0" applyProtection="0"/>
    <xf numFmtId="0" fontId="107" fillId="39" borderId="0" applyNumberFormat="0" applyBorder="0" applyAlignment="0" applyProtection="0"/>
    <xf numFmtId="0" fontId="107" fillId="40" borderId="0" applyNumberFormat="0" applyBorder="0" applyAlignment="0" applyProtection="0"/>
    <xf numFmtId="0" fontId="107" fillId="41" borderId="0" applyNumberFormat="0" applyBorder="0" applyAlignment="0" applyProtection="0"/>
    <xf numFmtId="0" fontId="107" fillId="55" borderId="0" applyNumberFormat="0" applyBorder="0" applyAlignment="0" applyProtection="0"/>
    <xf numFmtId="0" fontId="107" fillId="56" borderId="0" applyNumberFormat="0" applyBorder="0" applyAlignment="0" applyProtection="0"/>
    <xf numFmtId="0" fontId="107" fillId="43" borderId="0" applyNumberFormat="0" applyBorder="0" applyAlignment="0" applyProtection="0"/>
    <xf numFmtId="0" fontId="107" fillId="47" borderId="0" applyNumberFormat="0" applyBorder="0" applyAlignment="0" applyProtection="0"/>
    <xf numFmtId="0" fontId="107" fillId="44" borderId="0" applyNumberFormat="0" applyBorder="0" applyAlignment="0" applyProtection="0"/>
    <xf numFmtId="0" fontId="107" fillId="41" borderId="0" applyNumberFormat="0" applyBorder="0" applyAlignment="0" applyProtection="0"/>
    <xf numFmtId="0" fontId="107" fillId="43" borderId="0" applyNumberFormat="0" applyBorder="0" applyAlignment="0" applyProtection="0"/>
    <xf numFmtId="0" fontId="107" fillId="45" borderId="0" applyNumberFormat="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46" borderId="0" applyNumberFormat="0" applyBorder="0" applyAlignment="0" applyProtection="0"/>
    <xf numFmtId="0" fontId="178" fillId="47" borderId="0" applyNumberFormat="0" applyBorder="0" applyAlignment="0" applyProtection="0"/>
    <xf numFmtId="0" fontId="178" fillId="44"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0"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3" fillId="40" borderId="0" applyNumberFormat="0" applyBorder="0" applyAlignment="0" applyProtection="0"/>
    <xf numFmtId="0" fontId="180" fillId="42" borderId="214" applyNumberFormat="0" applyAlignment="0" applyProtection="0"/>
    <xf numFmtId="0" fontId="180" fillId="42" borderId="214" applyNumberFormat="0" applyAlignment="0" applyProtection="0"/>
    <xf numFmtId="0" fontId="181" fillId="57" borderId="215" applyNumberFormat="0" applyAlignment="0" applyProtection="0"/>
    <xf numFmtId="0" fontId="152" fillId="0" borderId="134" applyNumberFormat="0" applyFill="0" applyAlignment="0" applyProtection="0"/>
    <xf numFmtId="0" fontId="181" fillId="57" borderId="215" applyNumberFormat="0" applyAlignment="0" applyProtection="0"/>
    <xf numFmtId="0" fontId="151" fillId="0" borderId="0" applyNumberFormat="0" applyFill="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3" borderId="0" applyNumberFormat="0" applyBorder="0" applyAlignment="0" applyProtection="0"/>
    <xf numFmtId="0" fontId="178" fillId="48" borderId="0" applyNumberFormat="0" applyBorder="0" applyAlignment="0" applyProtection="0"/>
    <xf numFmtId="0" fontId="178" fillId="49" borderId="0" applyNumberFormat="0" applyBorder="0" applyAlignment="0" applyProtection="0"/>
    <xf numFmtId="0" fontId="178" fillId="54" borderId="0" applyNumberFormat="0" applyBorder="0" applyAlignment="0" applyProtection="0"/>
    <xf numFmtId="0" fontId="186" fillId="56" borderId="214" applyNumberFormat="0" applyAlignment="0" applyProtection="0"/>
    <xf numFmtId="0" fontId="182" fillId="0" borderId="0" applyNumberFormat="0" applyFill="0" applyBorder="0" applyAlignment="0" applyProtection="0"/>
    <xf numFmtId="0" fontId="183" fillId="40" borderId="0" applyNumberFormat="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79" fillId="39" borderId="0" applyNumberFormat="0" applyBorder="0" applyAlignment="0" applyProtection="0"/>
    <xf numFmtId="0" fontId="186" fillId="56" borderId="214" applyNumberFormat="0" applyAlignment="0" applyProtection="0"/>
    <xf numFmtId="200" fontId="46" fillId="0" borderId="0" applyFont="0" applyFill="0" applyBorder="0" applyAlignment="0" applyProtection="0"/>
    <xf numFmtId="0" fontId="187" fillId="62" borderId="0" applyNumberFormat="0" applyBorder="0" applyAlignment="0" applyProtection="0"/>
    <xf numFmtId="0" fontId="5" fillId="0" borderId="0"/>
    <xf numFmtId="0" fontId="39" fillId="0" borderId="0"/>
    <xf numFmtId="0" fontId="46" fillId="63" borderId="219" applyNumberFormat="0" applyFont="0" applyAlignment="0" applyProtection="0"/>
    <xf numFmtId="0" fontId="46" fillId="63" borderId="219" applyNumberFormat="0" applyFont="0" applyAlignment="0" applyProtection="0"/>
    <xf numFmtId="0" fontId="188" fillId="42" borderId="220" applyNumberFormat="0" applyAlignment="0" applyProtection="0"/>
    <xf numFmtId="0" fontId="188" fillId="42" borderId="220" applyNumberFormat="0" applyAlignment="0" applyProtection="0"/>
    <xf numFmtId="0" fontId="189" fillId="0" borderId="0" applyNumberFormat="0" applyFill="0" applyBorder="0" applyAlignment="0" applyProtection="0"/>
    <xf numFmtId="0" fontId="182" fillId="0" borderId="0" applyNumberFormat="0" applyFill="0" applyBorder="0" applyAlignment="0" applyProtection="0"/>
    <xf numFmtId="0" fontId="154" fillId="0" borderId="0" applyNumberFormat="0" applyFill="0" applyBorder="0" applyAlignment="0" applyProtection="0"/>
    <xf numFmtId="0" fontId="149" fillId="0" borderId="217" applyNumberFormat="0" applyFill="0" applyAlignment="0" applyProtection="0"/>
    <xf numFmtId="0" fontId="150" fillId="0" borderId="218" applyNumberFormat="0" applyFill="0" applyAlignment="0" applyProtection="0"/>
    <xf numFmtId="0" fontId="151" fillId="0" borderId="151" applyNumberFormat="0" applyFill="0" applyAlignment="0" applyProtection="0"/>
    <xf numFmtId="0" fontId="189" fillId="0" borderId="0" applyNumberFormat="0" applyFill="0" applyBorder="0" applyAlignment="0" applyProtection="0"/>
    <xf numFmtId="0" fontId="46" fillId="0" borderId="0"/>
    <xf numFmtId="199" fontId="194" fillId="0" borderId="0">
      <protection locked="0"/>
    </xf>
    <xf numFmtId="0" fontId="194" fillId="0" borderId="0">
      <protection locked="0"/>
    </xf>
    <xf numFmtId="0" fontId="195" fillId="0" borderId="0">
      <protection locked="0"/>
    </xf>
    <xf numFmtId="0" fontId="195" fillId="0" borderId="0">
      <protection locked="0"/>
    </xf>
    <xf numFmtId="0" fontId="46" fillId="0" borderId="0"/>
    <xf numFmtId="0" fontId="5" fillId="0" borderId="0"/>
    <xf numFmtId="183" fontId="196" fillId="0" borderId="0"/>
    <xf numFmtId="0" fontId="5" fillId="0" borderId="0"/>
    <xf numFmtId="0" fontId="46" fillId="0" borderId="0"/>
    <xf numFmtId="0" fontId="46" fillId="0" borderId="0"/>
    <xf numFmtId="0" fontId="46" fillId="0" borderId="0"/>
    <xf numFmtId="0" fontId="46" fillId="0" borderId="0"/>
    <xf numFmtId="0" fontId="195" fillId="0" borderId="0">
      <protection locked="0"/>
    </xf>
    <xf numFmtId="0" fontId="195" fillId="0" borderId="0">
      <protection locked="0"/>
    </xf>
    <xf numFmtId="0" fontId="46" fillId="0" borderId="0"/>
    <xf numFmtId="0" fontId="195" fillId="0" borderId="0">
      <protection locked="0"/>
    </xf>
    <xf numFmtId="0" fontId="195" fillId="0" borderId="0">
      <protection locked="0"/>
    </xf>
    <xf numFmtId="0" fontId="5" fillId="0" borderId="0"/>
    <xf numFmtId="0" fontId="5" fillId="0" borderId="0"/>
    <xf numFmtId="0" fontId="46" fillId="0" borderId="0"/>
    <xf numFmtId="0" fontId="5" fillId="0" borderId="0"/>
    <xf numFmtId="0" fontId="177" fillId="0" borderId="0"/>
    <xf numFmtId="0" fontId="176" fillId="0" borderId="0" applyProtection="0"/>
    <xf numFmtId="0" fontId="5" fillId="0" borderId="0"/>
    <xf numFmtId="2" fontId="175" fillId="0" borderId="0" applyProtection="0"/>
    <xf numFmtId="0" fontId="5" fillId="0" borderId="0"/>
    <xf numFmtId="0" fontId="5" fillId="0" borderId="0"/>
    <xf numFmtId="0" fontId="175" fillId="0" borderId="0" applyProtection="0"/>
    <xf numFmtId="0" fontId="175" fillId="0" borderId="0" applyNumberFormat="0" applyFont="0" applyFill="0" applyBorder="0" applyAlignment="0" applyProtection="0"/>
    <xf numFmtId="0" fontId="5" fillId="0" borderId="0"/>
    <xf numFmtId="0" fontId="192" fillId="64" borderId="0" applyNumberFormat="0" applyBorder="0" applyAlignment="0" applyProtection="0"/>
    <xf numFmtId="2" fontId="194" fillId="0" borderId="0">
      <protection locked="0"/>
    </xf>
    <xf numFmtId="2" fontId="198" fillId="0" borderId="0">
      <protection locked="0"/>
    </xf>
    <xf numFmtId="0" fontId="194" fillId="0" borderId="0">
      <protection locked="0"/>
    </xf>
    <xf numFmtId="0" fontId="194" fillId="0" borderId="0">
      <protection locked="0"/>
    </xf>
    <xf numFmtId="0" fontId="199" fillId="43" borderId="221" applyNumberFormat="0" applyAlignment="0" applyProtection="0"/>
    <xf numFmtId="0" fontId="200" fillId="0" borderId="0" applyNumberFormat="0" applyFill="0" applyBorder="0" applyAlignment="0" applyProtection="0"/>
    <xf numFmtId="216" fontId="39" fillId="0" borderId="0"/>
    <xf numFmtId="0" fontId="171" fillId="58" borderId="222">
      <alignment vertical="center"/>
    </xf>
    <xf numFmtId="0" fontId="201" fillId="58" borderId="223">
      <alignment vertical="center"/>
    </xf>
    <xf numFmtId="3" fontId="39" fillId="0" borderId="0" applyFont="0" applyFill="0" applyBorder="0" applyAlignment="0" applyProtection="0"/>
    <xf numFmtId="164" fontId="39" fillId="0" borderId="0" applyFont="0" applyFill="0" applyBorder="0" applyAlignment="0" applyProtection="0"/>
    <xf numFmtId="2" fontId="194" fillId="0" borderId="0">
      <protection locked="0"/>
    </xf>
    <xf numFmtId="170" fontId="202" fillId="0" borderId="0"/>
    <xf numFmtId="0" fontId="193" fillId="65" borderId="0" applyNumberFormat="0" applyBorder="0" applyAlignment="0" applyProtection="0"/>
    <xf numFmtId="0" fontId="193" fillId="66" borderId="0" applyNumberFormat="0" applyBorder="0" applyAlignment="0" applyProtection="0"/>
    <xf numFmtId="0" fontId="193" fillId="66" borderId="0" applyNumberFormat="0" applyBorder="0" applyAlignment="0" applyProtection="0"/>
    <xf numFmtId="201" fontId="142" fillId="0" borderId="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174" fontId="39" fillId="0" borderId="0" applyFont="0" applyFill="0" applyBorder="0" applyAlignment="0" applyProtection="0"/>
    <xf numFmtId="0" fontId="203" fillId="0" borderId="0"/>
    <xf numFmtId="0" fontId="194" fillId="0" borderId="0">
      <protection locked="0"/>
    </xf>
    <xf numFmtId="207" fontId="194" fillId="0" borderId="0">
      <protection locked="0"/>
    </xf>
    <xf numFmtId="207" fontId="194" fillId="0" borderId="0">
      <protection locked="0"/>
    </xf>
    <xf numFmtId="0" fontId="204" fillId="67" borderId="0" applyNumberFormat="0" applyBorder="0" applyAlignment="0" applyProtection="0"/>
    <xf numFmtId="37" fontId="46" fillId="0" borderId="0" applyNumberFormat="0" applyFont="0" applyFill="0"/>
    <xf numFmtId="38" fontId="191" fillId="59" borderId="0" applyNumberFormat="0" applyBorder="0" applyAlignment="0" applyProtection="0"/>
    <xf numFmtId="0" fontId="166" fillId="0" borderId="0" applyNumberFormat="0" applyFill="0" applyBorder="0" applyAlignment="0" applyProtection="0"/>
    <xf numFmtId="0" fontId="132" fillId="0" borderId="0" applyNumberFormat="0" applyFill="0" applyBorder="0" applyAlignment="0" applyProtection="0"/>
    <xf numFmtId="0" fontId="65" fillId="0" borderId="224" applyNumberFormat="0" applyFill="0" applyAlignment="0" applyProtection="0"/>
    <xf numFmtId="0" fontId="65" fillId="0" borderId="0" applyNumberFormat="0" applyFill="0" applyBorder="0" applyAlignment="0" applyProtection="0"/>
    <xf numFmtId="0" fontId="205" fillId="0" borderId="0" applyNumberFormat="0" applyFill="0" applyBorder="0" applyAlignment="0" applyProtection="0">
      <alignment vertical="top"/>
      <protection locked="0"/>
    </xf>
    <xf numFmtId="0" fontId="206" fillId="0" borderId="0" applyNumberFormat="0" applyFill="0" applyBorder="0" applyAlignment="0" applyProtection="0">
      <alignment vertical="top"/>
      <protection locked="0"/>
    </xf>
    <xf numFmtId="0" fontId="207" fillId="55" borderId="225" applyNumberFormat="0" applyAlignment="0" applyProtection="0"/>
    <xf numFmtId="10" fontId="191" fillId="58" borderId="175" applyNumberFormat="0" applyBorder="0" applyAlignment="0" applyProtection="0"/>
    <xf numFmtId="15" fontId="39" fillId="0" borderId="0"/>
    <xf numFmtId="0" fontId="46" fillId="68" borderId="226" applyNumberFormat="0" applyFont="0" applyAlignment="0" applyProtection="0"/>
    <xf numFmtId="1" fontId="46" fillId="0" borderId="0" applyNumberFormat="0" applyAlignment="0">
      <alignment horizontal="center"/>
    </xf>
    <xf numFmtId="184" fontId="208" fillId="0" borderId="0" applyNumberFormat="0">
      <alignment horizontal="centerContinuous"/>
    </xf>
    <xf numFmtId="41" fontId="46" fillId="0" borderId="0" applyFont="0" applyFill="0" applyBorder="0" applyAlignment="0" applyProtection="0"/>
    <xf numFmtId="43" fontId="46" fillId="0" borderId="0" applyFont="0" applyFill="0" applyBorder="0" applyAlignment="0" applyProtection="0"/>
    <xf numFmtId="41" fontId="46" fillId="0" borderId="0" applyFont="0" applyFill="0" applyBorder="0" applyAlignment="0" applyProtection="0"/>
    <xf numFmtId="43" fontId="46" fillId="0" borderId="0" applyFont="0" applyFill="0" applyBorder="0" applyAlignment="0" applyProtection="0"/>
    <xf numFmtId="210" fontId="203" fillId="0" borderId="0" applyFont="0" applyFill="0" applyBorder="0" applyAlignment="0" applyProtection="0"/>
    <xf numFmtId="211" fontId="203" fillId="0" borderId="0" applyFont="0" applyFill="0" applyBorder="0" applyAlignment="0" applyProtection="0"/>
    <xf numFmtId="209" fontId="194" fillId="0" borderId="0">
      <protection locked="0"/>
    </xf>
    <xf numFmtId="165" fontId="46" fillId="0" borderId="0" applyFont="0" applyFill="0" applyBorder="0" applyAlignment="0" applyProtection="0"/>
    <xf numFmtId="166" fontId="46" fillId="0" borderId="0" applyFont="0" applyFill="0" applyBorder="0" applyAlignment="0" applyProtection="0"/>
    <xf numFmtId="165" fontId="46" fillId="0" borderId="0" applyFont="0" applyFill="0" applyBorder="0" applyAlignment="0" applyProtection="0"/>
    <xf numFmtId="166" fontId="46" fillId="0" borderId="0" applyFont="0" applyFill="0" applyBorder="0" applyAlignment="0" applyProtection="0"/>
    <xf numFmtId="213" fontId="194" fillId="0" borderId="0">
      <protection locked="0"/>
    </xf>
    <xf numFmtId="214" fontId="194" fillId="0" borderId="0">
      <protection locked="0"/>
    </xf>
    <xf numFmtId="0" fontId="209" fillId="69" borderId="0" applyNumberFormat="0" applyBorder="0" applyAlignment="0" applyProtection="0"/>
    <xf numFmtId="0" fontId="37" fillId="0" borderId="0"/>
    <xf numFmtId="0" fontId="210" fillId="0" borderId="0"/>
    <xf numFmtId="0" fontId="142" fillId="0" borderId="0"/>
    <xf numFmtId="0" fontId="142" fillId="0" borderId="0"/>
    <xf numFmtId="0" fontId="5" fillId="0" borderId="0"/>
    <xf numFmtId="0" fontId="5" fillId="0" borderId="0"/>
    <xf numFmtId="204" fontId="46" fillId="0" borderId="0" applyFill="0" applyBorder="0" applyAlignment="0" applyProtection="0">
      <alignment horizontal="right"/>
    </xf>
    <xf numFmtId="0" fontId="46" fillId="69" borderId="219" applyNumberFormat="0" applyFont="0" applyAlignment="0" applyProtection="0"/>
    <xf numFmtId="0" fontId="211" fillId="70" borderId="227" applyNumberFormat="0" applyAlignment="0" applyProtection="0"/>
    <xf numFmtId="10" fontId="39" fillId="0" borderId="0" applyFont="0" applyFill="0" applyBorder="0" applyAlignment="0" applyProtection="0"/>
    <xf numFmtId="203" fontId="177" fillId="0" borderId="0" applyFont="0" applyFill="0" applyBorder="0" applyAlignment="0" applyProtection="0"/>
    <xf numFmtId="206" fontId="194" fillId="0" borderId="0">
      <protection locked="0"/>
    </xf>
    <xf numFmtId="205" fontId="194" fillId="0" borderId="0">
      <protection locked="0"/>
    </xf>
    <xf numFmtId="198" fontId="39" fillId="0" borderId="0" applyFont="0" applyFill="0" applyBorder="0" applyAlignment="0" applyProtection="0"/>
    <xf numFmtId="206" fontId="194" fillId="0" borderId="0">
      <protection locked="0"/>
    </xf>
    <xf numFmtId="215" fontId="46" fillId="0" borderId="0" applyFill="0" applyBorder="0" applyAlignment="0">
      <alignment horizontal="centerContinuous"/>
    </xf>
    <xf numFmtId="0" fontId="68" fillId="0" borderId="0"/>
    <xf numFmtId="205" fontId="194" fillId="0" borderId="0">
      <protection locked="0"/>
    </xf>
    <xf numFmtId="208" fontId="194" fillId="0" borderId="0">
      <protection locked="0"/>
    </xf>
    <xf numFmtId="4" fontId="212" fillId="71" borderId="228" applyNumberFormat="0" applyProtection="0">
      <alignment vertical="center"/>
    </xf>
    <xf numFmtId="4" fontId="213" fillId="71" borderId="228" applyNumberFormat="0" applyProtection="0">
      <alignment vertical="center"/>
    </xf>
    <xf numFmtId="4" fontId="214" fillId="0" borderId="0" applyNumberFormat="0" applyProtection="0">
      <alignment horizontal="left" vertical="center" indent="1"/>
    </xf>
    <xf numFmtId="4" fontId="215" fillId="72" borderId="228" applyNumberFormat="0" applyProtection="0">
      <alignment horizontal="left" vertical="center" indent="1"/>
    </xf>
    <xf numFmtId="4" fontId="216" fillId="2" borderId="228" applyNumberFormat="0" applyProtection="0">
      <alignment vertical="center"/>
    </xf>
    <xf numFmtId="4" fontId="190" fillId="73" borderId="228" applyNumberFormat="0" applyProtection="0">
      <alignment vertical="center"/>
    </xf>
    <xf numFmtId="4" fontId="216" fillId="74" borderId="228" applyNumberFormat="0" applyProtection="0">
      <alignment vertical="center"/>
    </xf>
    <xf numFmtId="4" fontId="217" fillId="2" borderId="228" applyNumberFormat="0" applyProtection="0">
      <alignment vertical="center"/>
    </xf>
    <xf numFmtId="4" fontId="218" fillId="75" borderId="228" applyNumberFormat="0" applyProtection="0">
      <alignment horizontal="left" vertical="center" indent="1"/>
    </xf>
    <xf numFmtId="4" fontId="218" fillId="76" borderId="228" applyNumberFormat="0" applyProtection="0">
      <alignment horizontal="left" vertical="center" indent="1"/>
    </xf>
    <xf numFmtId="4" fontId="219" fillId="72" borderId="228" applyNumberFormat="0" applyProtection="0">
      <alignment horizontal="left" vertical="center" indent="1"/>
    </xf>
    <xf numFmtId="4" fontId="220" fillId="77" borderId="228" applyNumberFormat="0" applyProtection="0">
      <alignment vertical="center"/>
    </xf>
    <xf numFmtId="4" fontId="221" fillId="58" borderId="228" applyNumberFormat="0" applyProtection="0">
      <alignment horizontal="left" vertical="center" indent="1"/>
    </xf>
    <xf numFmtId="4" fontId="222" fillId="76" borderId="228" applyNumberFormat="0" applyProtection="0">
      <alignment horizontal="left" vertical="center" indent="1"/>
    </xf>
    <xf numFmtId="4" fontId="223" fillId="72" borderId="228" applyNumberFormat="0" applyProtection="0">
      <alignment horizontal="left" vertical="center" indent="1"/>
    </xf>
    <xf numFmtId="4" fontId="224" fillId="58" borderId="228" applyNumberFormat="0" applyProtection="0">
      <alignment vertical="center"/>
    </xf>
    <xf numFmtId="4" fontId="225" fillId="58" borderId="228" applyNumberFormat="0" applyProtection="0">
      <alignment vertical="center"/>
    </xf>
    <xf numFmtId="4" fontId="218" fillId="76" borderId="228" applyNumberFormat="0" applyProtection="0">
      <alignment horizontal="left" vertical="center" indent="1"/>
    </xf>
    <xf numFmtId="4" fontId="226" fillId="58" borderId="228" applyNumberFormat="0" applyProtection="0">
      <alignment vertical="center"/>
    </xf>
    <xf numFmtId="4" fontId="227" fillId="58" borderId="228" applyNumberFormat="0" applyProtection="0">
      <alignment vertical="center"/>
    </xf>
    <xf numFmtId="4" fontId="191" fillId="0" borderId="0" applyNumberFormat="0" applyProtection="0">
      <alignment horizontal="left" vertical="center" indent="1"/>
    </xf>
    <xf numFmtId="4" fontId="228" fillId="58" borderId="228" applyNumberFormat="0" applyProtection="0">
      <alignment vertical="center"/>
    </xf>
    <xf numFmtId="4" fontId="229" fillId="58" borderId="228" applyNumberFormat="0" applyProtection="0">
      <alignment vertical="center"/>
    </xf>
    <xf numFmtId="4" fontId="218" fillId="61" borderId="228" applyNumberFormat="0" applyProtection="0">
      <alignment horizontal="left" vertical="center" indent="1"/>
    </xf>
    <xf numFmtId="4" fontId="230" fillId="77" borderId="228" applyNumberFormat="0" applyProtection="0">
      <alignment horizontal="left" indent="1"/>
    </xf>
    <xf numFmtId="4" fontId="231" fillId="58" borderId="228" applyNumberFormat="0" applyProtection="0">
      <alignment vertical="center"/>
    </xf>
    <xf numFmtId="38" fontId="203" fillId="0" borderId="93"/>
    <xf numFmtId="202" fontId="39" fillId="0" borderId="0">
      <protection locked="0"/>
    </xf>
    <xf numFmtId="38" fontId="203" fillId="0" borderId="0" applyFont="0" applyFill="0" applyBorder="0" applyAlignment="0" applyProtection="0"/>
    <xf numFmtId="40" fontId="203" fillId="0" borderId="0" applyFont="0" applyFill="0" applyBorder="0" applyAlignment="0" applyProtection="0"/>
    <xf numFmtId="0" fontId="232" fillId="0" borderId="0" applyNumberFormat="0" applyFill="0" applyBorder="0" applyAlignment="0" applyProtection="0"/>
    <xf numFmtId="0" fontId="39" fillId="0" borderId="0" applyNumberFormat="0"/>
    <xf numFmtId="2" fontId="195" fillId="0" borderId="0">
      <protection locked="0"/>
    </xf>
    <xf numFmtId="2" fontId="195" fillId="0" borderId="0">
      <protection locked="0"/>
    </xf>
    <xf numFmtId="205" fontId="194" fillId="0" borderId="0">
      <protection locked="0"/>
    </xf>
    <xf numFmtId="208" fontId="194" fillId="0" borderId="0">
      <protection locked="0"/>
    </xf>
    <xf numFmtId="0" fontId="203" fillId="0" borderId="0"/>
    <xf numFmtId="4" fontId="39" fillId="0" borderId="0" applyFont="0" applyFill="0" applyBorder="0" applyAlignment="0" applyProtection="0"/>
    <xf numFmtId="0" fontId="192" fillId="0" borderId="0" applyNumberFormat="0" applyFill="0" applyBorder="0" applyAlignment="0" applyProtection="0"/>
    <xf numFmtId="0" fontId="47" fillId="0" borderId="0" applyNumberFormat="0" applyFont="0" applyFill="0" applyBorder="0" applyAlignment="0" applyProtection="0">
      <alignment vertical="top"/>
    </xf>
    <xf numFmtId="0" fontId="197" fillId="0" borderId="0" applyNumberFormat="0" applyFont="0" applyFill="0" applyBorder="0" applyAlignment="0" applyProtection="0">
      <alignment vertical="top"/>
    </xf>
    <xf numFmtId="0" fontId="197" fillId="0" borderId="0" applyNumberFormat="0" applyFont="0" applyFill="0" applyBorder="0" applyAlignment="0" applyProtection="0">
      <alignment vertical="top"/>
    </xf>
    <xf numFmtId="0" fontId="47" fillId="0" borderId="0" applyNumberFormat="0" applyFont="0" applyFill="0" applyBorder="0" applyAlignment="0" applyProtection="0"/>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7" fillId="0" borderId="0" applyNumberFormat="0" applyFont="0" applyFill="0" applyBorder="0" applyAlignment="0" applyProtection="0">
      <alignment horizontal="left" vertical="top"/>
    </xf>
    <xf numFmtId="0" fontId="46" fillId="0" borderId="0"/>
    <xf numFmtId="0" fontId="233" fillId="0" borderId="0">
      <alignment horizontal="left" wrapText="1"/>
    </xf>
    <xf numFmtId="0" fontId="234" fillId="0" borderId="174" applyNumberFormat="0" applyFont="0" applyFill="0" applyBorder="0" applyAlignment="0" applyProtection="0">
      <alignment horizontal="center" wrapText="1"/>
    </xf>
    <xf numFmtId="217" fontId="68" fillId="0" borderId="0" applyNumberFormat="0" applyFont="0" applyFill="0" applyBorder="0" applyAlignment="0" applyProtection="0">
      <alignment horizontal="right"/>
    </xf>
    <xf numFmtId="0" fontId="234" fillId="0" borderId="0" applyNumberFormat="0" applyFont="0" applyFill="0" applyBorder="0" applyAlignment="0" applyProtection="0">
      <alignment horizontal="left" indent="1"/>
    </xf>
    <xf numFmtId="218" fontId="234" fillId="0" borderId="0" applyNumberFormat="0" applyFont="0" applyFill="0" applyBorder="0" applyAlignment="0" applyProtection="0"/>
    <xf numFmtId="0" fontId="46" fillId="0" borderId="174" applyNumberFormat="0" applyFont="0" applyFill="0" applyAlignment="0" applyProtection="0">
      <alignment horizontal="center"/>
    </xf>
    <xf numFmtId="0" fontId="46" fillId="0" borderId="0" applyNumberFormat="0" applyFont="0" applyFill="0" applyBorder="0" applyAlignment="0" applyProtection="0">
      <alignment horizontal="left" wrapText="1" indent="1"/>
    </xf>
    <xf numFmtId="0" fontId="234" fillId="0" borderId="0" applyNumberFormat="0" applyFont="0" applyFill="0" applyBorder="0" applyAlignment="0" applyProtection="0">
      <alignment horizontal="left" indent="1"/>
    </xf>
    <xf numFmtId="0" fontId="46" fillId="0" borderId="0" applyNumberFormat="0" applyFont="0" applyFill="0" applyBorder="0" applyAlignment="0" applyProtection="0">
      <alignment horizontal="left" wrapText="1" indent="2"/>
    </xf>
    <xf numFmtId="219" fontId="46" fillId="0" borderId="0">
      <alignment horizontal="right"/>
    </xf>
    <xf numFmtId="0" fontId="235" fillId="0" borderId="0" applyProtection="0"/>
    <xf numFmtId="212" fontId="235" fillId="0" borderId="0" applyProtection="0"/>
    <xf numFmtId="0" fontId="236" fillId="0" borderId="0" applyProtection="0"/>
    <xf numFmtId="0" fontId="237" fillId="0" borderId="0" applyProtection="0"/>
    <xf numFmtId="0" fontId="235" fillId="0" borderId="125" applyProtection="0"/>
    <xf numFmtId="10" fontId="235" fillId="0" borderId="0" applyProtection="0"/>
    <xf numFmtId="0" fontId="235" fillId="0" borderId="0"/>
    <xf numFmtId="2" fontId="235" fillId="0" borderId="0" applyProtection="0"/>
    <xf numFmtId="4" fontId="235"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6" fillId="0" borderId="0"/>
    <xf numFmtId="0" fontId="186" fillId="56" borderId="214" applyNumberFormat="0" applyAlignment="0" applyProtection="0"/>
    <xf numFmtId="0" fontId="186" fillId="56" borderId="214" applyNumberFormat="0" applyAlignment="0" applyProtection="0"/>
    <xf numFmtId="0" fontId="186" fillId="56" borderId="214" applyNumberFormat="0" applyAlignment="0" applyProtection="0"/>
    <xf numFmtId="0" fontId="46" fillId="0" borderId="0"/>
    <xf numFmtId="0" fontId="4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6"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6" fillId="0" borderId="0" applyFont="0" applyFill="0" applyBorder="0" applyAlignment="0" applyProtection="0"/>
    <xf numFmtId="0" fontId="46" fillId="0" borderId="0"/>
    <xf numFmtId="0" fontId="46" fillId="0" borderId="0"/>
    <xf numFmtId="0" fontId="186" fillId="56" borderId="214" applyNumberFormat="0" applyAlignment="0" applyProtection="0"/>
    <xf numFmtId="0" fontId="186" fillId="56" borderId="214" applyNumberFormat="0" applyAlignment="0" applyProtection="0"/>
    <xf numFmtId="167" fontId="46" fillId="0" borderId="0" applyFont="0" applyFill="0" applyBorder="0" applyAlignment="0" applyProtection="0"/>
    <xf numFmtId="9" fontId="46" fillId="0" borderId="0" applyFont="0" applyFill="0" applyBorder="0" applyAlignment="0" applyProtection="0"/>
    <xf numFmtId="0" fontId="46" fillId="0" borderId="0"/>
    <xf numFmtId="0" fontId="186" fillId="56" borderId="214" applyNumberFormat="0" applyAlignment="0" applyProtection="0"/>
    <xf numFmtId="0" fontId="46"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43" fontId="5" fillId="0" borderId="0" applyFont="0" applyFill="0" applyBorder="0" applyAlignment="0" applyProtection="0"/>
    <xf numFmtId="43" fontId="39" fillId="0" borderId="0" applyFont="0" applyFill="0" applyBorder="0" applyAlignment="0" applyProtection="0"/>
    <xf numFmtId="43" fontId="5" fillId="0" borderId="0" applyFont="0" applyFill="0" applyBorder="0" applyAlignment="0" applyProtection="0"/>
    <xf numFmtId="43" fontId="107" fillId="0" borderId="0" applyFont="0" applyFill="0" applyBorder="0" applyAlignment="0" applyProtection="0"/>
    <xf numFmtId="43" fontId="39" fillId="0" borderId="0" applyFont="0" applyFill="0" applyBorder="0" applyAlignment="0" applyProtection="0"/>
    <xf numFmtId="186" fontId="5" fillId="0" borderId="0" applyFont="0" applyFill="0" applyBorder="0" applyAlignment="0" applyProtection="0"/>
    <xf numFmtId="0" fontId="5" fillId="0" borderId="0"/>
    <xf numFmtId="0" fontId="178" fillId="47" borderId="0" applyNumberFormat="0" applyBorder="0" applyAlignment="0" applyProtection="0"/>
    <xf numFmtId="9" fontId="46" fillId="0" borderId="0" applyFont="0" applyFill="0" applyBorder="0" applyAlignment="0" applyProtection="0"/>
    <xf numFmtId="0" fontId="107" fillId="55" borderId="0" applyNumberFormat="0" applyBorder="0" applyAlignment="0" applyProtection="0"/>
    <xf numFmtId="0" fontId="178" fillId="51" borderId="0" applyNumberFormat="0" applyBorder="0" applyAlignment="0" applyProtection="0"/>
    <xf numFmtId="0" fontId="178" fillId="52" borderId="0" applyNumberFormat="0" applyBorder="0" applyAlignment="0" applyProtection="0"/>
    <xf numFmtId="0" fontId="178" fillId="54" borderId="0" applyNumberFormat="0" applyBorder="0" applyAlignment="0" applyProtection="0"/>
    <xf numFmtId="0" fontId="179" fillId="39" borderId="0" applyNumberFormat="0" applyBorder="0" applyAlignment="0" applyProtection="0"/>
    <xf numFmtId="0" fontId="180" fillId="42" borderId="214" applyNumberFormat="0" applyAlignment="0" applyProtection="0"/>
    <xf numFmtId="0" fontId="46" fillId="0" borderId="0"/>
    <xf numFmtId="0" fontId="107" fillId="43" borderId="0" applyNumberFormat="0" applyBorder="0" applyAlignment="0" applyProtection="0"/>
    <xf numFmtId="0" fontId="183" fillId="40" borderId="0" applyNumberFormat="0" applyBorder="0" applyAlignment="0" applyProtection="0"/>
    <xf numFmtId="0" fontId="107" fillId="39" borderId="0" applyNumberFormat="0" applyBorder="0" applyAlignment="0" applyProtection="0"/>
    <xf numFmtId="0" fontId="187" fillId="62" borderId="0" applyNumberFormat="0" applyBorder="0" applyAlignment="0" applyProtection="0"/>
    <xf numFmtId="0" fontId="107" fillId="38" borderId="0" applyNumberFormat="0" applyBorder="0" applyAlignment="0" applyProtection="0"/>
    <xf numFmtId="0" fontId="5" fillId="0" borderId="0"/>
    <xf numFmtId="0" fontId="151" fillId="0" borderId="0" applyNumberFormat="0" applyFill="0" applyBorder="0" applyAlignment="0" applyProtection="0"/>
    <xf numFmtId="0" fontId="4" fillId="0" borderId="0"/>
    <xf numFmtId="0" fontId="4" fillId="0" borderId="0"/>
    <xf numFmtId="0" fontId="107" fillId="40" borderId="0" applyNumberFormat="0" applyBorder="0" applyAlignment="0" applyProtection="0"/>
    <xf numFmtId="0" fontId="5" fillId="0" borderId="0"/>
    <xf numFmtId="9" fontId="46" fillId="0" borderId="0" applyFont="0" applyFill="0" applyBorder="0" applyAlignment="0" applyProtection="0"/>
    <xf numFmtId="0" fontId="178" fillId="48" borderId="0" applyNumberFormat="0" applyBorder="0" applyAlignment="0" applyProtection="0"/>
    <xf numFmtId="0" fontId="152" fillId="0" borderId="134" applyNumberFormat="0" applyFill="0" applyAlignment="0" applyProtection="0"/>
    <xf numFmtId="0" fontId="149" fillId="0" borderId="217" applyNumberFormat="0" applyFill="0" applyAlignment="0" applyProtection="0"/>
    <xf numFmtId="0" fontId="107" fillId="47" borderId="0" applyNumberFormat="0" applyBorder="0" applyAlignment="0" applyProtection="0"/>
    <xf numFmtId="0" fontId="150" fillId="0" borderId="218" applyNumberFormat="0" applyFill="0" applyAlignment="0" applyProtection="0"/>
    <xf numFmtId="0" fontId="175" fillId="0" borderId="125" applyProtection="0"/>
    <xf numFmtId="0" fontId="107" fillId="45" borderId="0" applyNumberFormat="0" applyBorder="0" applyAlignment="0" applyProtection="0"/>
    <xf numFmtId="0" fontId="107" fillId="43" borderId="0" applyNumberFormat="0" applyBorder="0" applyAlignment="0" applyProtection="0"/>
    <xf numFmtId="0" fontId="107" fillId="56" borderId="0" applyNumberFormat="0" applyBorder="0" applyAlignment="0" applyProtection="0"/>
    <xf numFmtId="0" fontId="5" fillId="0" borderId="0"/>
    <xf numFmtId="0" fontId="4" fillId="0" borderId="0"/>
    <xf numFmtId="0" fontId="188" fillId="42" borderId="220" applyNumberFormat="0" applyAlignment="0" applyProtection="0"/>
    <xf numFmtId="0" fontId="178" fillId="48" borderId="0" applyNumberFormat="0" applyBorder="0" applyAlignment="0" applyProtection="0"/>
    <xf numFmtId="0" fontId="5" fillId="0" borderId="0"/>
    <xf numFmtId="0" fontId="5" fillId="0" borderId="0"/>
    <xf numFmtId="0" fontId="5" fillId="0" borderId="0"/>
    <xf numFmtId="9" fontId="46" fillId="0" borderId="0" applyFont="0" applyFill="0" applyBorder="0" applyAlignment="0" applyProtection="0"/>
    <xf numFmtId="0" fontId="46" fillId="0" borderId="0"/>
    <xf numFmtId="0" fontId="5" fillId="0" borderId="0"/>
    <xf numFmtId="9" fontId="46" fillId="0" borderId="0" applyFont="0" applyFill="0" applyBorder="0" applyAlignment="0" applyProtection="0"/>
    <xf numFmtId="0" fontId="178" fillId="46" borderId="0" applyNumberFormat="0" applyBorder="0" applyAlignment="0" applyProtection="0"/>
    <xf numFmtId="0" fontId="178" fillId="44" borderId="0" applyNumberFormat="0" applyBorder="0" applyAlignment="0" applyProtection="0"/>
    <xf numFmtId="0" fontId="5" fillId="0" borderId="0"/>
    <xf numFmtId="0" fontId="5" fillId="0" borderId="0"/>
    <xf numFmtId="0" fontId="178" fillId="53" borderId="0" applyNumberFormat="0" applyBorder="0" applyAlignment="0" applyProtection="0"/>
    <xf numFmtId="167" fontId="46" fillId="0" borderId="0" applyFont="0" applyFill="0" applyBorder="0" applyAlignment="0" applyProtection="0"/>
    <xf numFmtId="0" fontId="107" fillId="41" borderId="0" applyNumberFormat="0" applyBorder="0" applyAlignment="0" applyProtection="0"/>
    <xf numFmtId="0" fontId="107" fillId="44" borderId="0" applyNumberFormat="0" applyBorder="0" applyAlignment="0" applyProtection="0"/>
    <xf numFmtId="0" fontId="151"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7" fillId="41" borderId="0" applyNumberFormat="0" applyBorder="0" applyAlignment="0" applyProtection="0"/>
    <xf numFmtId="0" fontId="5" fillId="0" borderId="0"/>
    <xf numFmtId="0" fontId="178"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6" fillId="0" borderId="0" applyFont="0" applyFill="0" applyBorder="0" applyAlignment="0" applyProtection="0"/>
    <xf numFmtId="167" fontId="4" fillId="0" borderId="0" applyFont="0" applyFill="0" applyBorder="0" applyAlignment="0" applyProtection="0"/>
    <xf numFmtId="0" fontId="4" fillId="0" borderId="0"/>
    <xf numFmtId="0" fontId="178" fillId="50" borderId="0" applyNumberFormat="0" applyBorder="0" applyAlignment="0" applyProtection="0"/>
    <xf numFmtId="9" fontId="4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6" fontId="5" fillId="0" borderId="0" applyFont="0" applyFill="0" applyBorder="0" applyAlignment="0" applyProtection="0"/>
    <xf numFmtId="0" fontId="5" fillId="0" borderId="0"/>
    <xf numFmtId="0" fontId="4" fillId="0" borderId="0"/>
    <xf numFmtId="167" fontId="46" fillId="0" borderId="0" applyFont="0" applyFill="0" applyBorder="0" applyAlignment="0" applyProtection="0"/>
    <xf numFmtId="9" fontId="46"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6" fillId="30" borderId="0" applyNumberFormat="0" applyBorder="0" applyAlignment="0" applyProtection="0"/>
    <xf numFmtId="0" fontId="96" fillId="8" borderId="0" applyNumberFormat="0" applyBorder="0" applyAlignment="0" applyProtection="0"/>
    <xf numFmtId="0" fontId="100" fillId="11" borderId="108" applyNumberFormat="0" applyAlignment="0" applyProtection="0"/>
    <xf numFmtId="0" fontId="102" fillId="12" borderId="111" applyNumberFormat="0" applyAlignment="0" applyProtection="0"/>
    <xf numFmtId="0" fontId="104" fillId="0" borderId="0" applyNumberFormat="0" applyFill="0" applyBorder="0" applyAlignment="0" applyProtection="0"/>
    <xf numFmtId="0" fontId="95" fillId="7" borderId="0" applyNumberFormat="0" applyBorder="0" applyAlignment="0" applyProtection="0"/>
    <xf numFmtId="0" fontId="92" fillId="0" borderId="105" applyNumberFormat="0" applyFill="0" applyAlignment="0" applyProtection="0"/>
    <xf numFmtId="0" fontId="93" fillId="0" borderId="106" applyNumberFormat="0" applyFill="0" applyAlignment="0" applyProtection="0"/>
    <xf numFmtId="0" fontId="94" fillId="0" borderId="107" applyNumberFormat="0" applyFill="0" applyAlignment="0" applyProtection="0"/>
    <xf numFmtId="0" fontId="94" fillId="0" borderId="0" applyNumberFormat="0" applyFill="0" applyBorder="0" applyAlignment="0" applyProtection="0"/>
    <xf numFmtId="0" fontId="98" fillId="10" borderId="108" applyNumberFormat="0" applyAlignment="0" applyProtection="0"/>
    <xf numFmtId="0" fontId="101" fillId="0" borderId="110" applyNumberFormat="0" applyFill="0" applyAlignment="0" applyProtection="0"/>
    <xf numFmtId="0" fontId="97"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9" fillId="11" borderId="109" applyNumberFormat="0" applyAlignment="0" applyProtection="0"/>
    <xf numFmtId="0" fontId="103" fillId="0" borderId="0" applyNumberFormat="0" applyFill="0" applyBorder="0" applyAlignment="0" applyProtection="0"/>
    <xf numFmtId="0" fontId="98" fillId="10" borderId="108" applyNumberFormat="0" applyAlignment="0" applyProtection="0"/>
    <xf numFmtId="9" fontId="46"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0" fontId="46" fillId="0" borderId="0"/>
    <xf numFmtId="0" fontId="2" fillId="0" borderId="0"/>
    <xf numFmtId="43" fontId="2" fillId="0" borderId="0" applyFont="0" applyFill="0" applyBorder="0" applyAlignment="0" applyProtection="0"/>
    <xf numFmtId="0" fontId="2" fillId="0" borderId="0"/>
    <xf numFmtId="9" fontId="46" fillId="0" borderId="0" applyFont="0" applyFill="0" applyBorder="0" applyAlignment="0" applyProtection="0"/>
    <xf numFmtId="43" fontId="2" fillId="0" borderId="0" applyFont="0" applyFill="0" applyBorder="0" applyAlignment="0" applyProtection="0"/>
    <xf numFmtId="0" fontId="46" fillId="0" borderId="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0" fontId="46" fillId="0" borderId="0"/>
    <xf numFmtId="0" fontId="46"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2" fillId="0" borderId="0"/>
  </cellStyleXfs>
  <cellXfs count="1943">
    <xf numFmtId="176" fontId="38" fillId="0" borderId="0" xfId="0" applyFont="1" applyProtection="1">
      <protection locked="0"/>
    </xf>
    <xf numFmtId="176" fontId="0" fillId="0" borderId="0" xfId="0"/>
    <xf numFmtId="176" fontId="28" fillId="0" borderId="0" xfId="0" applyFont="1"/>
    <xf numFmtId="176" fontId="29" fillId="0" borderId="1" xfId="0" applyFont="1" applyBorder="1"/>
    <xf numFmtId="176" fontId="29" fillId="0" borderId="0" xfId="0" applyFont="1"/>
    <xf numFmtId="176" fontId="29" fillId="0" borderId="2" xfId="0" applyFont="1" applyBorder="1"/>
    <xf numFmtId="176" fontId="29" fillId="0" borderId="3" xfId="0" applyFont="1" applyBorder="1"/>
    <xf numFmtId="176" fontId="31" fillId="0" borderId="0" xfId="0" applyFont="1"/>
    <xf numFmtId="176" fontId="31" fillId="0" borderId="1" xfId="0" applyFont="1" applyBorder="1"/>
    <xf numFmtId="176" fontId="31" fillId="0" borderId="2" xfId="0" applyFont="1" applyBorder="1"/>
    <xf numFmtId="176" fontId="31" fillId="0" borderId="3" xfId="0" applyFont="1" applyBorder="1"/>
    <xf numFmtId="176" fontId="32" fillId="0" borderId="0" xfId="0" applyFont="1"/>
    <xf numFmtId="176" fontId="32" fillId="0" borderId="0" xfId="0" applyFont="1" applyProtection="1">
      <protection locked="0"/>
    </xf>
    <xf numFmtId="176" fontId="29" fillId="0" borderId="2" xfId="0" applyFont="1" applyBorder="1" applyAlignment="1">
      <alignment horizontal="center"/>
    </xf>
    <xf numFmtId="176" fontId="29" fillId="0" borderId="0" xfId="0" applyFont="1" applyAlignment="1">
      <alignment horizontal="center"/>
    </xf>
    <xf numFmtId="176" fontId="31" fillId="0" borderId="0" xfId="0" applyFont="1" applyAlignment="1">
      <alignment horizontal="center"/>
    </xf>
    <xf numFmtId="176" fontId="31" fillId="0" borderId="2" xfId="0" applyFont="1" applyBorder="1" applyAlignment="1">
      <alignment horizontal="center"/>
    </xf>
    <xf numFmtId="176" fontId="27" fillId="0" borderId="2" xfId="0" applyFont="1" applyBorder="1"/>
    <xf numFmtId="2" fontId="42" fillId="0" borderId="0" xfId="8" applyNumberFormat="1"/>
    <xf numFmtId="10" fontId="42" fillId="0" borderId="0" xfId="8"/>
    <xf numFmtId="2" fontId="42" fillId="0" borderId="2" xfId="8" applyNumberFormat="1" applyBorder="1"/>
    <xf numFmtId="2" fontId="40" fillId="0" borderId="1" xfId="8" applyNumberFormat="1" applyFont="1" applyBorder="1" applyAlignment="1">
      <alignment horizontal="center"/>
    </xf>
    <xf numFmtId="1" fontId="42" fillId="0" borderId="0" xfId="8" applyNumberFormat="1"/>
    <xf numFmtId="176" fontId="46" fillId="0" borderId="0" xfId="11" applyFont="1"/>
    <xf numFmtId="176" fontId="31" fillId="0" borderId="0" xfId="11" applyFont="1"/>
    <xf numFmtId="176" fontId="46" fillId="0" borderId="2" xfId="11" applyFont="1" applyBorder="1"/>
    <xf numFmtId="176" fontId="48" fillId="0" borderId="2" xfId="11" applyFont="1" applyBorder="1"/>
    <xf numFmtId="176" fontId="48" fillId="0" borderId="0" xfId="11" applyFont="1"/>
    <xf numFmtId="176" fontId="37" fillId="0" borderId="0" xfId="11"/>
    <xf numFmtId="176" fontId="0" fillId="0" borderId="2" xfId="0" applyBorder="1"/>
    <xf numFmtId="176" fontId="49" fillId="0" borderId="2" xfId="0" applyFont="1" applyBorder="1"/>
    <xf numFmtId="171" fontId="31" fillId="0" borderId="0" xfId="0" applyNumberFormat="1" applyFont="1" applyAlignment="1">
      <alignment horizontal="center"/>
    </xf>
    <xf numFmtId="171" fontId="31" fillId="0" borderId="2" xfId="0" applyNumberFormat="1" applyFont="1" applyBorder="1" applyAlignment="1">
      <alignment horizontal="center"/>
    </xf>
    <xf numFmtId="171" fontId="29" fillId="0" borderId="2" xfId="0" applyNumberFormat="1" applyFont="1" applyBorder="1" applyAlignment="1">
      <alignment horizontal="center"/>
    </xf>
    <xf numFmtId="171" fontId="29" fillId="0" borderId="0" xfId="0" applyNumberFormat="1" applyFont="1" applyAlignment="1">
      <alignment horizontal="center"/>
    </xf>
    <xf numFmtId="1" fontId="45" fillId="0" borderId="4" xfId="0" quotePrefix="1" applyNumberFormat="1" applyFont="1" applyBorder="1"/>
    <xf numFmtId="171" fontId="31" fillId="0" borderId="1" xfId="0" applyNumberFormat="1" applyFont="1" applyBorder="1"/>
    <xf numFmtId="175" fontId="31" fillId="0" borderId="0" xfId="0" applyNumberFormat="1" applyFont="1"/>
    <xf numFmtId="171" fontId="31" fillId="0" borderId="0" xfId="0" applyNumberFormat="1" applyFont="1"/>
    <xf numFmtId="2" fontId="40" fillId="0" borderId="0" xfId="8" applyNumberFormat="1" applyFont="1"/>
    <xf numFmtId="2" fontId="40" fillId="0" borderId="0" xfId="8" applyNumberFormat="1" applyFont="1" applyAlignment="1">
      <alignment horizontal="center"/>
    </xf>
    <xf numFmtId="2" fontId="43" fillId="0" borderId="29" xfId="8" applyNumberFormat="1" applyFont="1" applyBorder="1"/>
    <xf numFmtId="2" fontId="43" fillId="0" borderId="30" xfId="8" applyNumberFormat="1" applyFont="1" applyBorder="1"/>
    <xf numFmtId="2" fontId="43" fillId="0" borderId="31" xfId="8" applyNumberFormat="1" applyFont="1" applyBorder="1"/>
    <xf numFmtId="2" fontId="40" fillId="0" borderId="28" xfId="8" applyNumberFormat="1" applyFont="1" applyBorder="1" applyAlignment="1">
      <alignment horizontal="center"/>
    </xf>
    <xf numFmtId="2" fontId="40" fillId="0" borderId="28" xfId="8" applyNumberFormat="1" applyFont="1" applyBorder="1"/>
    <xf numFmtId="2" fontId="43" fillId="0" borderId="16" xfId="8" applyNumberFormat="1" applyFont="1" applyBorder="1"/>
    <xf numFmtId="2" fontId="43" fillId="0" borderId="32" xfId="8" applyNumberFormat="1" applyFont="1" applyBorder="1"/>
    <xf numFmtId="176" fontId="38" fillId="2" borderId="0" xfId="0" applyFont="1" applyFill="1" applyProtection="1">
      <protection locked="0"/>
    </xf>
    <xf numFmtId="176" fontId="32" fillId="2" borderId="0" xfId="0" applyFont="1" applyFill="1" applyProtection="1">
      <protection locked="0"/>
    </xf>
    <xf numFmtId="176" fontId="0" fillId="2" borderId="0" xfId="0" applyFill="1"/>
    <xf numFmtId="176" fontId="28" fillId="2" borderId="0" xfId="0" applyFont="1" applyFill="1"/>
    <xf numFmtId="176" fontId="29" fillId="2" borderId="0" xfId="0" applyFont="1" applyFill="1"/>
    <xf numFmtId="176" fontId="29" fillId="2" borderId="3" xfId="0" applyFont="1" applyFill="1" applyBorder="1"/>
    <xf numFmtId="176" fontId="29" fillId="2" borderId="1" xfId="0" applyFont="1" applyFill="1" applyBorder="1"/>
    <xf numFmtId="176" fontId="29" fillId="2" borderId="2" xfId="0" applyFont="1" applyFill="1" applyBorder="1" applyAlignment="1">
      <alignment horizontal="center"/>
    </xf>
    <xf numFmtId="176" fontId="29" fillId="2" borderId="0" xfId="0" applyFont="1" applyFill="1" applyAlignment="1">
      <alignment horizontal="center"/>
    </xf>
    <xf numFmtId="176" fontId="29" fillId="2" borderId="2" xfId="0" applyFont="1" applyFill="1" applyBorder="1"/>
    <xf numFmtId="176" fontId="29" fillId="2" borderId="21" xfId="0" applyFont="1" applyFill="1" applyBorder="1"/>
    <xf numFmtId="176" fontId="31" fillId="2" borderId="3" xfId="0" applyFont="1" applyFill="1" applyBorder="1"/>
    <xf numFmtId="176" fontId="31" fillId="2" borderId="1" xfId="0" applyFont="1" applyFill="1" applyBorder="1"/>
    <xf numFmtId="176" fontId="31" fillId="2" borderId="2" xfId="0" applyFont="1" applyFill="1" applyBorder="1"/>
    <xf numFmtId="176" fontId="31" fillId="2" borderId="0" xfId="0" applyFont="1" applyFill="1"/>
    <xf numFmtId="176" fontId="31" fillId="2" borderId="2" xfId="0" applyFont="1" applyFill="1" applyBorder="1" applyAlignment="1">
      <alignment horizontal="center"/>
    </xf>
    <xf numFmtId="176" fontId="31" fillId="2" borderId="0" xfId="0" applyFont="1" applyFill="1" applyAlignment="1">
      <alignment horizontal="center"/>
    </xf>
    <xf numFmtId="176" fontId="32"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0" fontId="31" fillId="2" borderId="0" xfId="0" applyNumberFormat="1" applyFont="1" applyFill="1" applyAlignment="1">
      <alignment horizontal="center"/>
    </xf>
    <xf numFmtId="176" fontId="26" fillId="2" borderId="0" xfId="0" applyFont="1" applyFill="1"/>
    <xf numFmtId="176" fontId="27" fillId="2" borderId="0" xfId="0" applyFont="1" applyFill="1"/>
    <xf numFmtId="167" fontId="27" fillId="2" borderId="0" xfId="1" applyFont="1" applyFill="1" applyAlignment="1"/>
    <xf numFmtId="176" fontId="29" fillId="2" borderId="5" xfId="0" applyFont="1" applyFill="1" applyBorder="1"/>
    <xf numFmtId="176" fontId="33" fillId="2" borderId="2" xfId="0" applyFont="1" applyFill="1" applyBorder="1" applyAlignment="1">
      <alignment horizontal="center"/>
    </xf>
    <xf numFmtId="176" fontId="29" fillId="2" borderId="4" xfId="0" applyFont="1" applyFill="1" applyBorder="1"/>
    <xf numFmtId="176" fontId="33" fillId="2" borderId="4" xfId="0" applyFont="1" applyFill="1" applyBorder="1" applyAlignment="1">
      <alignment horizontal="center"/>
    </xf>
    <xf numFmtId="172" fontId="0" fillId="2" borderId="0" xfId="0" applyNumberFormat="1" applyFill="1" applyProtection="1">
      <protection hidden="1"/>
    </xf>
    <xf numFmtId="176" fontId="31" fillId="2" borderId="5" xfId="0" applyFont="1" applyFill="1" applyBorder="1"/>
    <xf numFmtId="170" fontId="34" fillId="2" borderId="2" xfId="0" applyNumberFormat="1" applyFont="1" applyFill="1" applyBorder="1" applyAlignment="1">
      <alignment horizontal="center"/>
    </xf>
    <xf numFmtId="170" fontId="34" fillId="2" borderId="4" xfId="0" applyNumberFormat="1" applyFont="1" applyFill="1" applyBorder="1" applyAlignment="1">
      <alignment horizontal="center"/>
    </xf>
    <xf numFmtId="176" fontId="35" fillId="2" borderId="0" xfId="0" applyFont="1" applyFill="1"/>
    <xf numFmtId="170" fontId="33" fillId="2" borderId="2" xfId="0" applyNumberFormat="1" applyFont="1" applyFill="1" applyBorder="1" applyAlignment="1">
      <alignment horizontal="center"/>
    </xf>
    <xf numFmtId="170" fontId="33" fillId="2" borderId="4" xfId="0" applyNumberFormat="1" applyFont="1" applyFill="1" applyBorder="1" applyAlignment="1">
      <alignment horizontal="center"/>
    </xf>
    <xf numFmtId="176" fontId="34" fillId="2" borderId="2" xfId="0" applyFont="1" applyFill="1" applyBorder="1" applyAlignment="1">
      <alignment horizontal="center"/>
    </xf>
    <xf numFmtId="176" fontId="38" fillId="2" borderId="4" xfId="0" applyFont="1" applyFill="1" applyBorder="1" applyProtection="1">
      <protection locked="0"/>
    </xf>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38" fillId="2" borderId="0" xfId="0" applyNumberFormat="1" applyFont="1" applyFill="1" applyProtection="1">
      <protection locked="0"/>
    </xf>
    <xf numFmtId="176" fontId="38" fillId="2" borderId="29" xfId="0" applyFont="1" applyFill="1" applyBorder="1" applyProtection="1">
      <protection locked="0"/>
    </xf>
    <xf numFmtId="170" fontId="29" fillId="2" borderId="0" xfId="0" applyNumberFormat="1" applyFont="1" applyFill="1" applyAlignment="1">
      <alignment horizontal="center"/>
    </xf>
    <xf numFmtId="170" fontId="34" fillId="2" borderId="0" xfId="0" applyNumberFormat="1" applyFont="1" applyFill="1" applyAlignment="1">
      <alignment horizontal="center"/>
    </xf>
    <xf numFmtId="176" fontId="29" fillId="2" borderId="29" xfId="0" applyFont="1" applyFill="1" applyBorder="1"/>
    <xf numFmtId="176" fontId="29" fillId="2" borderId="25" xfId="0" applyFont="1" applyFill="1" applyBorder="1"/>
    <xf numFmtId="170" fontId="29" fillId="2" borderId="17" xfId="0" applyNumberFormat="1" applyFont="1" applyFill="1" applyBorder="1" applyAlignment="1">
      <alignment horizontal="center"/>
    </xf>
    <xf numFmtId="170" fontId="34" fillId="2" borderId="17" xfId="0" applyNumberFormat="1" applyFont="1" applyFill="1" applyBorder="1" applyAlignment="1">
      <alignment horizontal="center"/>
    </xf>
    <xf numFmtId="170" fontId="32" fillId="2" borderId="0" xfId="0" applyNumberFormat="1" applyFont="1" applyFill="1" applyProtection="1">
      <protection locked="0"/>
    </xf>
    <xf numFmtId="176" fontId="29" fillId="2" borderId="13" xfId="0" applyFont="1" applyFill="1" applyBorder="1"/>
    <xf numFmtId="170" fontId="29" fillId="2" borderId="13" xfId="0" applyNumberFormat="1" applyFont="1" applyFill="1" applyBorder="1" applyAlignment="1">
      <alignment horizontal="center"/>
    </xf>
    <xf numFmtId="170" fontId="29" fillId="2" borderId="18" xfId="0" applyNumberFormat="1" applyFont="1" applyFill="1" applyBorder="1" applyAlignment="1">
      <alignment horizontal="center"/>
    </xf>
    <xf numFmtId="170" fontId="29" fillId="2" borderId="29" xfId="0" applyNumberFormat="1" applyFont="1" applyFill="1" applyBorder="1" applyAlignment="1">
      <alignment horizontal="center"/>
    </xf>
    <xf numFmtId="170" fontId="50" fillId="2" borderId="25" xfId="0" applyNumberFormat="1" applyFont="1" applyFill="1" applyBorder="1" applyAlignment="1">
      <alignment horizontal="center"/>
    </xf>
    <xf numFmtId="170" fontId="50" fillId="2" borderId="13" xfId="0" applyNumberFormat="1" applyFont="1" applyFill="1" applyBorder="1" applyAlignment="1">
      <alignment horizontal="center"/>
    </xf>
    <xf numFmtId="170" fontId="34" fillId="2" borderId="13" xfId="0" applyNumberFormat="1" applyFont="1" applyFill="1" applyBorder="1" applyAlignment="1">
      <alignment horizontal="center"/>
    </xf>
    <xf numFmtId="170" fontId="29" fillId="2" borderId="25" xfId="0" applyNumberFormat="1" applyFont="1" applyFill="1" applyBorder="1" applyAlignment="1">
      <alignment horizontal="center"/>
    </xf>
    <xf numFmtId="176" fontId="27" fillId="2" borderId="25" xfId="0" applyFont="1" applyFill="1" applyBorder="1"/>
    <xf numFmtId="176" fontId="27" fillId="2" borderId="13" xfId="0" applyFont="1" applyFill="1" applyBorder="1"/>
    <xf numFmtId="176" fontId="29" fillId="2" borderId="15" xfId="0" applyFont="1" applyFill="1" applyBorder="1"/>
    <xf numFmtId="170" fontId="29" fillId="2" borderId="34" xfId="0" applyNumberFormat="1" applyFont="1" applyFill="1" applyBorder="1" applyAlignment="1">
      <alignment horizontal="center"/>
    </xf>
    <xf numFmtId="170" fontId="29" fillId="2" borderId="19" xfId="0" applyNumberFormat="1" applyFont="1" applyFill="1" applyBorder="1" applyAlignment="1">
      <alignment horizontal="center"/>
    </xf>
    <xf numFmtId="170" fontId="29" fillId="2" borderId="22" xfId="0" applyNumberFormat="1" applyFont="1" applyFill="1" applyBorder="1" applyAlignment="1">
      <alignment horizontal="center"/>
    </xf>
    <xf numFmtId="170" fontId="29" fillId="2" borderId="20" xfId="0" applyNumberFormat="1" applyFont="1" applyFill="1" applyBorder="1" applyAlignment="1">
      <alignment horizontal="center"/>
    </xf>
    <xf numFmtId="176" fontId="34" fillId="2" borderId="0" xfId="0" applyFont="1" applyFill="1" applyAlignment="1">
      <alignment horizontal="center"/>
    </xf>
    <xf numFmtId="167" fontId="38" fillId="2" borderId="0" xfId="1" applyFont="1" applyFill="1" applyAlignment="1" applyProtection="1">
      <protection locked="0"/>
    </xf>
    <xf numFmtId="4" fontId="38" fillId="2" borderId="0" xfId="0" applyNumberFormat="1" applyFont="1" applyFill="1" applyProtection="1">
      <protection locked="0"/>
    </xf>
    <xf numFmtId="170" fontId="31" fillId="2" borderId="0" xfId="0" applyNumberFormat="1" applyFont="1" applyFill="1"/>
    <xf numFmtId="176" fontId="37" fillId="2" borderId="0" xfId="0" applyFont="1" applyFill="1"/>
    <xf numFmtId="176" fontId="51" fillId="2" borderId="0" xfId="0" applyFont="1" applyFill="1" applyAlignment="1">
      <alignment horizontal="left"/>
    </xf>
    <xf numFmtId="170" fontId="36" fillId="2" borderId="0" xfId="0" applyNumberFormat="1" applyFont="1" applyFill="1"/>
    <xf numFmtId="2" fontId="36" fillId="2" borderId="0" xfId="0" applyNumberFormat="1" applyFont="1" applyFill="1"/>
    <xf numFmtId="176" fontId="36" fillId="2" borderId="0" xfId="0" applyFont="1" applyFill="1"/>
    <xf numFmtId="171" fontId="0" fillId="2" borderId="0" xfId="0" applyNumberFormat="1" applyFill="1"/>
    <xf numFmtId="176" fontId="0" fillId="2" borderId="2" xfId="0" applyFill="1" applyBorder="1"/>
    <xf numFmtId="176" fontId="29" fillId="2" borderId="4" xfId="0" applyFont="1" applyFill="1" applyBorder="1" applyAlignment="1">
      <alignment horizontal="center"/>
    </xf>
    <xf numFmtId="176" fontId="32" fillId="2" borderId="2" xfId="0" applyFont="1" applyFill="1" applyBorder="1"/>
    <xf numFmtId="176" fontId="29" fillId="2" borderId="9" xfId="0" applyFont="1" applyFill="1" applyBorder="1"/>
    <xf numFmtId="176" fontId="32" fillId="2" borderId="4" xfId="0" applyFont="1" applyFill="1" applyBorder="1" applyProtection="1">
      <protection locked="0"/>
    </xf>
    <xf numFmtId="176" fontId="29" fillId="2" borderId="2" xfId="0" applyFont="1" applyFill="1" applyBorder="1" applyAlignment="1">
      <alignment horizontal="left"/>
    </xf>
    <xf numFmtId="176" fontId="32" fillId="2" borderId="9" xfId="0" applyFont="1" applyFill="1" applyBorder="1" applyProtection="1">
      <protection locked="0"/>
    </xf>
    <xf numFmtId="170" fontId="31" fillId="2" borderId="1" xfId="0" applyNumberFormat="1" applyFont="1" applyFill="1" applyBorder="1" applyAlignment="1">
      <alignment horizontal="center"/>
    </xf>
    <xf numFmtId="176" fontId="31" fillId="2" borderId="1" xfId="0" applyFont="1" applyFill="1" applyBorder="1" applyAlignment="1">
      <alignment horizontal="center"/>
    </xf>
    <xf numFmtId="176" fontId="27" fillId="2" borderId="0" xfId="0" applyFont="1" applyFill="1" applyAlignment="1">
      <alignment horizontal="left"/>
    </xf>
    <xf numFmtId="170" fontId="31" fillId="2" borderId="0" xfId="0" applyNumberFormat="1" applyFont="1" applyFill="1" applyAlignment="1">
      <alignment horizontal="centerContinuous"/>
    </xf>
    <xf numFmtId="167" fontId="31" fillId="2" borderId="0" xfId="1" applyFont="1" applyFill="1" applyAlignment="1"/>
    <xf numFmtId="176" fontId="27" fillId="2" borderId="0" xfId="0" applyFont="1" applyFill="1" applyAlignment="1">
      <alignment horizontal="centerContinuous"/>
    </xf>
    <xf numFmtId="174" fontId="31" fillId="2" borderId="0" xfId="0" applyNumberFormat="1" applyFont="1" applyFill="1"/>
    <xf numFmtId="170" fontId="32" fillId="2" borderId="0" xfId="0" applyNumberFormat="1" applyFont="1" applyFill="1"/>
    <xf numFmtId="2" fontId="32" fillId="2" borderId="0" xfId="0" applyNumberFormat="1" applyFont="1" applyFill="1"/>
    <xf numFmtId="176" fontId="30" fillId="2" borderId="0" xfId="0" applyFont="1" applyFill="1"/>
    <xf numFmtId="176" fontId="30" fillId="2" borderId="2" xfId="0" applyFont="1" applyFill="1" applyBorder="1"/>
    <xf numFmtId="176" fontId="29" fillId="2" borderId="3" xfId="0" applyFont="1" applyFill="1" applyBorder="1" applyAlignment="1">
      <alignment horizontal="center"/>
    </xf>
    <xf numFmtId="176" fontId="29" fillId="2" borderId="1" xfId="0" applyFont="1" applyFill="1" applyBorder="1" applyAlignment="1">
      <alignment horizontal="center"/>
    </xf>
    <xf numFmtId="3" fontId="31" fillId="2" borderId="0" xfId="0" applyNumberFormat="1" applyFont="1" applyFill="1" applyAlignment="1">
      <alignment horizontal="center"/>
    </xf>
    <xf numFmtId="3" fontId="50" fillId="2" borderId="0" xfId="0" applyNumberFormat="1" applyFont="1" applyFill="1" applyProtection="1">
      <protection locked="0"/>
    </xf>
    <xf numFmtId="176" fontId="32" fillId="3" borderId="0" xfId="0" applyFont="1" applyFill="1" applyProtection="1">
      <protection locked="0"/>
    </xf>
    <xf numFmtId="176" fontId="31" fillId="3" borderId="0" xfId="12" applyFont="1" applyFill="1" applyAlignment="1">
      <alignment horizontal="center"/>
    </xf>
    <xf numFmtId="176" fontId="31" fillId="3" borderId="0" xfId="12" applyFont="1" applyFill="1"/>
    <xf numFmtId="176" fontId="31" fillId="3" borderId="0" xfId="12" applyFont="1" applyFill="1" applyAlignment="1">
      <alignment horizontal="left"/>
    </xf>
    <xf numFmtId="176" fontId="31" fillId="3" borderId="22" xfId="12" applyFont="1" applyFill="1" applyBorder="1" applyAlignment="1">
      <alignment horizontal="left"/>
    </xf>
    <xf numFmtId="176" fontId="31" fillId="3" borderId="22" xfId="12" applyFont="1" applyFill="1" applyBorder="1" applyAlignment="1">
      <alignment horizontal="center"/>
    </xf>
    <xf numFmtId="176" fontId="31" fillId="3" borderId="22" xfId="12" applyFont="1" applyFill="1" applyBorder="1"/>
    <xf numFmtId="176" fontId="32" fillId="3" borderId="29" xfId="0" applyFont="1" applyFill="1" applyBorder="1" applyProtection="1">
      <protection locked="0"/>
    </xf>
    <xf numFmtId="170" fontId="27" fillId="3" borderId="13" xfId="5" applyNumberFormat="1" applyFont="1" applyFill="1" applyBorder="1" applyAlignment="1">
      <alignment horizontal="center"/>
    </xf>
    <xf numFmtId="9" fontId="27" fillId="3" borderId="13" xfId="13" applyFont="1" applyFill="1" applyBorder="1" applyAlignment="1">
      <alignment horizontal="center"/>
    </xf>
    <xf numFmtId="170" fontId="46" fillId="3" borderId="13" xfId="10" applyNumberFormat="1" applyFont="1" applyFill="1" applyBorder="1" applyAlignment="1">
      <alignment horizontal="center"/>
    </xf>
    <xf numFmtId="170" fontId="59" fillId="3" borderId="13" xfId="10" applyNumberFormat="1" applyFont="1" applyFill="1" applyBorder="1" applyAlignment="1">
      <alignment horizontal="center"/>
    </xf>
    <xf numFmtId="10" fontId="42" fillId="3" borderId="0" xfId="8" applyFill="1"/>
    <xf numFmtId="1" fontId="42" fillId="3" borderId="0" xfId="8" applyNumberFormat="1" applyFill="1"/>
    <xf numFmtId="176" fontId="41" fillId="3" borderId="22" xfId="12" applyFont="1" applyFill="1" applyBorder="1" applyAlignment="1">
      <alignment horizontal="center"/>
    </xf>
    <xf numFmtId="176" fontId="46" fillId="0" borderId="0" xfId="0" applyFont="1"/>
    <xf numFmtId="176" fontId="29" fillId="3" borderId="2" xfId="0" applyFont="1" applyFill="1" applyBorder="1"/>
    <xf numFmtId="176" fontId="31" fillId="3" borderId="0" xfId="0" applyFont="1" applyFill="1"/>
    <xf numFmtId="176" fontId="29" fillId="3" borderId="2" xfId="0" applyFont="1" applyFill="1" applyBorder="1" applyAlignment="1">
      <alignment horizontal="center"/>
    </xf>
    <xf numFmtId="176" fontId="27" fillId="3" borderId="0" xfId="0" applyFont="1" applyFill="1"/>
    <xf numFmtId="10" fontId="42" fillId="3" borderId="0" xfId="8" applyFill="1" applyAlignment="1">
      <alignment horizontal="center"/>
    </xf>
    <xf numFmtId="2" fontId="40" fillId="4" borderId="0" xfId="8" applyNumberFormat="1" applyFont="1" applyFill="1"/>
    <xf numFmtId="2" fontId="42" fillId="4" borderId="0" xfId="8" applyNumberFormat="1" applyFill="1"/>
    <xf numFmtId="10" fontId="42" fillId="4" borderId="0" xfId="8" applyFill="1"/>
    <xf numFmtId="1" fontId="40" fillId="4" borderId="0" xfId="8" applyNumberFormat="1" applyFont="1" applyFill="1" applyAlignment="1">
      <alignment horizontal="centerContinuous"/>
    </xf>
    <xf numFmtId="2" fontId="40" fillId="4" borderId="0" xfId="8" applyNumberFormat="1" applyFont="1" applyFill="1" applyAlignment="1">
      <alignment horizontal="centerContinuous"/>
    </xf>
    <xf numFmtId="2" fontId="43" fillId="4" borderId="0" xfId="8" applyNumberFormat="1" applyFont="1" applyFill="1"/>
    <xf numFmtId="1" fontId="44" fillId="4" borderId="0" xfId="8" applyNumberFormat="1" applyFont="1" applyFill="1"/>
    <xf numFmtId="2" fontId="44" fillId="4" borderId="0" xfId="8" applyNumberFormat="1" applyFont="1" applyFill="1"/>
    <xf numFmtId="1" fontId="40" fillId="4" borderId="3" xfId="8" applyNumberFormat="1" applyFont="1" applyFill="1" applyBorder="1"/>
    <xf numFmtId="2" fontId="40" fillId="4" borderId="3" xfId="8" applyNumberFormat="1" applyFont="1" applyFill="1" applyBorder="1"/>
    <xf numFmtId="2" fontId="40" fillId="4" borderId="27" xfId="8" applyNumberFormat="1" applyFont="1" applyFill="1" applyBorder="1"/>
    <xf numFmtId="2" fontId="40" fillId="4" borderId="1" xfId="8" applyNumberFormat="1" applyFont="1" applyFill="1" applyBorder="1"/>
    <xf numFmtId="1" fontId="40" fillId="4" borderId="2" xfId="8" applyNumberFormat="1" applyFont="1" applyFill="1" applyBorder="1"/>
    <xf numFmtId="2" fontId="40" fillId="4" borderId="2" xfId="8" applyNumberFormat="1" applyFont="1" applyFill="1" applyBorder="1"/>
    <xf numFmtId="2" fontId="40" fillId="4" borderId="18" xfId="8" applyNumberFormat="1" applyFont="1" applyFill="1" applyBorder="1"/>
    <xf numFmtId="2" fontId="40" fillId="4" borderId="0" xfId="8" applyNumberFormat="1" applyFont="1" applyFill="1" applyAlignment="1">
      <alignment horizontal="center"/>
    </xf>
    <xf numFmtId="1" fontId="40" fillId="4" borderId="5" xfId="8" applyNumberFormat="1" applyFont="1" applyFill="1" applyBorder="1"/>
    <xf numFmtId="2" fontId="43" fillId="4" borderId="3" xfId="8" applyNumberFormat="1" applyFont="1" applyFill="1" applyBorder="1" applyAlignment="1">
      <alignment horizontal="center"/>
    </xf>
    <xf numFmtId="2" fontId="43" fillId="4" borderId="5" xfId="8" applyNumberFormat="1" applyFont="1" applyFill="1" applyBorder="1" applyAlignment="1">
      <alignment horizontal="center"/>
    </xf>
    <xf numFmtId="2" fontId="43" fillId="4" borderId="1" xfId="8" applyNumberFormat="1" applyFont="1" applyFill="1" applyBorder="1" applyAlignment="1">
      <alignment horizontal="center"/>
    </xf>
    <xf numFmtId="2" fontId="43" fillId="4" borderId="27" xfId="8" applyNumberFormat="1" applyFont="1" applyFill="1" applyBorder="1" applyAlignment="1">
      <alignment horizontal="center"/>
    </xf>
    <xf numFmtId="1" fontId="40" fillId="4" borderId="4" xfId="8" applyNumberFormat="1" applyFont="1" applyFill="1" applyBorder="1"/>
    <xf numFmtId="2" fontId="40" fillId="4" borderId="4" xfId="8" applyNumberFormat="1" applyFont="1" applyFill="1" applyBorder="1" applyAlignment="1">
      <alignment horizontal="center"/>
    </xf>
    <xf numFmtId="1" fontId="40" fillId="4" borderId="4" xfId="8" applyNumberFormat="1" applyFont="1" applyFill="1" applyBorder="1" applyAlignment="1">
      <alignment horizontal="center"/>
    </xf>
    <xf numFmtId="2" fontId="40" fillId="4" borderId="2" xfId="8" applyNumberFormat="1" applyFont="1" applyFill="1" applyBorder="1" applyAlignment="1">
      <alignment horizontal="center"/>
    </xf>
    <xf numFmtId="2" fontId="40" fillId="4" borderId="5" xfId="8" applyNumberFormat="1" applyFont="1" applyFill="1" applyBorder="1"/>
    <xf numFmtId="1" fontId="40" fillId="4" borderId="9" xfId="8" applyNumberFormat="1" applyFont="1" applyFill="1" applyBorder="1"/>
    <xf numFmtId="2" fontId="40" fillId="4" borderId="21" xfId="8" applyNumberFormat="1" applyFont="1" applyFill="1" applyBorder="1"/>
    <xf numFmtId="2" fontId="40" fillId="4" borderId="9" xfId="8" applyNumberFormat="1" applyFont="1" applyFill="1" applyBorder="1" applyAlignment="1">
      <alignment horizontal="center"/>
    </xf>
    <xf numFmtId="2" fontId="40" fillId="4" borderId="16" xfId="8" applyNumberFormat="1" applyFont="1" applyFill="1" applyBorder="1" applyAlignment="1">
      <alignment horizontal="center"/>
    </xf>
    <xf numFmtId="2" fontId="40" fillId="4" borderId="21" xfId="8" applyNumberFormat="1" applyFont="1" applyFill="1" applyBorder="1" applyAlignment="1">
      <alignment horizontal="center"/>
    </xf>
    <xf numFmtId="1" fontId="40" fillId="4" borderId="5" xfId="8" applyNumberFormat="1" applyFont="1" applyFill="1" applyBorder="1" applyAlignment="1">
      <alignment horizontal="center"/>
    </xf>
    <xf numFmtId="1" fontId="43" fillId="4" borderId="4" xfId="8" applyNumberFormat="1" applyFont="1" applyFill="1" applyBorder="1"/>
    <xf numFmtId="1" fontId="40" fillId="4" borderId="4" xfId="8" applyNumberFormat="1" applyFont="1" applyFill="1" applyBorder="1" applyAlignment="1">
      <alignment horizontal="left"/>
    </xf>
    <xf numFmtId="2" fontId="42" fillId="4" borderId="4" xfId="8" applyNumberFormat="1" applyFill="1" applyBorder="1"/>
    <xf numFmtId="2" fontId="40" fillId="4" borderId="4" xfId="8" quotePrefix="1" applyNumberFormat="1" applyFont="1" applyFill="1" applyBorder="1" applyAlignment="1">
      <alignment horizontal="center"/>
    </xf>
    <xf numFmtId="2" fontId="40" fillId="4" borderId="18" xfId="8" quotePrefix="1" applyNumberFormat="1" applyFont="1" applyFill="1" applyBorder="1" applyAlignment="1">
      <alignment horizontal="center"/>
    </xf>
    <xf numFmtId="2" fontId="40" fillId="4" borderId="0" xfId="8" quotePrefix="1" applyNumberFormat="1" applyFont="1" applyFill="1" applyAlignment="1">
      <alignment horizontal="center"/>
    </xf>
    <xf numFmtId="2" fontId="40" fillId="4" borderId="2" xfId="8" quotePrefix="1" applyNumberFormat="1" applyFont="1" applyFill="1" applyBorder="1" applyAlignment="1">
      <alignment horizontal="center"/>
    </xf>
    <xf numFmtId="1" fontId="40" fillId="4" borderId="2" xfId="8" quotePrefix="1" applyNumberFormat="1" applyFont="1" applyFill="1" applyBorder="1"/>
    <xf numFmtId="2" fontId="40" fillId="4" borderId="18" xfId="8" applyNumberFormat="1" applyFont="1" applyFill="1" applyBorder="1" applyAlignment="1">
      <alignment horizontal="center"/>
    </xf>
    <xf numFmtId="1" fontId="40" fillId="4" borderId="2" xfId="8" applyNumberFormat="1" applyFont="1" applyFill="1" applyBorder="1" applyAlignment="1">
      <alignment horizontal="center"/>
    </xf>
    <xf numFmtId="1" fontId="40" fillId="4" borderId="9" xfId="8" applyNumberFormat="1" applyFont="1" applyFill="1" applyBorder="1" applyAlignment="1">
      <alignment horizontal="centerContinuous"/>
    </xf>
    <xf numFmtId="1" fontId="43" fillId="4" borderId="1" xfId="8" applyNumberFormat="1" applyFont="1" applyFill="1" applyBorder="1"/>
    <xf numFmtId="2" fontId="43" fillId="4" borderId="1" xfId="8" applyNumberFormat="1" applyFont="1" applyFill="1" applyBorder="1"/>
    <xf numFmtId="1" fontId="43" fillId="4" borderId="0" xfId="8" applyNumberFormat="1" applyFont="1" applyFill="1"/>
    <xf numFmtId="1" fontId="42" fillId="4" borderId="0" xfId="8" applyNumberFormat="1" applyFill="1"/>
    <xf numFmtId="10" fontId="44" fillId="4" borderId="0" xfId="8" applyFont="1" applyFill="1"/>
    <xf numFmtId="10" fontId="42" fillId="4" borderId="1" xfId="8" applyFill="1" applyBorder="1"/>
    <xf numFmtId="176" fontId="47" fillId="4" borderId="0" xfId="11" applyFont="1" applyFill="1" applyAlignment="1">
      <alignment horizontal="centerContinuous"/>
    </xf>
    <xf numFmtId="176" fontId="46" fillId="4" borderId="0" xfId="11" applyFont="1" applyFill="1" applyAlignment="1">
      <alignment horizontal="centerContinuous"/>
    </xf>
    <xf numFmtId="176" fontId="31" fillId="4" borderId="0" xfId="11" applyFont="1" applyFill="1"/>
    <xf numFmtId="176" fontId="38" fillId="4" borderId="0" xfId="0" applyFont="1" applyFill="1" applyProtection="1">
      <protection locked="0"/>
    </xf>
    <xf numFmtId="176" fontId="46" fillId="4" borderId="0" xfId="11" applyFont="1" applyFill="1"/>
    <xf numFmtId="176" fontId="46" fillId="4" borderId="3" xfId="11" applyFont="1" applyFill="1" applyBorder="1"/>
    <xf numFmtId="176" fontId="46" fillId="4" borderId="1" xfId="11" applyFont="1" applyFill="1" applyBorder="1"/>
    <xf numFmtId="176" fontId="31" fillId="4" borderId="2" xfId="11" applyFont="1" applyFill="1" applyBorder="1"/>
    <xf numFmtId="176" fontId="46" fillId="4" borderId="2" xfId="11" applyFont="1" applyFill="1" applyBorder="1"/>
    <xf numFmtId="176" fontId="47" fillId="4" borderId="2" xfId="11" applyFont="1" applyFill="1" applyBorder="1"/>
    <xf numFmtId="176" fontId="47" fillId="4" borderId="18" xfId="11" applyFont="1" applyFill="1" applyBorder="1"/>
    <xf numFmtId="176" fontId="47" fillId="4" borderId="2" xfId="11" applyFont="1" applyFill="1" applyBorder="1" applyAlignment="1">
      <alignment horizontal="center"/>
    </xf>
    <xf numFmtId="1" fontId="47" fillId="4" borderId="3" xfId="11" applyNumberFormat="1" applyFont="1" applyFill="1" applyBorder="1" applyAlignment="1">
      <alignment horizontal="center"/>
    </xf>
    <xf numFmtId="1" fontId="47" fillId="4" borderId="2" xfId="11" applyNumberFormat="1" applyFont="1" applyFill="1" applyBorder="1" applyAlignment="1">
      <alignment horizontal="center"/>
    </xf>
    <xf numFmtId="2" fontId="47" fillId="4" borderId="2" xfId="11" applyNumberFormat="1" applyFont="1" applyFill="1" applyBorder="1" applyAlignment="1">
      <alignment horizontal="center"/>
    </xf>
    <xf numFmtId="2" fontId="47" fillId="4" borderId="2" xfId="11" quotePrefix="1" applyNumberFormat="1" applyFont="1" applyFill="1" applyBorder="1" applyAlignment="1">
      <alignment horizontal="center"/>
    </xf>
    <xf numFmtId="2" fontId="47" fillId="4" borderId="13" xfId="11" quotePrefix="1" applyNumberFormat="1" applyFont="1" applyFill="1" applyBorder="1" applyAlignment="1">
      <alignment horizontal="center"/>
    </xf>
    <xf numFmtId="2" fontId="47" fillId="4" borderId="18" xfId="11" quotePrefix="1" applyNumberFormat="1" applyFont="1" applyFill="1" applyBorder="1" applyAlignment="1">
      <alignment horizontal="center"/>
    </xf>
    <xf numFmtId="176" fontId="47" fillId="4" borderId="2" xfId="11" quotePrefix="1" applyFont="1" applyFill="1" applyBorder="1" applyAlignment="1">
      <alignment horizontal="center"/>
    </xf>
    <xf numFmtId="176" fontId="47" fillId="4" borderId="2" xfId="11" quotePrefix="1" applyFont="1" applyFill="1" applyBorder="1"/>
    <xf numFmtId="176" fontId="47" fillId="4" borderId="2" xfId="11" applyFont="1" applyFill="1" applyBorder="1" applyAlignment="1">
      <alignment horizontal="left"/>
    </xf>
    <xf numFmtId="2" fontId="47" fillId="4" borderId="13" xfId="11" applyNumberFormat="1" applyFont="1" applyFill="1" applyBorder="1" applyAlignment="1">
      <alignment horizontal="center"/>
    </xf>
    <xf numFmtId="2" fontId="47" fillId="4" borderId="0" xfId="11" quotePrefix="1" applyNumberFormat="1" applyFont="1" applyFill="1" applyAlignment="1">
      <alignment horizontal="center"/>
    </xf>
    <xf numFmtId="176" fontId="31" fillId="4" borderId="9" xfId="11" applyFont="1" applyFill="1" applyBorder="1"/>
    <xf numFmtId="170" fontId="29" fillId="0" borderId="0" xfId="3" applyFont="1" applyAlignment="1"/>
    <xf numFmtId="176" fontId="31" fillId="0" borderId="0" xfId="0" applyFont="1" applyProtection="1">
      <protection locked="0"/>
    </xf>
    <xf numFmtId="176" fontId="31" fillId="0" borderId="0" xfId="2" applyFont="1"/>
    <xf numFmtId="176" fontId="31" fillId="0" borderId="0" xfId="2" applyFont="1" applyAlignment="1">
      <alignment horizontal="center"/>
    </xf>
    <xf numFmtId="1" fontId="31" fillId="0" borderId="0" xfId="2" applyNumberFormat="1" applyFont="1" applyAlignment="1">
      <alignment horizontal="center"/>
    </xf>
    <xf numFmtId="176" fontId="28" fillId="3" borderId="0" xfId="0" applyFont="1" applyFill="1"/>
    <xf numFmtId="176" fontId="29" fillId="3" borderId="0" xfId="0" applyFont="1" applyFill="1"/>
    <xf numFmtId="176" fontId="29" fillId="3" borderId="3" xfId="0" applyFont="1" applyFill="1" applyBorder="1"/>
    <xf numFmtId="176" fontId="29" fillId="3" borderId="21" xfId="0" applyFont="1" applyFill="1" applyBorder="1"/>
    <xf numFmtId="176" fontId="32" fillId="4" borderId="0" xfId="0" applyFont="1" applyFill="1" applyProtection="1">
      <protection locked="0"/>
    </xf>
    <xf numFmtId="170" fontId="29" fillId="4" borderId="0" xfId="7" applyFont="1" applyFill="1"/>
    <xf numFmtId="170" fontId="31" fillId="4" borderId="0" xfId="7" applyFill="1"/>
    <xf numFmtId="170" fontId="31" fillId="4" borderId="12" xfId="7" applyFill="1" applyBorder="1"/>
    <xf numFmtId="170" fontId="31" fillId="4" borderId="24" xfId="7" applyFill="1" applyBorder="1"/>
    <xf numFmtId="170" fontId="31" fillId="4" borderId="36" xfId="7" applyFill="1" applyBorder="1"/>
    <xf numFmtId="170" fontId="31" fillId="4" borderId="13" xfId="7" applyFill="1" applyBorder="1"/>
    <xf numFmtId="170" fontId="31" fillId="4" borderId="26" xfId="7" applyFill="1" applyBorder="1"/>
    <xf numFmtId="170" fontId="31" fillId="4" borderId="29" xfId="7" applyFill="1" applyBorder="1"/>
    <xf numFmtId="170" fontId="31" fillId="4" borderId="13" xfId="7" applyFill="1" applyBorder="1" applyAlignment="1">
      <alignment horizontal="center"/>
    </xf>
    <xf numFmtId="170" fontId="31" fillId="4" borderId="15" xfId="7" applyFill="1" applyBorder="1"/>
    <xf numFmtId="170" fontId="31" fillId="4" borderId="15" xfId="7" applyFill="1" applyBorder="1" applyAlignment="1">
      <alignment horizontal="center"/>
    </xf>
    <xf numFmtId="170" fontId="29" fillId="4" borderId="13" xfId="7" applyFont="1" applyFill="1" applyBorder="1" applyAlignment="1">
      <alignment horizontal="center"/>
    </xf>
    <xf numFmtId="1" fontId="31" fillId="4" borderId="13" xfId="7" applyNumberFormat="1" applyFill="1" applyBorder="1" applyAlignment="1">
      <alignment horizontal="center"/>
    </xf>
    <xf numFmtId="176" fontId="31" fillId="4" borderId="13" xfId="7" applyNumberFormat="1" applyFill="1" applyBorder="1" applyAlignment="1">
      <alignment horizontal="center"/>
    </xf>
    <xf numFmtId="1" fontId="29" fillId="4" borderId="13" xfId="7" applyNumberFormat="1" applyFont="1" applyFill="1" applyBorder="1" applyAlignment="1">
      <alignment horizontal="center"/>
    </xf>
    <xf numFmtId="1" fontId="41" fillId="4" borderId="13" xfId="7" applyNumberFormat="1" applyFont="1" applyFill="1" applyBorder="1" applyAlignment="1">
      <alignment horizontal="center"/>
    </xf>
    <xf numFmtId="176" fontId="31" fillId="4" borderId="13" xfId="13" applyNumberFormat="1" applyFont="1" applyFill="1" applyBorder="1" applyAlignment="1">
      <alignment horizontal="center"/>
    </xf>
    <xf numFmtId="170" fontId="31" fillId="4" borderId="0" xfId="7" applyFill="1" applyAlignment="1">
      <alignment horizontal="center"/>
    </xf>
    <xf numFmtId="174" fontId="31" fillId="4" borderId="13" xfId="7" applyNumberFormat="1" applyFill="1" applyBorder="1" applyAlignment="1">
      <alignment horizontal="center"/>
    </xf>
    <xf numFmtId="174" fontId="31" fillId="4" borderId="0" xfId="7" applyNumberFormat="1" applyFill="1" applyAlignment="1">
      <alignment horizontal="center"/>
    </xf>
    <xf numFmtId="170" fontId="31" fillId="4" borderId="23" xfId="7" applyFill="1" applyBorder="1"/>
    <xf numFmtId="1" fontId="31" fillId="4" borderId="23" xfId="7" applyNumberFormat="1" applyFill="1" applyBorder="1" applyAlignment="1">
      <alignment horizontal="center"/>
    </xf>
    <xf numFmtId="176" fontId="0" fillId="4" borderId="0" xfId="0" applyFill="1" applyProtection="1">
      <protection locked="0"/>
    </xf>
    <xf numFmtId="176" fontId="31" fillId="3" borderId="0" xfId="0" applyFont="1" applyFill="1" applyProtection="1">
      <protection locked="0"/>
    </xf>
    <xf numFmtId="176" fontId="74" fillId="0" borderId="60" xfId="0" applyFont="1" applyBorder="1" applyAlignment="1" applyProtection="1">
      <alignment horizontal="center" wrapText="1"/>
      <protection locked="0"/>
    </xf>
    <xf numFmtId="176" fontId="75" fillId="0" borderId="60"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75" fillId="0" borderId="61" xfId="0" applyFont="1" applyBorder="1" applyAlignment="1" applyProtection="1">
      <alignment horizontal="center" wrapText="1"/>
      <protection locked="0"/>
    </xf>
    <xf numFmtId="176" fontId="74" fillId="0" borderId="62" xfId="0" applyFont="1" applyBorder="1" applyAlignment="1" applyProtection="1">
      <alignment horizontal="center" wrapText="1"/>
      <protection locked="0"/>
    </xf>
    <xf numFmtId="170" fontId="29" fillId="0" borderId="0" xfId="0" applyNumberFormat="1" applyFont="1" applyProtection="1">
      <protection locked="0"/>
    </xf>
    <xf numFmtId="176" fontId="74" fillId="0" borderId="63" xfId="0" applyFont="1" applyBorder="1" applyAlignment="1" applyProtection="1">
      <alignment horizontal="center" wrapText="1"/>
      <protection locked="0"/>
    </xf>
    <xf numFmtId="176" fontId="74" fillId="0" borderId="64" xfId="0" applyFont="1" applyBorder="1" applyAlignment="1" applyProtection="1">
      <alignment horizontal="center" wrapText="1"/>
      <protection locked="0"/>
    </xf>
    <xf numFmtId="176" fontId="74" fillId="0" borderId="65" xfId="0" applyFont="1" applyBorder="1" applyAlignment="1" applyProtection="1">
      <alignment horizontal="center" wrapText="1"/>
      <protection locked="0"/>
    </xf>
    <xf numFmtId="176" fontId="74" fillId="0" borderId="0" xfId="0" applyFont="1" applyAlignment="1" applyProtection="1">
      <alignment horizontal="center" wrapText="1"/>
      <protection locked="0"/>
    </xf>
    <xf numFmtId="176" fontId="74" fillId="0" borderId="66" xfId="0" applyFont="1" applyBorder="1" applyAlignment="1" applyProtection="1">
      <alignment horizontal="center" wrapText="1"/>
      <protection locked="0"/>
    </xf>
    <xf numFmtId="176" fontId="31" fillId="4" borderId="0" xfId="3" applyNumberFormat="1" applyFill="1" applyAlignment="1"/>
    <xf numFmtId="170" fontId="31" fillId="4" borderId="0" xfId="3" applyFill="1" applyAlignment="1"/>
    <xf numFmtId="176" fontId="26" fillId="4" borderId="0" xfId="3" applyNumberFormat="1" applyFont="1" applyFill="1" applyAlignment="1"/>
    <xf numFmtId="176" fontId="27" fillId="4" borderId="0" xfId="3" applyNumberFormat="1" applyFont="1" applyFill="1" applyAlignment="1"/>
    <xf numFmtId="176" fontId="27" fillId="4" borderId="12" xfId="3" applyNumberFormat="1" applyFont="1" applyFill="1" applyBorder="1" applyAlignment="1">
      <alignment horizontal="fill"/>
    </xf>
    <xf numFmtId="176" fontId="27" fillId="4" borderId="23" xfId="3" applyNumberFormat="1" applyFont="1" applyFill="1" applyBorder="1" applyAlignment="1">
      <alignment horizontal="fill"/>
    </xf>
    <xf numFmtId="176" fontId="31" fillId="4" borderId="0" xfId="3" applyNumberFormat="1" applyFill="1">
      <alignment horizontal="center" wrapText="1"/>
    </xf>
    <xf numFmtId="176" fontId="27" fillId="4" borderId="13" xfId="3" applyNumberFormat="1" applyFont="1" applyFill="1" applyBorder="1" applyAlignment="1"/>
    <xf numFmtId="176" fontId="27" fillId="4" borderId="13" xfId="3" applyNumberFormat="1" applyFont="1" applyFill="1" applyBorder="1" applyAlignment="1">
      <alignment horizontal="center"/>
    </xf>
    <xf numFmtId="176" fontId="27" fillId="4" borderId="0" xfId="3" applyNumberFormat="1" applyFont="1" applyFill="1" applyAlignment="1">
      <alignment horizontal="fill"/>
    </xf>
    <xf numFmtId="176" fontId="27" fillId="4" borderId="36" xfId="3" applyNumberFormat="1" applyFont="1" applyFill="1" applyBorder="1" applyAlignment="1">
      <alignment horizontal="fill"/>
    </xf>
    <xf numFmtId="176" fontId="27" fillId="4" borderId="24" xfId="3" applyNumberFormat="1" applyFont="1" applyFill="1" applyBorder="1" applyAlignment="1">
      <alignment horizontal="fill"/>
    </xf>
    <xf numFmtId="176" fontId="27" fillId="4" borderId="25" xfId="3" applyNumberFormat="1" applyFont="1" applyFill="1" applyBorder="1" applyAlignment="1">
      <alignment horizontal="center"/>
    </xf>
    <xf numFmtId="176" fontId="27" fillId="4" borderId="15" xfId="3" applyNumberFormat="1" applyFont="1" applyFill="1" applyBorder="1" applyAlignment="1"/>
    <xf numFmtId="176" fontId="27" fillId="4" borderId="15" xfId="3" applyNumberFormat="1" applyFont="1" applyFill="1" applyBorder="1" applyAlignment="1">
      <alignment horizontal="center"/>
    </xf>
    <xf numFmtId="176" fontId="26" fillId="4" borderId="13" xfId="3" applyNumberFormat="1" applyFont="1" applyFill="1" applyBorder="1" applyAlignment="1">
      <alignment horizontal="center"/>
    </xf>
    <xf numFmtId="176" fontId="27" fillId="4" borderId="12" xfId="3" applyNumberFormat="1" applyFont="1" applyFill="1" applyBorder="1" applyAlignment="1">
      <alignment horizontal="center"/>
    </xf>
    <xf numFmtId="176" fontId="27" fillId="4" borderId="12" xfId="3" applyNumberFormat="1" applyFont="1" applyFill="1" applyBorder="1" applyAlignment="1"/>
    <xf numFmtId="176" fontId="27" fillId="4" borderId="13" xfId="3" applyNumberFormat="1" applyFont="1" applyFill="1" applyBorder="1" applyAlignment="1">
      <alignment horizontal="fill"/>
    </xf>
    <xf numFmtId="170" fontId="27" fillId="4" borderId="13" xfId="3" applyFont="1" applyFill="1" applyBorder="1" applyAlignment="1">
      <alignment horizontal="center"/>
    </xf>
    <xf numFmtId="176" fontId="55" fillId="4" borderId="13" xfId="3" applyNumberFormat="1" applyFont="1" applyFill="1" applyBorder="1" applyAlignment="1">
      <alignment horizontal="center"/>
    </xf>
    <xf numFmtId="167" fontId="31" fillId="4" borderId="0" xfId="1" applyFont="1" applyFill="1" applyAlignment="1"/>
    <xf numFmtId="170" fontId="31" fillId="4" borderId="15" xfId="3" applyFill="1" applyBorder="1" applyAlignment="1"/>
    <xf numFmtId="170" fontId="27" fillId="4" borderId="15" xfId="3" applyFont="1" applyFill="1" applyBorder="1" applyAlignment="1">
      <alignment horizontal="fill"/>
    </xf>
    <xf numFmtId="170" fontId="27" fillId="4" borderId="15" xfId="3" applyFont="1" applyFill="1" applyBorder="1" applyAlignment="1">
      <alignment horizontal="center"/>
    </xf>
    <xf numFmtId="170" fontId="31" fillId="4" borderId="0" xfId="3" applyFill="1" applyAlignment="1">
      <alignment horizontal="fill"/>
    </xf>
    <xf numFmtId="176" fontId="27" fillId="4" borderId="23" xfId="3" applyNumberFormat="1" applyFont="1" applyFill="1" applyBorder="1" applyAlignment="1"/>
    <xf numFmtId="176" fontId="29" fillId="4" borderId="0" xfId="3" applyNumberFormat="1" applyFont="1" applyFill="1" applyAlignment="1" applyProtection="1">
      <protection locked="0"/>
    </xf>
    <xf numFmtId="167" fontId="27" fillId="4" borderId="0" xfId="1" applyFont="1" applyFill="1" applyAlignment="1">
      <alignment horizontal="fill"/>
    </xf>
    <xf numFmtId="176" fontId="57" fillId="4" borderId="0" xfId="0" applyFont="1" applyFill="1" applyProtection="1">
      <protection locked="0"/>
    </xf>
    <xf numFmtId="176" fontId="27" fillId="4" borderId="0" xfId="3" applyNumberFormat="1" applyFont="1" applyFill="1" applyAlignment="1">
      <alignment horizontal="center"/>
    </xf>
    <xf numFmtId="176" fontId="27" fillId="4" borderId="36" xfId="3" applyNumberFormat="1" applyFont="1" applyFill="1" applyBorder="1" applyAlignment="1">
      <alignment horizontal="center"/>
    </xf>
    <xf numFmtId="176" fontId="27" fillId="4" borderId="29" xfId="3" applyNumberFormat="1" applyFont="1" applyFill="1" applyBorder="1" applyAlignment="1"/>
    <xf numFmtId="176" fontId="27" fillId="4" borderId="42" xfId="3" applyNumberFormat="1" applyFont="1" applyFill="1" applyBorder="1" applyAlignment="1"/>
    <xf numFmtId="176" fontId="27" fillId="4" borderId="43" xfId="3" applyNumberFormat="1" applyFont="1" applyFill="1" applyBorder="1" applyAlignment="1"/>
    <xf numFmtId="176" fontId="27" fillId="4" borderId="44" xfId="3" applyNumberFormat="1" applyFont="1" applyFill="1" applyBorder="1" applyAlignment="1"/>
    <xf numFmtId="176" fontId="27" fillId="4" borderId="45" xfId="3" applyNumberFormat="1" applyFont="1" applyFill="1" applyBorder="1" applyAlignment="1"/>
    <xf numFmtId="176" fontId="27" fillId="4" borderId="42" xfId="3" applyNumberFormat="1" applyFont="1" applyFill="1" applyBorder="1" applyAlignment="1">
      <alignment horizontal="center"/>
    </xf>
    <xf numFmtId="176" fontId="27" fillId="4" borderId="5" xfId="3" applyNumberFormat="1" applyFont="1" applyFill="1" applyBorder="1" applyAlignment="1"/>
    <xf numFmtId="176" fontId="27" fillId="4" borderId="31" xfId="3" applyNumberFormat="1" applyFont="1" applyFill="1" applyBorder="1" applyAlignment="1"/>
    <xf numFmtId="176" fontId="27" fillId="4" borderId="27" xfId="3" applyNumberFormat="1" applyFont="1" applyFill="1" applyBorder="1" applyAlignment="1"/>
    <xf numFmtId="176" fontId="27" fillId="4" borderId="3" xfId="3" applyNumberFormat="1" applyFont="1" applyFill="1" applyBorder="1" applyAlignment="1"/>
    <xf numFmtId="176" fontId="27" fillId="4" borderId="14" xfId="3" applyNumberFormat="1" applyFont="1" applyFill="1" applyBorder="1" applyAlignment="1"/>
    <xf numFmtId="176" fontId="27" fillId="4" borderId="30" xfId="3" applyNumberFormat="1" applyFont="1" applyFill="1" applyBorder="1" applyAlignment="1"/>
    <xf numFmtId="176" fontId="26" fillId="4" borderId="4" xfId="3" applyNumberFormat="1" applyFont="1" applyFill="1" applyBorder="1" applyAlignment="1">
      <alignment horizontal="center"/>
    </xf>
    <xf numFmtId="176" fontId="27" fillId="4" borderId="4" xfId="3" applyNumberFormat="1" applyFont="1" applyFill="1" applyBorder="1" applyAlignment="1"/>
    <xf numFmtId="176" fontId="27" fillId="4" borderId="46" xfId="3" applyNumberFormat="1" applyFont="1" applyFill="1" applyBorder="1" applyAlignment="1"/>
    <xf numFmtId="176" fontId="27" fillId="4" borderId="18" xfId="3" applyNumberFormat="1" applyFont="1" applyFill="1" applyBorder="1" applyAlignment="1"/>
    <xf numFmtId="176" fontId="27" fillId="4" borderId="2" xfId="3" applyNumberFormat="1" applyFont="1" applyFill="1" applyBorder="1" applyAlignment="1"/>
    <xf numFmtId="176" fontId="27" fillId="4" borderId="4" xfId="3" applyNumberFormat="1" applyFont="1" applyFill="1" applyBorder="1" applyAlignment="1">
      <alignment horizontal="center"/>
    </xf>
    <xf numFmtId="176" fontId="27" fillId="4" borderId="28" xfId="3" applyNumberFormat="1" applyFont="1" applyFill="1" applyBorder="1" applyAlignment="1"/>
    <xf numFmtId="176" fontId="27" fillId="4" borderId="4" xfId="3" applyNumberFormat="1" applyFont="1" applyFill="1" applyBorder="1" applyAlignment="1">
      <alignment horizontal="fill"/>
    </xf>
    <xf numFmtId="176" fontId="27" fillId="4" borderId="28" xfId="3" applyNumberFormat="1" applyFont="1" applyFill="1" applyBorder="1" applyAlignment="1">
      <alignment horizontal="fill"/>
    </xf>
    <xf numFmtId="176" fontId="27" fillId="4" borderId="29" xfId="3" applyNumberFormat="1" applyFont="1" applyFill="1" applyBorder="1" applyAlignment="1">
      <alignment horizontal="fill"/>
    </xf>
    <xf numFmtId="176" fontId="27" fillId="4" borderId="25" xfId="3" applyNumberFormat="1" applyFont="1" applyFill="1" applyBorder="1" applyAlignment="1">
      <alignment horizontal="fill"/>
    </xf>
    <xf numFmtId="170" fontId="27" fillId="4" borderId="4" xfId="3" applyFont="1" applyFill="1" applyBorder="1" applyAlignment="1"/>
    <xf numFmtId="170" fontId="27" fillId="4" borderId="28" xfId="3" applyFont="1" applyFill="1" applyBorder="1" applyAlignment="1">
      <alignment horizontal="center"/>
    </xf>
    <xf numFmtId="170" fontId="27" fillId="4" borderId="29" xfId="3" applyFont="1" applyFill="1" applyBorder="1" applyAlignment="1">
      <alignment horizontal="center"/>
    </xf>
    <xf numFmtId="170" fontId="27" fillId="4" borderId="25" xfId="3" applyFont="1" applyFill="1" applyBorder="1" applyAlignment="1">
      <alignment horizontal="center"/>
    </xf>
    <xf numFmtId="170" fontId="27" fillId="4" borderId="18" xfId="3" applyFont="1" applyFill="1" applyBorder="1" applyAlignment="1">
      <alignment horizontal="center"/>
    </xf>
    <xf numFmtId="170" fontId="27" fillId="4" borderId="4" xfId="3" applyFont="1" applyFill="1" applyBorder="1" applyAlignment="1">
      <alignment horizontal="center"/>
    </xf>
    <xf numFmtId="1" fontId="26" fillId="4" borderId="2" xfId="3" applyNumberFormat="1" applyFont="1" applyFill="1" applyBorder="1" applyAlignment="1">
      <alignment horizontal="center"/>
    </xf>
    <xf numFmtId="170" fontId="27" fillId="4" borderId="2" xfId="3" applyFont="1" applyFill="1" applyBorder="1" applyAlignment="1">
      <alignment horizontal="center"/>
    </xf>
    <xf numFmtId="170" fontId="27" fillId="4" borderId="0" xfId="3" applyFont="1" applyFill="1" applyAlignment="1">
      <alignment horizontal="center"/>
    </xf>
    <xf numFmtId="176" fontId="55" fillId="4" borderId="4" xfId="3" applyNumberFormat="1" applyFont="1" applyFill="1" applyBorder="1" applyAlignment="1">
      <alignment horizontal="center"/>
    </xf>
    <xf numFmtId="176" fontId="27" fillId="4" borderId="17" xfId="3" applyNumberFormat="1" applyFont="1" applyFill="1" applyBorder="1" applyAlignment="1"/>
    <xf numFmtId="170" fontId="31" fillId="4" borderId="13" xfId="3" applyFill="1" applyBorder="1" applyAlignment="1">
      <alignment horizontal="center"/>
    </xf>
    <xf numFmtId="176" fontId="55" fillId="4" borderId="25" xfId="3" applyNumberFormat="1" applyFont="1" applyFill="1" applyBorder="1" applyAlignment="1">
      <alignment horizontal="center"/>
    </xf>
    <xf numFmtId="167" fontId="32" fillId="4" borderId="0" xfId="1" applyFont="1" applyFill="1" applyAlignment="1" applyProtection="1">
      <protection locked="0"/>
    </xf>
    <xf numFmtId="176" fontId="27" fillId="4" borderId="25" xfId="3" applyNumberFormat="1" applyFont="1" applyFill="1" applyBorder="1" applyAlignment="1"/>
    <xf numFmtId="176" fontId="31" fillId="4" borderId="15" xfId="3" applyNumberFormat="1" applyFill="1" applyBorder="1">
      <alignment horizontal="center" wrapText="1"/>
    </xf>
    <xf numFmtId="176" fontId="31" fillId="4" borderId="15" xfId="3" applyNumberFormat="1" applyFill="1" applyBorder="1" applyAlignment="1"/>
    <xf numFmtId="170" fontId="31" fillId="0" borderId="0" xfId="0" applyNumberFormat="1" applyFont="1" applyProtection="1">
      <protection locked="0"/>
    </xf>
    <xf numFmtId="170" fontId="29" fillId="0" borderId="0" xfId="9" applyNumberFormat="1" applyFont="1" applyProtection="1">
      <protection locked="0"/>
    </xf>
    <xf numFmtId="170" fontId="29" fillId="0" borderId="40" xfId="0" applyNumberFormat="1" applyFont="1" applyBorder="1" applyAlignment="1" applyProtection="1">
      <alignment horizontal="center"/>
      <protection locked="0"/>
    </xf>
    <xf numFmtId="170" fontId="29" fillId="0" borderId="41" xfId="0" applyNumberFormat="1" applyFont="1" applyBorder="1" applyAlignment="1" applyProtection="1">
      <alignment horizontal="center"/>
      <protection locked="0"/>
    </xf>
    <xf numFmtId="176" fontId="29" fillId="0" borderId="0" xfId="0" applyFont="1" applyProtection="1">
      <protection locked="0"/>
    </xf>
    <xf numFmtId="170" fontId="31" fillId="0" borderId="13" xfId="0" applyNumberFormat="1" applyFont="1" applyBorder="1" applyProtection="1">
      <protection locked="0"/>
    </xf>
    <xf numFmtId="176" fontId="31" fillId="0" borderId="12" xfId="0" applyFont="1" applyBorder="1" applyProtection="1">
      <protection locked="0"/>
    </xf>
    <xf numFmtId="176" fontId="31" fillId="0" borderId="13" xfId="0" applyFont="1" applyBorder="1" applyProtection="1">
      <protection locked="0"/>
    </xf>
    <xf numFmtId="174" fontId="31" fillId="0" borderId="13" xfId="0" applyNumberFormat="1" applyFont="1" applyBorder="1" applyProtection="1">
      <protection locked="0"/>
    </xf>
    <xf numFmtId="174" fontId="29" fillId="0" borderId="13" xfId="0" applyNumberFormat="1" applyFont="1" applyBorder="1" applyProtection="1">
      <protection locked="0"/>
    </xf>
    <xf numFmtId="4" fontId="31" fillId="0" borderId="0" xfId="0" applyNumberFormat="1" applyFont="1" applyProtection="1">
      <protection locked="0"/>
    </xf>
    <xf numFmtId="167" fontId="31" fillId="0" borderId="0" xfId="1" applyFont="1" applyAlignment="1" applyProtection="1">
      <protection locked="0"/>
    </xf>
    <xf numFmtId="170" fontId="29" fillId="4" borderId="0" xfId="3" applyFont="1" applyFill="1" applyAlignment="1"/>
    <xf numFmtId="176" fontId="31" fillId="4" borderId="0" xfId="3" applyNumberFormat="1" applyFill="1" applyAlignment="1" applyProtection="1">
      <protection locked="0"/>
    </xf>
    <xf numFmtId="176" fontId="31" fillId="4" borderId="12" xfId="3" applyNumberFormat="1" applyFill="1" applyBorder="1" applyAlignment="1">
      <alignment horizontal="fill"/>
    </xf>
    <xf numFmtId="176" fontId="31" fillId="4" borderId="12" xfId="3" applyNumberFormat="1" applyFill="1" applyBorder="1" applyAlignment="1" applyProtection="1">
      <alignment horizontal="fill"/>
      <protection locked="0"/>
    </xf>
    <xf numFmtId="176" fontId="31" fillId="4" borderId="23" xfId="3" applyNumberFormat="1" applyFill="1" applyBorder="1" applyAlignment="1" applyProtection="1">
      <alignment horizontal="fill"/>
      <protection locked="0"/>
    </xf>
    <xf numFmtId="176" fontId="31" fillId="4" borderId="23" xfId="3" applyNumberFormat="1" applyFill="1" applyBorder="1" applyAlignment="1">
      <alignment horizontal="fill"/>
    </xf>
    <xf numFmtId="176" fontId="31" fillId="4" borderId="24" xfId="3" applyNumberFormat="1" applyFill="1" applyBorder="1" applyAlignment="1" applyProtection="1">
      <alignment horizontal="fill"/>
      <protection locked="0"/>
    </xf>
    <xf numFmtId="176" fontId="31" fillId="4" borderId="27" xfId="3" applyNumberFormat="1" applyFill="1" applyBorder="1" applyAlignment="1">
      <alignment horizontal="fill"/>
    </xf>
    <xf numFmtId="170" fontId="31" fillId="4" borderId="0" xfId="3" applyFill="1">
      <alignment horizontal="center" wrapText="1"/>
    </xf>
    <xf numFmtId="176" fontId="31" fillId="4" borderId="13" xfId="3" applyNumberFormat="1" applyFill="1" applyBorder="1" applyAlignment="1">
      <alignment horizontal="fill"/>
    </xf>
    <xf numFmtId="176" fontId="31" fillId="4" borderId="13" xfId="3" applyNumberFormat="1" applyFill="1" applyBorder="1" applyAlignment="1" applyProtection="1">
      <alignment horizontal="fill"/>
      <protection locked="0"/>
    </xf>
    <xf numFmtId="176" fontId="31" fillId="4" borderId="0" xfId="3" applyNumberFormat="1" applyFill="1" applyAlignment="1" applyProtection="1">
      <alignment horizontal="fill"/>
      <protection locked="0"/>
    </xf>
    <xf numFmtId="176" fontId="31" fillId="4" borderId="0" xfId="3" applyNumberFormat="1" applyFill="1" applyAlignment="1" applyProtection="1">
      <alignment horizontal="left"/>
      <protection locked="0"/>
    </xf>
    <xf numFmtId="176" fontId="31" fillId="4" borderId="25" xfId="3" applyNumberFormat="1" applyFill="1" applyBorder="1" applyAlignment="1" applyProtection="1">
      <alignment horizontal="fill"/>
      <protection locked="0"/>
    </xf>
    <xf numFmtId="176" fontId="31" fillId="4" borderId="18" xfId="3" applyNumberFormat="1" applyFill="1" applyBorder="1" applyAlignment="1">
      <alignment horizontal="fill"/>
    </xf>
    <xf numFmtId="176" fontId="31" fillId="4" borderId="0" xfId="3" applyNumberFormat="1" applyFill="1" applyAlignment="1">
      <alignment horizontal="center"/>
    </xf>
    <xf numFmtId="176" fontId="31" fillId="4" borderId="47" xfId="3" applyNumberFormat="1" applyFill="1" applyBorder="1" applyAlignment="1" applyProtection="1">
      <alignment horizontal="fill"/>
      <protection locked="0"/>
    </xf>
    <xf numFmtId="176" fontId="31" fillId="4" borderId="5" xfId="3" applyNumberFormat="1" applyFill="1" applyBorder="1" applyAlignment="1">
      <alignment horizontal="fill"/>
    </xf>
    <xf numFmtId="176" fontId="31" fillId="4" borderId="13" xfId="3" applyNumberFormat="1" applyFill="1" applyBorder="1" applyAlignment="1"/>
    <xf numFmtId="176" fontId="31" fillId="4" borderId="13" xfId="3" applyNumberFormat="1" applyFill="1" applyBorder="1" applyAlignment="1" applyProtection="1">
      <alignment horizontal="center"/>
      <protection locked="0"/>
    </xf>
    <xf numFmtId="176" fontId="31" fillId="4" borderId="13" xfId="3" applyNumberFormat="1" applyFill="1" applyBorder="1" applyAlignment="1">
      <alignment horizontal="center"/>
    </xf>
    <xf numFmtId="176" fontId="31" fillId="4" borderId="18" xfId="3" applyNumberFormat="1" applyFill="1" applyBorder="1" applyAlignment="1" applyProtection="1">
      <alignment horizontal="center"/>
      <protection locked="0"/>
    </xf>
    <xf numFmtId="176" fontId="31" fillId="4" borderId="4" xfId="3" applyNumberFormat="1" applyFill="1" applyBorder="1" applyAlignment="1">
      <alignment horizontal="center"/>
    </xf>
    <xf numFmtId="170" fontId="31" fillId="4" borderId="13" xfId="3" applyFill="1" applyBorder="1" applyAlignment="1" applyProtection="1">
      <protection locked="0"/>
    </xf>
    <xf numFmtId="176" fontId="31" fillId="4" borderId="29" xfId="3" applyNumberFormat="1" applyFill="1" applyBorder="1" applyAlignment="1" applyProtection="1">
      <alignment horizontal="center"/>
      <protection locked="0"/>
    </xf>
    <xf numFmtId="176" fontId="31" fillId="4" borderId="17" xfId="3" applyNumberFormat="1" applyFill="1" applyBorder="1" applyAlignment="1">
      <alignment horizontal="center"/>
    </xf>
    <xf numFmtId="170" fontId="31" fillId="4" borderId="13" xfId="3" applyFill="1" applyBorder="1" applyAlignment="1" applyProtection="1">
      <alignment horizontal="center"/>
      <protection locked="0"/>
    </xf>
    <xf numFmtId="176" fontId="31" fillId="4" borderId="25" xfId="3" applyNumberFormat="1" applyFill="1" applyBorder="1" applyAlignment="1" applyProtection="1">
      <alignment horizontal="center"/>
      <protection locked="0"/>
    </xf>
    <xf numFmtId="176" fontId="31" fillId="4" borderId="42" xfId="3" applyNumberFormat="1" applyFill="1" applyBorder="1" applyAlignment="1">
      <alignment horizontal="fill"/>
    </xf>
    <xf numFmtId="176" fontId="31" fillId="4" borderId="42" xfId="3" applyNumberFormat="1" applyFill="1" applyBorder="1" applyAlignment="1" applyProtection="1">
      <alignment horizontal="center"/>
      <protection locked="0"/>
    </xf>
    <xf numFmtId="176" fontId="31" fillId="4" borderId="42" xfId="3" applyNumberFormat="1" applyFill="1" applyBorder="1" applyAlignment="1">
      <alignment horizontal="center"/>
    </xf>
    <xf numFmtId="176" fontId="31" fillId="4" borderId="48" xfId="3" applyNumberFormat="1" applyFill="1" applyBorder="1" applyAlignment="1">
      <alignment horizontal="center"/>
    </xf>
    <xf numFmtId="176" fontId="31" fillId="4" borderId="13" xfId="3" applyNumberFormat="1" applyFill="1" applyBorder="1" applyAlignment="1" applyProtection="1">
      <protection locked="0"/>
    </xf>
    <xf numFmtId="176" fontId="31" fillId="4" borderId="49" xfId="3" applyNumberFormat="1" applyFill="1" applyBorder="1" applyAlignment="1"/>
    <xf numFmtId="176" fontId="29" fillId="4" borderId="13" xfId="3" applyNumberFormat="1" applyFont="1" applyFill="1" applyBorder="1" applyAlignment="1">
      <alignment horizontal="center"/>
    </xf>
    <xf numFmtId="176" fontId="31" fillId="4" borderId="17" xfId="3" applyNumberFormat="1" applyFill="1" applyBorder="1" applyAlignment="1"/>
    <xf numFmtId="176" fontId="31" fillId="4" borderId="29" xfId="3" applyNumberFormat="1" applyFill="1" applyBorder="1" applyAlignment="1" applyProtection="1">
      <protection locked="0"/>
    </xf>
    <xf numFmtId="170" fontId="31" fillId="4" borderId="0" xfId="3" applyFill="1" applyAlignment="1">
      <alignment horizontal="center"/>
    </xf>
    <xf numFmtId="170" fontId="31" fillId="4" borderId="17" xfId="3" applyFill="1" applyBorder="1" applyAlignment="1">
      <alignment horizontal="center"/>
    </xf>
    <xf numFmtId="170" fontId="31" fillId="4" borderId="8" xfId="3" applyFill="1" applyBorder="1" applyAlignment="1">
      <alignment horizontal="center"/>
    </xf>
    <xf numFmtId="170" fontId="31" fillId="4" borderId="29" xfId="3" applyFill="1" applyBorder="1" applyAlignment="1" applyProtection="1">
      <alignment horizontal="center"/>
      <protection locked="0"/>
    </xf>
    <xf numFmtId="170" fontId="31" fillId="4" borderId="50" xfId="3" applyFill="1" applyBorder="1" applyAlignment="1">
      <alignment horizontal="center"/>
    </xf>
    <xf numFmtId="176" fontId="41" fillId="4" borderId="13" xfId="3" applyNumberFormat="1" applyFont="1" applyFill="1" applyBorder="1" applyAlignment="1">
      <alignment horizontal="center"/>
    </xf>
    <xf numFmtId="170" fontId="31" fillId="4" borderId="0" xfId="3" applyFill="1" applyAlignment="1" applyProtection="1">
      <protection locked="0"/>
    </xf>
    <xf numFmtId="170" fontId="31" fillId="4" borderId="51" xfId="3" applyFill="1" applyBorder="1" applyAlignment="1" applyProtection="1">
      <alignment horizontal="center"/>
      <protection locked="0"/>
    </xf>
    <xf numFmtId="176" fontId="41" fillId="4" borderId="13" xfId="3" applyNumberFormat="1" applyFont="1" applyFill="1" applyBorder="1" applyAlignment="1"/>
    <xf numFmtId="174" fontId="31" fillId="4" borderId="13" xfId="3" applyNumberFormat="1" applyFill="1" applyBorder="1" applyAlignment="1">
      <alignment horizontal="center"/>
    </xf>
    <xf numFmtId="174" fontId="31" fillId="4" borderId="13" xfId="3" applyNumberFormat="1" applyFill="1" applyBorder="1" applyAlignment="1" applyProtection="1">
      <alignment horizontal="center"/>
      <protection locked="0"/>
    </xf>
    <xf numFmtId="174" fontId="31" fillId="4" borderId="17" xfId="3" applyNumberFormat="1" applyFill="1" applyBorder="1" applyAlignment="1">
      <alignment horizontal="center"/>
    </xf>
    <xf numFmtId="170" fontId="31" fillId="4" borderId="15" xfId="3" applyFill="1" applyBorder="1" applyAlignment="1" applyProtection="1">
      <alignment horizontal="center"/>
      <protection locked="0"/>
    </xf>
    <xf numFmtId="170" fontId="31" fillId="4" borderId="15" xfId="3" applyFill="1" applyBorder="1" applyAlignment="1">
      <alignment horizontal="center"/>
    </xf>
    <xf numFmtId="170" fontId="31" fillId="4" borderId="34" xfId="3" applyFill="1" applyBorder="1" applyAlignment="1">
      <alignment horizontal="center"/>
    </xf>
    <xf numFmtId="176" fontId="31" fillId="4" borderId="0" xfId="3" applyNumberFormat="1" applyFill="1" applyAlignment="1">
      <alignment horizontal="fill"/>
    </xf>
    <xf numFmtId="170" fontId="31" fillId="4" borderId="0" xfId="3" applyFill="1" applyAlignment="1" applyProtection="1">
      <alignment horizontal="fill"/>
      <protection locked="0"/>
    </xf>
    <xf numFmtId="170" fontId="31" fillId="4" borderId="0" xfId="3" applyFill="1" applyAlignment="1" applyProtection="1">
      <alignment horizontal="center"/>
      <protection locked="0"/>
    </xf>
    <xf numFmtId="170" fontId="31" fillId="4" borderId="0" xfId="3" applyFill="1" applyAlignment="1" applyProtection="1">
      <alignment horizontal="left"/>
      <protection locked="0"/>
    </xf>
    <xf numFmtId="170" fontId="31" fillId="4" borderId="52" xfId="3" applyFill="1" applyBorder="1" applyAlignment="1" applyProtection="1">
      <alignment horizontal="center"/>
      <protection locked="0"/>
    </xf>
    <xf numFmtId="170" fontId="31" fillId="4" borderId="53" xfId="3" applyFill="1" applyBorder="1" applyAlignment="1" applyProtection="1">
      <alignment horizontal="center"/>
      <protection locked="0"/>
    </xf>
    <xf numFmtId="170" fontId="31" fillId="4" borderId="53" xfId="3" applyFill="1" applyBorder="1" applyAlignment="1">
      <alignment horizontal="center"/>
    </xf>
    <xf numFmtId="170" fontId="31" fillId="4" borderId="36" xfId="3" applyFill="1" applyBorder="1" applyAlignment="1" applyProtection="1">
      <alignment horizontal="center"/>
      <protection locked="0"/>
    </xf>
    <xf numFmtId="170" fontId="31" fillId="4" borderId="17" xfId="3" applyFill="1" applyBorder="1" applyAlignment="1" applyProtection="1">
      <alignment horizontal="center"/>
      <protection locked="0"/>
    </xf>
    <xf numFmtId="170" fontId="31" fillId="4" borderId="4" xfId="3" applyFill="1" applyBorder="1" applyAlignment="1" applyProtection="1">
      <alignment horizontal="center"/>
      <protection locked="0"/>
    </xf>
    <xf numFmtId="170" fontId="31" fillId="4" borderId="4" xfId="3" applyFill="1" applyBorder="1" applyAlignment="1">
      <alignment horizontal="center"/>
    </xf>
    <xf numFmtId="170" fontId="31" fillId="4" borderId="13" xfId="3" applyFill="1" applyBorder="1" applyAlignment="1"/>
    <xf numFmtId="174" fontId="31" fillId="4" borderId="13" xfId="3" applyNumberFormat="1" applyFill="1" applyBorder="1" applyAlignment="1"/>
    <xf numFmtId="176" fontId="31" fillId="4" borderId="25" xfId="3" applyNumberFormat="1" applyFill="1" applyBorder="1" applyAlignment="1"/>
    <xf numFmtId="176" fontId="41" fillId="4" borderId="0" xfId="3" applyNumberFormat="1" applyFont="1" applyFill="1" applyAlignment="1">
      <alignment horizontal="center"/>
    </xf>
    <xf numFmtId="176" fontId="31" fillId="4" borderId="2" xfId="3" applyNumberFormat="1" applyFill="1" applyBorder="1" applyAlignment="1"/>
    <xf numFmtId="176" fontId="31" fillId="4" borderId="21" xfId="3" applyNumberFormat="1" applyFill="1" applyBorder="1" applyAlignment="1"/>
    <xf numFmtId="176" fontId="31" fillId="4" borderId="1" xfId="3" applyNumberFormat="1" applyFill="1" applyBorder="1" applyAlignment="1"/>
    <xf numFmtId="176" fontId="31" fillId="4" borderId="28" xfId="3" applyNumberFormat="1" applyFill="1" applyBorder="1" applyAlignment="1"/>
    <xf numFmtId="170" fontId="27" fillId="4" borderId="0" xfId="3" applyFont="1" applyFill="1" applyAlignment="1" applyProtection="1">
      <alignment horizontal="fill"/>
      <protection locked="0"/>
    </xf>
    <xf numFmtId="170" fontId="27" fillId="4" borderId="0" xfId="3" applyFont="1" applyFill="1" applyAlignment="1"/>
    <xf numFmtId="170" fontId="27" fillId="4" borderId="0" xfId="3" applyFont="1" applyFill="1" applyAlignment="1">
      <alignment horizontal="fill"/>
    </xf>
    <xf numFmtId="170" fontId="27" fillId="4" borderId="0" xfId="3" applyFont="1" applyFill="1" applyAlignment="1" applyProtection="1">
      <protection locked="0"/>
    </xf>
    <xf numFmtId="176" fontId="31" fillId="4" borderId="5" xfId="3" applyNumberFormat="1" applyFill="1" applyBorder="1" applyAlignment="1"/>
    <xf numFmtId="170" fontId="31" fillId="4" borderId="1" xfId="3" applyFill="1" applyBorder="1" applyAlignment="1" applyProtection="1">
      <alignment horizontal="center"/>
      <protection locked="0"/>
    </xf>
    <xf numFmtId="170" fontId="31" fillId="4" borderId="1" xfId="3" applyFill="1" applyBorder="1" applyAlignment="1">
      <alignment horizontal="center"/>
    </xf>
    <xf numFmtId="170" fontId="31" fillId="4" borderId="3" xfId="3" applyFill="1" applyBorder="1" applyAlignment="1" applyProtection="1">
      <alignment horizontal="center"/>
      <protection locked="0"/>
    </xf>
    <xf numFmtId="170" fontId="31" fillId="4" borderId="27" xfId="3" applyFill="1" applyBorder="1" applyAlignment="1" applyProtection="1">
      <alignment horizontal="center"/>
      <protection locked="0"/>
    </xf>
    <xf numFmtId="170" fontId="31" fillId="4" borderId="5" xfId="3" applyFill="1" applyBorder="1" applyAlignment="1" applyProtection="1">
      <alignment horizontal="center"/>
      <protection locked="0"/>
    </xf>
    <xf numFmtId="170" fontId="31" fillId="4" borderId="5" xfId="3" applyFill="1" applyBorder="1" applyAlignment="1">
      <alignment horizontal="center"/>
    </xf>
    <xf numFmtId="176" fontId="31" fillId="4" borderId="4" xfId="3" applyNumberFormat="1" applyFill="1" applyBorder="1" applyAlignment="1"/>
    <xf numFmtId="170" fontId="31" fillId="4" borderId="2" xfId="3" applyFill="1" applyBorder="1" applyAlignment="1" applyProtection="1">
      <alignment horizontal="left"/>
      <protection locked="0"/>
    </xf>
    <xf numFmtId="170" fontId="31" fillId="4" borderId="18" xfId="3" applyFill="1" applyBorder="1" applyAlignment="1" applyProtection="1">
      <alignment horizontal="center"/>
      <protection locked="0"/>
    </xf>
    <xf numFmtId="170" fontId="31" fillId="4" borderId="2" xfId="3" applyFill="1" applyBorder="1" applyAlignment="1" applyProtection="1">
      <alignment horizontal="center"/>
      <protection locked="0"/>
    </xf>
    <xf numFmtId="176" fontId="31" fillId="4" borderId="3" xfId="3" applyNumberFormat="1" applyFill="1" applyBorder="1" applyAlignment="1"/>
    <xf numFmtId="176" fontId="31" fillId="4" borderId="2" xfId="3" applyNumberFormat="1" applyFill="1" applyBorder="1" applyAlignment="1">
      <alignment horizontal="center"/>
    </xf>
    <xf numFmtId="176" fontId="31" fillId="4" borderId="25" xfId="3" applyNumberFormat="1" applyFill="1" applyBorder="1" applyAlignment="1">
      <alignment horizontal="center"/>
    </xf>
    <xf numFmtId="176" fontId="31" fillId="4" borderId="26" xfId="3" applyNumberFormat="1" applyFill="1" applyBorder="1" applyAlignment="1">
      <alignment horizontal="fill"/>
    </xf>
    <xf numFmtId="170" fontId="31" fillId="4" borderId="9" xfId="3" applyFill="1" applyBorder="1" applyAlignment="1" applyProtection="1">
      <alignment horizontal="center"/>
      <protection locked="0"/>
    </xf>
    <xf numFmtId="176" fontId="31" fillId="4" borderId="24" xfId="3" applyNumberFormat="1" applyFill="1" applyBorder="1" applyAlignment="1">
      <alignment horizontal="fill"/>
    </xf>
    <xf numFmtId="170" fontId="31" fillId="4" borderId="30" xfId="3" applyFill="1" applyBorder="1" applyAlignment="1" applyProtection="1">
      <alignment horizontal="center"/>
      <protection locked="0"/>
    </xf>
    <xf numFmtId="170" fontId="31" fillId="4" borderId="49" xfId="3" applyFill="1" applyBorder="1" applyAlignment="1" applyProtection="1">
      <alignment horizontal="center"/>
      <protection locked="0"/>
    </xf>
    <xf numFmtId="176" fontId="29" fillId="4" borderId="25" xfId="3" applyNumberFormat="1" applyFont="1" applyFill="1" applyBorder="1" applyAlignment="1">
      <alignment horizontal="center"/>
    </xf>
    <xf numFmtId="176" fontId="31" fillId="4" borderId="25" xfId="3" applyNumberFormat="1" applyFill="1" applyBorder="1" applyAlignment="1">
      <alignment horizontal="fill"/>
    </xf>
    <xf numFmtId="176" fontId="41" fillId="4" borderId="25" xfId="3" applyNumberFormat="1" applyFont="1" applyFill="1" applyBorder="1" applyAlignment="1">
      <alignment horizontal="center"/>
    </xf>
    <xf numFmtId="170" fontId="31" fillId="4" borderId="25" xfId="3" applyFill="1" applyBorder="1" applyAlignment="1"/>
    <xf numFmtId="176" fontId="41" fillId="4" borderId="2" xfId="3" applyNumberFormat="1" applyFont="1" applyFill="1" applyBorder="1" applyAlignment="1">
      <alignment horizontal="center"/>
    </xf>
    <xf numFmtId="170" fontId="31" fillId="4" borderId="29" xfId="3" applyFill="1" applyBorder="1" applyAlignment="1">
      <alignment horizontal="center"/>
    </xf>
    <xf numFmtId="176" fontId="41" fillId="4" borderId="28" xfId="3" applyNumberFormat="1" applyFont="1" applyFill="1" applyBorder="1" applyAlignment="1">
      <alignment horizontal="center"/>
    </xf>
    <xf numFmtId="170" fontId="31" fillId="4" borderId="25" xfId="3" applyFill="1" applyBorder="1" applyAlignment="1">
      <alignment horizontal="center"/>
    </xf>
    <xf numFmtId="178" fontId="31" fillId="4" borderId="13" xfId="3" applyNumberFormat="1" applyFill="1" applyBorder="1" applyAlignment="1" applyProtection="1">
      <alignment horizontal="center"/>
      <protection locked="0"/>
    </xf>
    <xf numFmtId="178" fontId="31" fillId="4" borderId="13" xfId="3" applyNumberFormat="1" applyFill="1" applyBorder="1" applyAlignment="1">
      <alignment horizontal="center"/>
    </xf>
    <xf numFmtId="176" fontId="31" fillId="4" borderId="32" xfId="3" applyNumberFormat="1" applyFill="1" applyBorder="1" applyAlignment="1"/>
    <xf numFmtId="170" fontId="31" fillId="4" borderId="42" xfId="3" applyFill="1" applyBorder="1" applyAlignment="1" applyProtection="1">
      <alignment horizontal="center"/>
      <protection locked="0"/>
    </xf>
    <xf numFmtId="170" fontId="31" fillId="4" borderId="42" xfId="3" applyFill="1" applyBorder="1" applyAlignment="1">
      <alignment horizontal="center"/>
    </xf>
    <xf numFmtId="167" fontId="38" fillId="4" borderId="0" xfId="1" applyFont="1" applyFill="1" applyAlignment="1" applyProtection="1">
      <protection locked="0"/>
    </xf>
    <xf numFmtId="176" fontId="41" fillId="4" borderId="31" xfId="3" applyNumberFormat="1" applyFont="1" applyFill="1" applyBorder="1" applyAlignment="1">
      <alignment horizontal="center"/>
    </xf>
    <xf numFmtId="170" fontId="31" fillId="4" borderId="14" xfId="3" applyFill="1" applyBorder="1" applyAlignment="1" applyProtection="1">
      <alignment horizontal="center"/>
      <protection locked="0"/>
    </xf>
    <xf numFmtId="170" fontId="31" fillId="4" borderId="14" xfId="3" applyFill="1" applyBorder="1" applyAlignment="1">
      <alignment horizontal="center"/>
    </xf>
    <xf numFmtId="174" fontId="38" fillId="4" borderId="0" xfId="0" applyNumberFormat="1" applyFont="1" applyFill="1" applyProtection="1">
      <protection locked="0"/>
    </xf>
    <xf numFmtId="174" fontId="31" fillId="4" borderId="42" xfId="3" applyNumberFormat="1" applyFill="1" applyBorder="1" applyAlignment="1" applyProtection="1">
      <alignment horizontal="center"/>
      <protection locked="0"/>
    </xf>
    <xf numFmtId="174" fontId="31" fillId="4" borderId="42" xfId="3" applyNumberFormat="1" applyFill="1" applyBorder="1" applyAlignment="1">
      <alignment horizontal="center"/>
    </xf>
    <xf numFmtId="176" fontId="29" fillId="3" borderId="5" xfId="0" applyFont="1" applyFill="1" applyBorder="1"/>
    <xf numFmtId="176" fontId="29" fillId="3" borderId="4" xfId="0" applyFont="1" applyFill="1" applyBorder="1" applyAlignment="1">
      <alignment horizontal="center"/>
    </xf>
    <xf numFmtId="176" fontId="29" fillId="3" borderId="4" xfId="0" applyFont="1" applyFill="1" applyBorder="1"/>
    <xf numFmtId="176" fontId="31" fillId="3" borderId="9" xfId="0" applyFont="1" applyFill="1" applyBorder="1"/>
    <xf numFmtId="176" fontId="31" fillId="3" borderId="5" xfId="0" applyFont="1" applyFill="1" applyBorder="1"/>
    <xf numFmtId="171" fontId="29" fillId="3" borderId="4" xfId="0" applyNumberFormat="1" applyFont="1" applyFill="1" applyBorder="1" applyAlignment="1">
      <alignment horizontal="center"/>
    </xf>
    <xf numFmtId="2" fontId="29" fillId="3" borderId="4" xfId="0" applyNumberFormat="1" applyFont="1" applyFill="1" applyBorder="1" applyAlignment="1">
      <alignment horizontal="center"/>
    </xf>
    <xf numFmtId="174" fontId="60" fillId="3" borderId="13" xfId="0" applyNumberFormat="1" applyFont="1" applyFill="1" applyBorder="1" applyAlignment="1">
      <alignment horizontal="center"/>
    </xf>
    <xf numFmtId="174" fontId="47" fillId="3" borderId="13" xfId="6" applyNumberFormat="1" applyFont="1" applyFill="1" applyBorder="1" applyAlignment="1">
      <alignment horizontal="center"/>
    </xf>
    <xf numFmtId="176" fontId="61" fillId="3" borderId="13" xfId="0" applyFont="1" applyFill="1" applyBorder="1" applyAlignment="1" applyProtection="1">
      <alignment horizontal="center"/>
      <protection locked="0"/>
    </xf>
    <xf numFmtId="1" fontId="47" fillId="3" borderId="13" xfId="5" applyNumberFormat="1" applyFont="1" applyFill="1" applyBorder="1" applyAlignment="1">
      <alignment horizontal="center"/>
    </xf>
    <xf numFmtId="176" fontId="60" fillId="3" borderId="40" xfId="0" applyFont="1" applyFill="1" applyBorder="1" applyAlignment="1">
      <alignment horizontal="center" vertical="top" wrapText="1"/>
    </xf>
    <xf numFmtId="173" fontId="32" fillId="3" borderId="0" xfId="0" applyNumberFormat="1" applyFont="1" applyFill="1" applyProtection="1">
      <protection locked="0"/>
    </xf>
    <xf numFmtId="1" fontId="62" fillId="0" borderId="0" xfId="2" applyNumberFormat="1" applyFont="1" applyAlignment="1">
      <alignment horizontal="center"/>
    </xf>
    <xf numFmtId="176" fontId="31" fillId="0" borderId="25" xfId="0" applyFont="1" applyBorder="1" applyProtection="1">
      <protection locked="0"/>
    </xf>
    <xf numFmtId="170" fontId="31" fillId="0" borderId="29" xfId="0" applyNumberFormat="1" applyFont="1" applyBorder="1" applyProtection="1">
      <protection locked="0"/>
    </xf>
    <xf numFmtId="167" fontId="29" fillId="0" borderId="0" xfId="1" applyFont="1" applyBorder="1" applyAlignment="1" applyProtection="1">
      <protection locked="0"/>
    </xf>
    <xf numFmtId="167" fontId="31" fillId="0" borderId="0" xfId="1" applyFont="1" applyBorder="1" applyAlignment="1" applyProtection="1">
      <protection locked="0"/>
    </xf>
    <xf numFmtId="170" fontId="31" fillId="0" borderId="0" xfId="1" applyNumberFormat="1" applyFont="1" applyBorder="1" applyAlignment="1" applyProtection="1">
      <protection locked="0"/>
    </xf>
    <xf numFmtId="174" fontId="31" fillId="0" borderId="25" xfId="0" applyNumberFormat="1" applyFont="1" applyBorder="1" applyProtection="1">
      <protection locked="0"/>
    </xf>
    <xf numFmtId="174" fontId="29" fillId="0" borderId="25" xfId="0" applyNumberFormat="1" applyFont="1" applyBorder="1" applyProtection="1">
      <protection locked="0"/>
    </xf>
    <xf numFmtId="174" fontId="31" fillId="0" borderId="0" xfId="0" applyNumberFormat="1" applyFont="1" applyProtection="1">
      <protection locked="0"/>
    </xf>
    <xf numFmtId="177" fontId="31" fillId="0" borderId="0" xfId="1" applyNumberFormat="1" applyFont="1" applyBorder="1" applyAlignment="1" applyProtection="1">
      <protection locked="0"/>
    </xf>
    <xf numFmtId="174" fontId="29" fillId="0" borderId="0" xfId="0" applyNumberFormat="1" applyFont="1" applyProtection="1">
      <protection locked="0"/>
    </xf>
    <xf numFmtId="174" fontId="31" fillId="0" borderId="7" xfId="0" applyNumberFormat="1" applyFont="1" applyBorder="1" applyProtection="1">
      <protection locked="0"/>
    </xf>
    <xf numFmtId="176" fontId="31" fillId="0" borderId="8" xfId="0" applyFont="1" applyBorder="1" applyProtection="1">
      <protection locked="0"/>
    </xf>
    <xf numFmtId="177" fontId="31" fillId="0" borderId="8" xfId="0" applyNumberFormat="1" applyFont="1" applyBorder="1" applyProtection="1">
      <protection locked="0"/>
    </xf>
    <xf numFmtId="174" fontId="31" fillId="0" borderId="8" xfId="0" applyNumberFormat="1" applyFont="1" applyBorder="1" applyProtection="1">
      <protection locked="0"/>
    </xf>
    <xf numFmtId="174" fontId="29" fillId="0" borderId="7" xfId="0" applyNumberFormat="1" applyFont="1" applyBorder="1" applyProtection="1">
      <protection locked="0"/>
    </xf>
    <xf numFmtId="174" fontId="29" fillId="0" borderId="8" xfId="0" applyNumberFormat="1" applyFont="1" applyBorder="1" applyProtection="1">
      <protection locked="0"/>
    </xf>
    <xf numFmtId="176" fontId="31" fillId="0" borderId="7" xfId="0" applyFont="1" applyBorder="1" applyProtection="1">
      <protection locked="0"/>
    </xf>
    <xf numFmtId="170" fontId="31" fillId="0" borderId="8" xfId="0" applyNumberFormat="1" applyFont="1" applyBorder="1" applyProtection="1">
      <protection locked="0"/>
    </xf>
    <xf numFmtId="4" fontId="31" fillId="0" borderId="8" xfId="0" applyNumberFormat="1" applyFont="1" applyBorder="1" applyProtection="1">
      <protection locked="0"/>
    </xf>
    <xf numFmtId="176" fontId="29" fillId="0" borderId="8" xfId="0" applyFont="1" applyBorder="1" applyProtection="1">
      <protection locked="0"/>
    </xf>
    <xf numFmtId="170" fontId="31" fillId="0" borderId="8" xfId="1" applyNumberFormat="1" applyFont="1" applyBorder="1" applyAlignment="1" applyProtection="1">
      <protection locked="0"/>
    </xf>
    <xf numFmtId="176" fontId="31" fillId="0" borderId="10" xfId="0" applyFont="1" applyBorder="1" applyProtection="1">
      <protection locked="0"/>
    </xf>
    <xf numFmtId="176" fontId="31" fillId="0" borderId="38" xfId="0" applyFont="1" applyBorder="1" applyProtection="1">
      <protection locked="0"/>
    </xf>
    <xf numFmtId="176" fontId="31" fillId="0" borderId="11" xfId="0" applyFont="1" applyBorder="1" applyProtection="1">
      <protection locked="0"/>
    </xf>
    <xf numFmtId="15" fontId="31" fillId="0" borderId="6" xfId="0" applyNumberFormat="1" applyFont="1" applyBorder="1" applyProtection="1">
      <protection locked="0"/>
    </xf>
    <xf numFmtId="20" fontId="29" fillId="0" borderId="7" xfId="0" applyNumberFormat="1" applyFont="1" applyBorder="1" applyProtection="1">
      <protection locked="0"/>
    </xf>
    <xf numFmtId="170" fontId="31" fillId="0" borderId="7" xfId="0" applyNumberFormat="1" applyFont="1" applyBorder="1" applyProtection="1">
      <protection locked="0"/>
    </xf>
    <xf numFmtId="170" fontId="29" fillId="0" borderId="7" xfId="0" applyNumberFormat="1" applyFont="1" applyBorder="1" applyProtection="1">
      <protection locked="0"/>
    </xf>
    <xf numFmtId="170" fontId="31" fillId="0" borderId="10" xfId="0" applyNumberFormat="1" applyFont="1" applyBorder="1" applyProtection="1">
      <protection locked="0"/>
    </xf>
    <xf numFmtId="170" fontId="31" fillId="0" borderId="54" xfId="0" applyNumberFormat="1" applyFont="1" applyBorder="1" applyProtection="1">
      <protection locked="0"/>
    </xf>
    <xf numFmtId="176" fontId="31" fillId="0" borderId="54" xfId="0" applyFont="1" applyBorder="1" applyProtection="1">
      <protection locked="0"/>
    </xf>
    <xf numFmtId="176" fontId="31" fillId="0" borderId="55" xfId="0" applyFont="1" applyBorder="1" applyProtection="1">
      <protection locked="0"/>
    </xf>
    <xf numFmtId="170" fontId="29" fillId="0" borderId="39" xfId="0" applyNumberFormat="1" applyFont="1" applyBorder="1" applyAlignment="1" applyProtection="1">
      <alignment horizontal="center"/>
      <protection locked="0"/>
    </xf>
    <xf numFmtId="170" fontId="29" fillId="0" borderId="10" xfId="0" applyNumberFormat="1" applyFont="1" applyBorder="1" applyAlignment="1" applyProtection="1">
      <alignment horizontal="center"/>
      <protection locked="0"/>
    </xf>
    <xf numFmtId="170" fontId="29" fillId="0" borderId="38" xfId="0" applyNumberFormat="1" applyFont="1" applyBorder="1" applyAlignment="1" applyProtection="1">
      <alignment horizontal="center"/>
      <protection locked="0"/>
    </xf>
    <xf numFmtId="176" fontId="29" fillId="0" borderId="10" xfId="0" applyFont="1" applyBorder="1" applyAlignment="1" applyProtection="1">
      <alignment horizontal="center"/>
      <protection locked="0"/>
    </xf>
    <xf numFmtId="176" fontId="72" fillId="3" borderId="0" xfId="0" applyFont="1" applyFill="1" applyProtection="1">
      <protection locked="0"/>
    </xf>
    <xf numFmtId="176" fontId="72" fillId="3" borderId="0" xfId="0" applyFont="1" applyFill="1"/>
    <xf numFmtId="176" fontId="73" fillId="3" borderId="0" xfId="0" applyFont="1" applyFill="1"/>
    <xf numFmtId="176" fontId="71" fillId="3" borderId="2" xfId="0" applyFont="1" applyFill="1" applyBorder="1"/>
    <xf numFmtId="176" fontId="70" fillId="3" borderId="0" xfId="0" applyFont="1" applyFill="1"/>
    <xf numFmtId="170" fontId="53" fillId="3" borderId="13" xfId="10" applyNumberFormat="1" applyFont="1" applyFill="1" applyBorder="1" applyAlignment="1">
      <alignment horizontal="center"/>
    </xf>
    <xf numFmtId="174" fontId="64" fillId="3" borderId="13" xfId="6" applyNumberFormat="1" applyFont="1" applyFill="1" applyBorder="1" applyAlignment="1">
      <alignment horizontal="center"/>
    </xf>
    <xf numFmtId="176" fontId="29" fillId="0" borderId="56" xfId="0" applyFont="1" applyBorder="1" applyAlignment="1" applyProtection="1">
      <alignment horizontal="center"/>
      <protection locked="0"/>
    </xf>
    <xf numFmtId="2" fontId="31" fillId="3" borderId="0" xfId="0" applyNumberFormat="1" applyFont="1" applyFill="1" applyProtection="1">
      <protection locked="0"/>
    </xf>
    <xf numFmtId="2" fontId="29" fillId="3" borderId="4" xfId="0" applyNumberFormat="1" applyFont="1" applyFill="1" applyBorder="1" applyAlignment="1">
      <alignment horizontal="left"/>
    </xf>
    <xf numFmtId="4" fontId="76" fillId="5" borderId="61" xfId="0" applyNumberFormat="1" applyFont="1" applyFill="1" applyBorder="1" applyAlignment="1">
      <alignment horizontal="center" wrapText="1"/>
    </xf>
    <xf numFmtId="176" fontId="76" fillId="5" borderId="61" xfId="0" applyFont="1" applyFill="1" applyBorder="1" applyAlignment="1">
      <alignment horizontal="center" wrapText="1"/>
    </xf>
    <xf numFmtId="170" fontId="76" fillId="5" borderId="61" xfId="0" applyNumberFormat="1" applyFont="1" applyFill="1" applyBorder="1" applyAlignment="1">
      <alignment horizontal="center" wrapText="1"/>
    </xf>
    <xf numFmtId="4" fontId="76" fillId="5" borderId="0" xfId="0" applyNumberFormat="1" applyFont="1" applyFill="1" applyAlignment="1">
      <alignment horizontal="center" wrapText="1"/>
    </xf>
    <xf numFmtId="4" fontId="76" fillId="5" borderId="67" xfId="0" applyNumberFormat="1" applyFont="1" applyFill="1" applyBorder="1" applyAlignment="1">
      <alignment horizontal="center" wrapText="1"/>
    </xf>
    <xf numFmtId="170" fontId="76" fillId="5" borderId="13" xfId="0" applyNumberFormat="1" applyFont="1" applyFill="1" applyBorder="1" applyAlignment="1">
      <alignment horizontal="center" wrapText="1"/>
    </xf>
    <xf numFmtId="176" fontId="76" fillId="5" borderId="13" xfId="0" applyFont="1" applyFill="1" applyBorder="1" applyAlignment="1">
      <alignment horizontal="center" wrapText="1"/>
    </xf>
    <xf numFmtId="4" fontId="29" fillId="0" borderId="13" xfId="1" applyNumberFormat="1" applyFont="1" applyBorder="1" applyAlignment="1" applyProtection="1">
      <protection locked="0"/>
    </xf>
    <xf numFmtId="174" fontId="29" fillId="0" borderId="0" xfId="9" applyNumberFormat="1" applyFont="1" applyProtection="1">
      <protection locked="0"/>
    </xf>
    <xf numFmtId="167" fontId="29" fillId="0" borderId="22" xfId="1" applyFont="1" applyBorder="1" applyAlignment="1" applyProtection="1">
      <protection locked="0"/>
    </xf>
    <xf numFmtId="176" fontId="31" fillId="0" borderId="23" xfId="0" applyFont="1" applyBorder="1" applyProtection="1">
      <protection locked="0"/>
    </xf>
    <xf numFmtId="174" fontId="31" fillId="0" borderId="23" xfId="0" applyNumberFormat="1" applyFont="1" applyBorder="1" applyProtection="1">
      <protection locked="0"/>
    </xf>
    <xf numFmtId="170" fontId="29" fillId="0" borderId="22" xfId="0" applyNumberFormat="1" applyFont="1" applyBorder="1" applyAlignment="1" applyProtection="1">
      <alignment horizontal="center"/>
      <protection locked="0"/>
    </xf>
    <xf numFmtId="176" fontId="29" fillId="0" borderId="22" xfId="0" applyFont="1" applyBorder="1" applyProtection="1">
      <protection locked="0"/>
    </xf>
    <xf numFmtId="4" fontId="29" fillId="0" borderId="0" xfId="1" applyNumberFormat="1" applyFont="1" applyBorder="1" applyAlignment="1" applyProtection="1">
      <protection locked="0"/>
    </xf>
    <xf numFmtId="4" fontId="29" fillId="0" borderId="0" xfId="0" applyNumberFormat="1" applyFont="1" applyProtection="1">
      <protection locked="0"/>
    </xf>
    <xf numFmtId="4" fontId="29" fillId="0" borderId="22" xfId="1" applyNumberFormat="1" applyFont="1" applyBorder="1" applyAlignment="1" applyProtection="1">
      <protection locked="0"/>
    </xf>
    <xf numFmtId="167" fontId="29" fillId="0" borderId="29" xfId="1" applyFont="1" applyBorder="1" applyAlignment="1" applyProtection="1">
      <protection locked="0"/>
    </xf>
    <xf numFmtId="176" fontId="29" fillId="0" borderId="23" xfId="0" applyFont="1" applyBorder="1" applyAlignment="1" applyProtection="1">
      <alignment horizontal="center"/>
      <protection locked="0"/>
    </xf>
    <xf numFmtId="174" fontId="31" fillId="0" borderId="0" xfId="4" applyNumberFormat="1" applyFont="1" applyAlignment="1">
      <alignment horizontal="center"/>
    </xf>
    <xf numFmtId="176" fontId="76" fillId="5" borderId="61" xfId="0" applyFont="1" applyFill="1" applyBorder="1" applyAlignment="1" applyProtection="1">
      <alignment horizontal="center" wrapText="1"/>
      <protection locked="0"/>
    </xf>
    <xf numFmtId="170" fontId="46" fillId="3" borderId="0" xfId="10" applyNumberFormat="1" applyFont="1" applyFill="1" applyAlignment="1">
      <alignment horizontal="center"/>
    </xf>
    <xf numFmtId="170" fontId="46" fillId="3" borderId="25" xfId="10" applyNumberFormat="1" applyFont="1" applyFill="1" applyBorder="1" applyAlignment="1">
      <alignment horizontal="center"/>
    </xf>
    <xf numFmtId="170" fontId="46" fillId="3" borderId="29" xfId="10" applyNumberFormat="1" applyFont="1" applyFill="1" applyBorder="1" applyAlignment="1">
      <alignment horizontal="center"/>
    </xf>
    <xf numFmtId="4" fontId="76" fillId="5" borderId="13" xfId="0" applyNumberFormat="1" applyFont="1" applyFill="1" applyBorder="1" applyAlignment="1">
      <alignment horizontal="center" wrapText="1"/>
    </xf>
    <xf numFmtId="177" fontId="31" fillId="0" borderId="0" xfId="1" applyNumberFormat="1" applyFont="1" applyAlignment="1" applyProtection="1">
      <alignment horizontal="left" vertical="center"/>
      <protection locked="0"/>
    </xf>
    <xf numFmtId="177" fontId="29" fillId="0" borderId="0" xfId="1" applyNumberFormat="1" applyFont="1" applyBorder="1" applyAlignment="1" applyProtection="1">
      <alignment horizontal="left" vertical="center"/>
      <protection locked="0"/>
    </xf>
    <xf numFmtId="177" fontId="29" fillId="0" borderId="0" xfId="1" applyNumberFormat="1" applyFont="1" applyAlignment="1" applyProtection="1">
      <alignment horizontal="left" vertical="center"/>
      <protection locked="0"/>
    </xf>
    <xf numFmtId="177" fontId="29" fillId="0" borderId="22" xfId="1" applyNumberFormat="1" applyFont="1" applyBorder="1" applyAlignment="1" applyProtection="1">
      <alignment horizontal="left" vertical="center"/>
      <protection locked="0"/>
    </xf>
    <xf numFmtId="4" fontId="76" fillId="5" borderId="61" xfId="0" applyNumberFormat="1" applyFont="1" applyFill="1" applyBorder="1" applyAlignment="1" applyProtection="1">
      <alignment horizontal="center" wrapText="1"/>
      <protection locked="0"/>
    </xf>
    <xf numFmtId="173" fontId="46" fillId="3" borderId="0" xfId="13" applyNumberFormat="1" applyFont="1" applyFill="1" applyBorder="1" applyAlignment="1">
      <alignment horizontal="center"/>
    </xf>
    <xf numFmtId="170" fontId="29" fillId="3" borderId="0" xfId="9" applyNumberFormat="1" applyFont="1" applyFill="1" applyProtection="1">
      <protection locked="0"/>
    </xf>
    <xf numFmtId="170" fontId="29" fillId="3" borderId="22" xfId="0" applyNumberFormat="1" applyFont="1" applyFill="1" applyBorder="1" applyAlignment="1" applyProtection="1">
      <alignment horizontal="center"/>
      <protection locked="0"/>
    </xf>
    <xf numFmtId="167" fontId="29" fillId="3" borderId="0" xfId="1" applyFont="1" applyFill="1" applyBorder="1" applyAlignment="1" applyProtection="1">
      <protection locked="0"/>
    </xf>
    <xf numFmtId="176" fontId="31" fillId="3" borderId="23" xfId="0" applyFont="1" applyFill="1" applyBorder="1" applyProtection="1">
      <protection locked="0"/>
    </xf>
    <xf numFmtId="167" fontId="29" fillId="3" borderId="13" xfId="1" applyFont="1" applyFill="1" applyBorder="1" applyAlignment="1" applyProtection="1">
      <protection locked="0"/>
    </xf>
    <xf numFmtId="176" fontId="29" fillId="3" borderId="0" xfId="0" applyFont="1" applyFill="1" applyProtection="1">
      <protection locked="0"/>
    </xf>
    <xf numFmtId="167" fontId="29" fillId="3" borderId="22" xfId="1" applyFont="1" applyFill="1" applyBorder="1" applyAlignment="1" applyProtection="1">
      <protection locked="0"/>
    </xf>
    <xf numFmtId="167" fontId="29" fillId="0" borderId="0" xfId="1" applyFont="1" applyAlignment="1" applyProtection="1">
      <protection locked="0"/>
    </xf>
    <xf numFmtId="4" fontId="76" fillId="5" borderId="25" xfId="0" applyNumberFormat="1" applyFont="1" applyFill="1" applyBorder="1" applyAlignment="1" applyProtection="1">
      <alignment horizontal="center" wrapText="1"/>
      <protection locked="0"/>
    </xf>
    <xf numFmtId="4" fontId="76" fillId="5" borderId="13" xfId="0" applyNumberFormat="1" applyFont="1" applyFill="1" applyBorder="1" applyAlignment="1" applyProtection="1">
      <alignment horizontal="center" wrapText="1"/>
      <protection locked="0"/>
    </xf>
    <xf numFmtId="176" fontId="77" fillId="5" borderId="61" xfId="0" applyFont="1" applyFill="1" applyBorder="1" applyAlignment="1" applyProtection="1">
      <alignment horizontal="center" wrapText="1"/>
      <protection locked="0"/>
    </xf>
    <xf numFmtId="176" fontId="29" fillId="0" borderId="12" xfId="0" applyFont="1" applyBorder="1" applyAlignment="1" applyProtection="1">
      <alignment horizontal="center"/>
      <protection locked="0"/>
    </xf>
    <xf numFmtId="176" fontId="29" fillId="0" borderId="15" xfId="0" applyFont="1" applyBorder="1" applyAlignment="1" applyProtection="1">
      <alignment horizontal="center"/>
      <protection locked="0"/>
    </xf>
    <xf numFmtId="167" fontId="31" fillId="0" borderId="13" xfId="1" applyFont="1" applyBorder="1" applyAlignment="1" applyProtection="1">
      <protection locked="0"/>
    </xf>
    <xf numFmtId="167" fontId="29" fillId="3" borderId="13" xfId="1" applyFont="1" applyFill="1" applyBorder="1" applyAlignment="1" applyProtection="1">
      <alignment horizontal="left" vertical="center"/>
      <protection locked="0"/>
    </xf>
    <xf numFmtId="167" fontId="29" fillId="0" borderId="13" xfId="1" applyFont="1" applyBorder="1" applyAlignment="1" applyProtection="1">
      <protection locked="0"/>
    </xf>
    <xf numFmtId="167" fontId="29" fillId="0" borderId="15" xfId="1" applyFont="1" applyBorder="1" applyAlignment="1" applyProtection="1">
      <protection locked="0"/>
    </xf>
    <xf numFmtId="167" fontId="31" fillId="0" borderId="36" xfId="1" applyFont="1" applyBorder="1" applyAlignment="1" applyProtection="1">
      <protection locked="0"/>
    </xf>
    <xf numFmtId="167" fontId="29" fillId="0" borderId="37" xfId="1" applyFont="1" applyBorder="1" applyAlignment="1" applyProtection="1">
      <protection locked="0"/>
    </xf>
    <xf numFmtId="167" fontId="31" fillId="0" borderId="12" xfId="1" applyFont="1" applyBorder="1" applyAlignment="1" applyProtection="1">
      <protection locked="0"/>
    </xf>
    <xf numFmtId="167" fontId="31" fillId="0" borderId="29" xfId="1" applyFont="1" applyBorder="1" applyAlignment="1" applyProtection="1">
      <protection locked="0"/>
    </xf>
    <xf numFmtId="2" fontId="42" fillId="3" borderId="0" xfId="8" applyNumberFormat="1" applyFill="1" applyAlignment="1">
      <alignment horizontal="center"/>
    </xf>
    <xf numFmtId="4" fontId="29" fillId="3" borderId="13" xfId="1" applyNumberFormat="1" applyFont="1" applyFill="1" applyBorder="1" applyAlignment="1" applyProtection="1">
      <alignment horizontal="left" vertical="center"/>
      <protection locked="0"/>
    </xf>
    <xf numFmtId="4" fontId="29" fillId="0" borderId="29" xfId="1" applyNumberFormat="1" applyFont="1" applyBorder="1" applyAlignment="1" applyProtection="1">
      <protection locked="0"/>
    </xf>
    <xf numFmtId="4" fontId="29" fillId="3" borderId="13" xfId="1" applyNumberFormat="1" applyFont="1" applyFill="1" applyBorder="1" applyAlignment="1" applyProtection="1">
      <alignment horizontal="center" vertical="center"/>
      <protection locked="0"/>
    </xf>
    <xf numFmtId="176" fontId="79" fillId="5" borderId="61" xfId="0" applyFont="1" applyFill="1" applyBorder="1" applyAlignment="1" applyProtection="1">
      <alignment horizontal="left" wrapText="1"/>
      <protection locked="0"/>
    </xf>
    <xf numFmtId="4" fontId="29" fillId="3" borderId="25" xfId="1" applyNumberFormat="1" applyFont="1" applyFill="1" applyBorder="1" applyAlignment="1" applyProtection="1">
      <alignment horizontal="center" vertical="center"/>
      <protection locked="0"/>
    </xf>
    <xf numFmtId="176" fontId="29" fillId="0" borderId="13" xfId="0" applyFont="1" applyBorder="1" applyAlignment="1" applyProtection="1">
      <alignment horizontal="center"/>
      <protection locked="0"/>
    </xf>
    <xf numFmtId="176" fontId="29" fillId="0" borderId="13" xfId="0" applyFont="1" applyBorder="1" applyProtection="1">
      <protection locked="0"/>
    </xf>
    <xf numFmtId="167" fontId="29" fillId="3" borderId="13" xfId="1" applyFont="1" applyFill="1" applyBorder="1" applyAlignment="1" applyProtection="1">
      <alignment horizontal="center" vertical="center"/>
      <protection locked="0"/>
    </xf>
    <xf numFmtId="176" fontId="79" fillId="0" borderId="61" xfId="0" applyFont="1" applyBorder="1" applyAlignment="1" applyProtection="1">
      <alignment horizontal="center" wrapText="1"/>
      <protection locked="0"/>
    </xf>
    <xf numFmtId="176" fontId="79" fillId="0" borderId="61" xfId="0" applyFont="1" applyBorder="1" applyAlignment="1" applyProtection="1">
      <alignment horizontal="left" wrapText="1"/>
      <protection locked="0"/>
    </xf>
    <xf numFmtId="176" fontId="81" fillId="0" borderId="67" xfId="0" applyFont="1" applyBorder="1" applyAlignment="1" applyProtection="1">
      <alignment horizontal="center" wrapText="1"/>
      <protection locked="0"/>
    </xf>
    <xf numFmtId="176" fontId="80" fillId="0" borderId="0" xfId="0" applyFont="1" applyAlignment="1" applyProtection="1">
      <alignment horizontal="center" wrapText="1"/>
      <protection locked="0"/>
    </xf>
    <xf numFmtId="176" fontId="77" fillId="0" borderId="61" xfId="0" applyFont="1" applyBorder="1" applyAlignment="1" applyProtection="1">
      <alignment horizontal="left" wrapText="1"/>
      <protection locked="0"/>
    </xf>
    <xf numFmtId="176" fontId="82" fillId="0" borderId="67" xfId="0" applyFont="1" applyBorder="1" applyAlignment="1" applyProtection="1">
      <alignment horizontal="center" wrapText="1"/>
      <protection locked="0"/>
    </xf>
    <xf numFmtId="176" fontId="76" fillId="0" borderId="61" xfId="0" applyFont="1" applyBorder="1" applyAlignment="1" applyProtection="1">
      <alignment horizontal="center" wrapText="1"/>
      <protection locked="0"/>
    </xf>
    <xf numFmtId="176" fontId="83" fillId="0" borderId="67" xfId="0" applyFont="1" applyBorder="1" applyAlignment="1" applyProtection="1">
      <alignment horizontal="center" wrapText="1"/>
      <protection locked="0"/>
    </xf>
    <xf numFmtId="176" fontId="80" fillId="0" borderId="0" xfId="0" applyFont="1" applyAlignment="1" applyProtection="1">
      <alignment horizontal="left" wrapText="1"/>
      <protection locked="0"/>
    </xf>
    <xf numFmtId="176" fontId="79" fillId="0" borderId="60" xfId="0" applyFont="1" applyBorder="1" applyAlignment="1" applyProtection="1">
      <alignment horizontal="center" wrapText="1"/>
      <protection locked="0"/>
    </xf>
    <xf numFmtId="176" fontId="79" fillId="0" borderId="62" xfId="0" applyFont="1" applyBorder="1" applyAlignment="1" applyProtection="1">
      <alignment horizontal="left" wrapText="1"/>
      <protection locked="0"/>
    </xf>
    <xf numFmtId="176" fontId="79" fillId="0" borderId="62" xfId="0" applyFont="1" applyBorder="1" applyAlignment="1" applyProtection="1">
      <alignment horizontal="center" wrapText="1"/>
      <protection locked="0"/>
    </xf>
    <xf numFmtId="176" fontId="76" fillId="5" borderId="61" xfId="0" applyFont="1" applyFill="1" applyBorder="1" applyAlignment="1" applyProtection="1">
      <alignment horizontal="left" wrapText="1"/>
      <protection locked="0"/>
    </xf>
    <xf numFmtId="170" fontId="53" fillId="0" borderId="0" xfId="3" applyFont="1" applyAlignment="1"/>
    <xf numFmtId="176" fontId="64" fillId="0" borderId="0" xfId="3" applyNumberFormat="1" applyFont="1" applyAlignment="1" applyProtection="1">
      <protection locked="0"/>
    </xf>
    <xf numFmtId="176" fontId="53" fillId="0" borderId="0" xfId="3" applyNumberFormat="1" applyFont="1" applyAlignment="1">
      <alignment horizontal="fill"/>
    </xf>
    <xf numFmtId="4" fontId="77" fillId="5" borderId="61" xfId="0" applyNumberFormat="1" applyFont="1" applyFill="1" applyBorder="1" applyAlignment="1" applyProtection="1">
      <alignment horizontal="center" wrapText="1"/>
      <protection locked="0"/>
    </xf>
    <xf numFmtId="4" fontId="77" fillId="5" borderId="62" xfId="0" applyNumberFormat="1" applyFont="1" applyFill="1" applyBorder="1" applyAlignment="1" applyProtection="1">
      <alignment horizontal="center" wrapText="1"/>
      <protection locked="0"/>
    </xf>
    <xf numFmtId="170" fontId="77" fillId="5" borderId="61" xfId="0" applyNumberFormat="1" applyFont="1" applyFill="1" applyBorder="1" applyAlignment="1" applyProtection="1">
      <alignment horizontal="center" wrapText="1"/>
      <protection locked="0"/>
    </xf>
    <xf numFmtId="176" fontId="80" fillId="0" borderId="0" xfId="0" applyFont="1" applyAlignment="1" applyProtection="1">
      <alignment horizontal="left"/>
      <protection locked="0"/>
    </xf>
    <xf numFmtId="176" fontId="78" fillId="0" borderId="69" xfId="0" applyFont="1" applyBorder="1" applyAlignment="1" applyProtection="1">
      <alignment horizontal="left" wrapText="1"/>
      <protection locked="0"/>
    </xf>
    <xf numFmtId="176" fontId="78" fillId="0" borderId="72" xfId="0" applyFont="1" applyBorder="1" applyAlignment="1" applyProtection="1">
      <alignment horizontal="left" wrapText="1"/>
      <protection locked="0"/>
    </xf>
    <xf numFmtId="176" fontId="79" fillId="0" borderId="69" xfId="0" applyFont="1" applyBorder="1" applyAlignment="1" applyProtection="1">
      <alignment horizontal="center" wrapText="1"/>
      <protection locked="0"/>
    </xf>
    <xf numFmtId="176" fontId="78" fillId="0" borderId="60" xfId="0" applyFont="1" applyBorder="1" applyAlignment="1" applyProtection="1">
      <alignment horizontal="left" wrapText="1"/>
      <protection locked="0"/>
    </xf>
    <xf numFmtId="176" fontId="78" fillId="0" borderId="61" xfId="0" applyFont="1" applyBorder="1" applyAlignment="1" applyProtection="1">
      <alignment horizontal="left" wrapText="1"/>
      <protection locked="0"/>
    </xf>
    <xf numFmtId="176" fontId="79" fillId="0" borderId="61" xfId="0" applyFont="1" applyBorder="1" applyAlignment="1" applyProtection="1">
      <alignment horizontal="center" vertical="top" wrapText="1"/>
      <protection locked="0"/>
    </xf>
    <xf numFmtId="176" fontId="78" fillId="0" borderId="62" xfId="0" applyFont="1" applyBorder="1" applyAlignment="1" applyProtection="1">
      <alignment horizontal="left" wrapText="1"/>
      <protection locked="0"/>
    </xf>
    <xf numFmtId="176" fontId="78" fillId="5" borderId="73" xfId="0" applyFont="1" applyFill="1" applyBorder="1" applyAlignment="1" applyProtection="1">
      <alignment horizontal="left" wrapText="1"/>
      <protection locked="0"/>
    </xf>
    <xf numFmtId="176" fontId="79" fillId="5" borderId="73" xfId="0" applyFont="1" applyFill="1" applyBorder="1" applyAlignment="1" applyProtection="1">
      <alignment horizontal="center" wrapText="1"/>
      <protection locked="0"/>
    </xf>
    <xf numFmtId="176" fontId="79" fillId="5" borderId="73" xfId="0" applyFont="1" applyFill="1" applyBorder="1" applyAlignment="1" applyProtection="1">
      <alignment horizontal="left" wrapText="1"/>
      <protection locked="0"/>
    </xf>
    <xf numFmtId="2" fontId="79" fillId="0" borderId="61" xfId="0" applyNumberFormat="1" applyFont="1" applyBorder="1" applyAlignment="1" applyProtection="1">
      <alignment horizontal="center" wrapText="1"/>
      <protection locked="0"/>
    </xf>
    <xf numFmtId="176" fontId="76" fillId="5" borderId="13" xfId="0" applyFont="1" applyFill="1" applyBorder="1" applyAlignment="1" applyProtection="1">
      <alignment horizontal="left" wrapText="1"/>
      <protection locked="0"/>
    </xf>
    <xf numFmtId="176" fontId="76" fillId="5" borderId="13" xfId="0" applyFont="1" applyFill="1" applyBorder="1" applyAlignment="1" applyProtection="1">
      <alignment horizontal="center" wrapText="1"/>
      <protection locked="0"/>
    </xf>
    <xf numFmtId="176" fontId="31" fillId="3" borderId="75" xfId="0" applyFont="1" applyFill="1" applyBorder="1"/>
    <xf numFmtId="167" fontId="64" fillId="3" borderId="13" xfId="1" applyFont="1" applyFill="1" applyBorder="1" applyAlignment="1" applyProtection="1">
      <alignment horizontal="center" vertical="center"/>
      <protection locked="0"/>
    </xf>
    <xf numFmtId="167" fontId="64" fillId="0" borderId="13" xfId="1" applyFont="1" applyBorder="1" applyAlignment="1" applyProtection="1">
      <alignment horizontal="center"/>
      <protection locked="0"/>
    </xf>
    <xf numFmtId="176" fontId="53" fillId="0" borderId="0" xfId="0" applyFont="1" applyAlignment="1" applyProtection="1">
      <alignment horizontal="center"/>
      <protection locked="0"/>
    </xf>
    <xf numFmtId="167" fontId="53" fillId="0" borderId="0" xfId="1" applyFont="1" applyAlignment="1" applyProtection="1">
      <alignment horizontal="center"/>
      <protection locked="0"/>
    </xf>
    <xf numFmtId="167" fontId="53" fillId="0" borderId="13" xfId="1" applyFont="1" applyBorder="1" applyAlignment="1" applyProtection="1">
      <alignment horizontal="center"/>
      <protection locked="0"/>
    </xf>
    <xf numFmtId="176" fontId="64" fillId="0" borderId="0" xfId="0" applyFont="1" applyAlignment="1" applyProtection="1">
      <alignment horizontal="center"/>
      <protection locked="0"/>
    </xf>
    <xf numFmtId="2" fontId="42" fillId="0" borderId="60" xfId="8" applyNumberFormat="1" applyBorder="1"/>
    <xf numFmtId="10" fontId="42" fillId="0" borderId="60" xfId="8" applyBorder="1"/>
    <xf numFmtId="2" fontId="42" fillId="0" borderId="61" xfId="8" applyNumberFormat="1" applyBorder="1"/>
    <xf numFmtId="10" fontId="42" fillId="0" borderId="61" xfId="8" applyBorder="1"/>
    <xf numFmtId="2" fontId="42" fillId="0" borderId="62" xfId="8" applyNumberFormat="1" applyBorder="1"/>
    <xf numFmtId="10" fontId="42" fillId="0" borderId="62" xfId="8" applyBorder="1"/>
    <xf numFmtId="176" fontId="87" fillId="0" borderId="74" xfId="0" applyFont="1" applyBorder="1" applyAlignment="1" applyProtection="1">
      <alignment horizontal="center" wrapText="1"/>
      <protection locked="0"/>
    </xf>
    <xf numFmtId="4" fontId="86" fillId="0" borderId="74" xfId="0" applyNumberFormat="1" applyFont="1" applyBorder="1" applyAlignment="1" applyProtection="1">
      <alignment horizontal="center" wrapText="1"/>
      <protection locked="0"/>
    </xf>
    <xf numFmtId="176" fontId="86" fillId="0" borderId="74" xfId="0" applyFont="1" applyBorder="1" applyAlignment="1" applyProtection="1">
      <alignment horizontal="center" wrapText="1"/>
      <protection locked="0"/>
    </xf>
    <xf numFmtId="176" fontId="86" fillId="0" borderId="79" xfId="0" applyFont="1" applyBorder="1" applyAlignment="1" applyProtection="1">
      <alignment horizontal="center" wrapText="1"/>
      <protection locked="0"/>
    </xf>
    <xf numFmtId="4" fontId="87" fillId="0" borderId="74" xfId="0" applyNumberFormat="1" applyFont="1" applyBorder="1" applyAlignment="1" applyProtection="1">
      <alignment horizontal="center" wrapText="1"/>
      <protection locked="0"/>
    </xf>
    <xf numFmtId="176" fontId="78" fillId="0" borderId="80" xfId="0" applyFont="1" applyBorder="1" applyAlignment="1" applyProtection="1">
      <alignment horizontal="left" wrapText="1"/>
      <protection locked="0"/>
    </xf>
    <xf numFmtId="176" fontId="78" fillId="0" borderId="78" xfId="0" applyFont="1" applyBorder="1" applyAlignment="1" applyProtection="1">
      <alignment horizontal="left" wrapText="1"/>
      <protection locked="0"/>
    </xf>
    <xf numFmtId="176" fontId="79" fillId="0" borderId="82" xfId="0" applyFont="1" applyBorder="1" applyAlignment="1" applyProtection="1">
      <alignment horizontal="center" wrapText="1"/>
      <protection locked="0"/>
    </xf>
    <xf numFmtId="176" fontId="87" fillId="0" borderId="74" xfId="0" applyFont="1" applyBorder="1" applyAlignment="1" applyProtection="1">
      <alignment horizontal="left" wrapText="1"/>
      <protection locked="0"/>
    </xf>
    <xf numFmtId="176" fontId="87" fillId="0" borderId="81" xfId="0" applyFont="1" applyBorder="1" applyAlignment="1" applyProtection="1">
      <alignment horizontal="center" wrapText="1"/>
      <protection locked="0"/>
    </xf>
    <xf numFmtId="176" fontId="86" fillId="0" borderId="74" xfId="0" applyFont="1" applyBorder="1" applyAlignment="1" applyProtection="1">
      <alignment horizontal="left" wrapText="1"/>
      <protection locked="0"/>
    </xf>
    <xf numFmtId="176" fontId="78" fillId="0" borderId="78"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3" fontId="86" fillId="0" borderId="74" xfId="0" applyNumberFormat="1" applyFont="1" applyBorder="1" applyAlignment="1" applyProtection="1">
      <alignment horizontal="center" wrapText="1"/>
      <protection locked="0"/>
    </xf>
    <xf numFmtId="3" fontId="87" fillId="0" borderId="74" xfId="0" applyNumberFormat="1" applyFont="1" applyBorder="1" applyAlignment="1" applyProtection="1">
      <alignment horizontal="center" wrapText="1"/>
      <protection locked="0"/>
    </xf>
    <xf numFmtId="4" fontId="79" fillId="0" borderId="74" xfId="0" applyNumberFormat="1" applyFont="1" applyBorder="1" applyAlignment="1" applyProtection="1">
      <alignment horizontal="center" wrapText="1"/>
      <protection locked="0"/>
    </xf>
    <xf numFmtId="176" fontId="78" fillId="0" borderId="79" xfId="0" applyFont="1" applyBorder="1" applyAlignment="1" applyProtection="1">
      <alignment horizontal="left" wrapText="1"/>
      <protection locked="0"/>
    </xf>
    <xf numFmtId="176" fontId="86" fillId="0" borderId="85" xfId="0" applyFont="1" applyBorder="1" applyAlignment="1" applyProtection="1">
      <alignment horizontal="center" wrapText="1"/>
      <protection locked="0"/>
    </xf>
    <xf numFmtId="176" fontId="78" fillId="0" borderId="76" xfId="0" applyFont="1" applyBorder="1" applyAlignment="1" applyProtection="1">
      <alignment horizontal="left" wrapText="1"/>
      <protection locked="0"/>
    </xf>
    <xf numFmtId="176" fontId="86" fillId="0" borderId="76" xfId="0" applyFont="1" applyBorder="1" applyAlignment="1" applyProtection="1">
      <alignment horizontal="center" wrapText="1"/>
      <protection locked="0"/>
    </xf>
    <xf numFmtId="176" fontId="86" fillId="0" borderId="86"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67" fontId="42" fillId="0" borderId="0" xfId="1" applyFont="1"/>
    <xf numFmtId="167" fontId="42" fillId="0" borderId="0" xfId="8" applyNumberFormat="1"/>
    <xf numFmtId="167" fontId="46" fillId="0" borderId="0" xfId="1" applyFont="1" applyAlignment="1"/>
    <xf numFmtId="167" fontId="46" fillId="0" borderId="0" xfId="1" applyFont="1" applyAlignment="1">
      <alignment horizontal="center"/>
    </xf>
    <xf numFmtId="176" fontId="31" fillId="3" borderId="13" xfId="0" applyFont="1" applyFill="1" applyBorder="1"/>
    <xf numFmtId="2" fontId="76" fillId="5" borderId="67" xfId="0" applyNumberFormat="1" applyFont="1" applyFill="1" applyBorder="1" applyAlignment="1" applyProtection="1">
      <alignment horizontal="center" wrapText="1"/>
      <protection locked="0"/>
    </xf>
    <xf numFmtId="2" fontId="76" fillId="5" borderId="61" xfId="0" applyNumberFormat="1" applyFont="1" applyFill="1" applyBorder="1" applyAlignment="1" applyProtection="1">
      <alignment horizontal="center" wrapText="1"/>
      <protection locked="0"/>
    </xf>
    <xf numFmtId="2" fontId="79" fillId="0" borderId="0" xfId="0" applyNumberFormat="1" applyFont="1" applyAlignment="1" applyProtection="1">
      <alignment horizontal="center" wrapText="1"/>
      <protection locked="0"/>
    </xf>
    <xf numFmtId="176" fontId="31" fillId="6" borderId="0" xfId="10" applyFill="1"/>
    <xf numFmtId="176" fontId="64" fillId="6" borderId="0" xfId="10" applyFont="1" applyFill="1" applyAlignment="1">
      <alignment horizontal="left"/>
    </xf>
    <xf numFmtId="176" fontId="53" fillId="6" borderId="0" xfId="10" applyFont="1" applyFill="1"/>
    <xf numFmtId="176" fontId="46" fillId="6" borderId="0" xfId="10" applyFont="1" applyFill="1"/>
    <xf numFmtId="176" fontId="68" fillId="6" borderId="12" xfId="10" applyFont="1" applyFill="1" applyBorder="1"/>
    <xf numFmtId="176" fontId="68" fillId="6" borderId="24" xfId="10" applyFont="1" applyFill="1" applyBorder="1"/>
    <xf numFmtId="176" fontId="68" fillId="6" borderId="23" xfId="10" applyFont="1" applyFill="1" applyBorder="1"/>
    <xf numFmtId="176" fontId="68" fillId="6" borderId="36" xfId="10" applyFont="1" applyFill="1" applyBorder="1"/>
    <xf numFmtId="176" fontId="68" fillId="6" borderId="0" xfId="10" applyFont="1" applyFill="1"/>
    <xf numFmtId="176" fontId="68" fillId="6" borderId="13" xfId="10" applyFont="1" applyFill="1" applyBorder="1"/>
    <xf numFmtId="176" fontId="68" fillId="6" borderId="13" xfId="10" applyFont="1" applyFill="1" applyBorder="1" applyAlignment="1">
      <alignment horizontal="center"/>
    </xf>
    <xf numFmtId="176" fontId="68" fillId="6" borderId="25" xfId="10" applyFont="1" applyFill="1" applyBorder="1"/>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8" fillId="6" borderId="29" xfId="10" applyFont="1" applyFill="1" applyBorder="1"/>
    <xf numFmtId="176" fontId="68" fillId="6" borderId="25" xfId="10" applyFont="1" applyFill="1" applyBorder="1" applyAlignment="1">
      <alignment horizontal="left"/>
    </xf>
    <xf numFmtId="176" fontId="68" fillId="6" borderId="22" xfId="10" applyFont="1" applyFill="1" applyBorder="1" applyAlignment="1">
      <alignment horizontal="center"/>
    </xf>
    <xf numFmtId="176" fontId="68" fillId="6" borderId="12" xfId="10" applyFont="1" applyFill="1" applyBorder="1" applyAlignment="1">
      <alignment horizontal="center"/>
    </xf>
    <xf numFmtId="170" fontId="69" fillId="6" borderId="13" xfId="10" applyNumberFormat="1" applyFont="1" applyFill="1" applyBorder="1" applyAlignment="1">
      <alignment horizontal="center"/>
    </xf>
    <xf numFmtId="170" fontId="68" fillId="6" borderId="15" xfId="10" applyNumberFormat="1" applyFont="1" applyFill="1" applyBorder="1" applyAlignment="1">
      <alignment horizontal="center"/>
    </xf>
    <xf numFmtId="1" fontId="68" fillId="6" borderId="15" xfId="10" applyNumberFormat="1" applyFont="1" applyFill="1" applyBorder="1" applyAlignment="1">
      <alignment horizontal="right"/>
    </xf>
    <xf numFmtId="170" fontId="68" fillId="6" borderId="15" xfId="10" applyNumberFormat="1" applyFont="1" applyFill="1" applyBorder="1" applyAlignment="1">
      <alignment horizontal="right"/>
    </xf>
    <xf numFmtId="176" fontId="68" fillId="6" borderId="15" xfId="10" applyFont="1" applyFill="1" applyBorder="1"/>
    <xf numFmtId="170" fontId="68" fillId="6" borderId="13" xfId="10" applyNumberFormat="1" applyFont="1" applyFill="1" applyBorder="1" applyAlignment="1">
      <alignment horizontal="left"/>
    </xf>
    <xf numFmtId="1" fontId="68" fillId="6" borderId="13" xfId="10" applyNumberFormat="1" applyFont="1" applyFill="1" applyBorder="1" applyAlignment="1">
      <alignment horizontal="right"/>
    </xf>
    <xf numFmtId="170" fontId="68" fillId="6" borderId="13" xfId="10" applyNumberFormat="1" applyFont="1" applyFill="1" applyBorder="1" applyAlignment="1">
      <alignment horizontal="right"/>
    </xf>
    <xf numFmtId="1" fontId="68" fillId="6" borderId="13" xfId="10" applyNumberFormat="1" applyFont="1" applyFill="1" applyBorder="1" applyAlignment="1">
      <alignment horizontal="center"/>
    </xf>
    <xf numFmtId="170" fontId="68" fillId="6" borderId="13" xfId="10" applyNumberFormat="1" applyFont="1" applyFill="1" applyBorder="1" applyAlignment="1">
      <alignment horizontal="center"/>
    </xf>
    <xf numFmtId="170" fontId="68" fillId="6" borderId="13" xfId="10" applyNumberFormat="1" applyFont="1" applyFill="1" applyBorder="1"/>
    <xf numFmtId="176" fontId="69" fillId="6" borderId="13" xfId="10" applyFont="1" applyFill="1" applyBorder="1" applyAlignment="1">
      <alignment horizontal="center"/>
    </xf>
    <xf numFmtId="176" fontId="31" fillId="6" borderId="0" xfId="10" applyFill="1" applyAlignment="1">
      <alignment horizontal="center"/>
    </xf>
    <xf numFmtId="1" fontId="69" fillId="6" borderId="13" xfId="10" applyNumberFormat="1" applyFont="1" applyFill="1" applyBorder="1" applyAlignment="1">
      <alignment horizontal="center"/>
    </xf>
    <xf numFmtId="170" fontId="68" fillId="6" borderId="29" xfId="10" applyNumberFormat="1" applyFont="1" applyFill="1" applyBorder="1" applyAlignment="1">
      <alignment horizontal="center"/>
    </xf>
    <xf numFmtId="170" fontId="68" fillId="6" borderId="0" xfId="10" applyNumberFormat="1" applyFont="1" applyFill="1" applyAlignment="1">
      <alignment horizontal="center"/>
    </xf>
    <xf numFmtId="174" fontId="68" fillId="6" borderId="0" xfId="10" applyNumberFormat="1" applyFont="1" applyFill="1" applyAlignment="1">
      <alignment horizontal="center"/>
    </xf>
    <xf numFmtId="174" fontId="68" fillId="6" borderId="13" xfId="10" applyNumberFormat="1" applyFont="1" applyFill="1" applyBorder="1" applyAlignment="1">
      <alignment horizontal="center"/>
    </xf>
    <xf numFmtId="174" fontId="68" fillId="6" borderId="29" xfId="10" applyNumberFormat="1" applyFont="1" applyFill="1" applyBorder="1" applyAlignment="1">
      <alignment horizontal="center"/>
    </xf>
    <xf numFmtId="174" fontId="68" fillId="6" borderId="13" xfId="1" applyNumberFormat="1" applyFont="1" applyFill="1" applyBorder="1" applyAlignment="1">
      <alignment horizontal="center"/>
    </xf>
    <xf numFmtId="174" fontId="68" fillId="6" borderId="29" xfId="1" applyNumberFormat="1" applyFont="1" applyFill="1" applyBorder="1" applyAlignment="1">
      <alignment horizontal="center"/>
    </xf>
    <xf numFmtId="177" fontId="68" fillId="6" borderId="15" xfId="10" applyNumberFormat="1" applyFont="1" applyFill="1" applyBorder="1"/>
    <xf numFmtId="176" fontId="68" fillId="6" borderId="26" xfId="10" applyFont="1" applyFill="1" applyBorder="1"/>
    <xf numFmtId="176" fontId="68" fillId="6" borderId="37" xfId="10" applyFont="1" applyFill="1" applyBorder="1"/>
    <xf numFmtId="170" fontId="68" fillId="6" borderId="0" xfId="10" applyNumberFormat="1" applyFont="1" applyFill="1"/>
    <xf numFmtId="176" fontId="29" fillId="6" borderId="0" xfId="10" applyFont="1" applyFill="1"/>
    <xf numFmtId="4" fontId="78" fillId="5" borderId="94" xfId="0" applyNumberFormat="1" applyFont="1" applyFill="1" applyBorder="1" applyAlignment="1" applyProtection="1">
      <alignment horizontal="center" wrapText="1"/>
      <protection locked="0"/>
    </xf>
    <xf numFmtId="4" fontId="78" fillId="5" borderId="88" xfId="0" applyNumberFormat="1" applyFont="1" applyFill="1" applyBorder="1" applyAlignment="1" applyProtection="1">
      <alignment horizontal="center" wrapText="1"/>
      <protection locked="0"/>
    </xf>
    <xf numFmtId="0" fontId="76" fillId="5" borderId="61" xfId="1" applyNumberFormat="1" applyFont="1" applyFill="1" applyBorder="1" applyAlignment="1" applyProtection="1">
      <alignment horizontal="center" wrapText="1"/>
      <protection locked="0"/>
    </xf>
    <xf numFmtId="176" fontId="76" fillId="0" borderId="62" xfId="0" applyFont="1" applyBorder="1" applyAlignment="1" applyProtection="1">
      <alignment horizontal="center"/>
      <protection locked="0"/>
    </xf>
    <xf numFmtId="176" fontId="76" fillId="5" borderId="61" xfId="0" applyFont="1" applyFill="1" applyBorder="1" applyAlignment="1" applyProtection="1">
      <alignment horizontal="center" vertical="center" wrapText="1"/>
      <protection locked="0"/>
    </xf>
    <xf numFmtId="0" fontId="76" fillId="5" borderId="61" xfId="0" applyNumberFormat="1" applyFont="1" applyFill="1" applyBorder="1" applyAlignment="1" applyProtection="1">
      <alignment horizontal="center" vertical="center" wrapText="1"/>
      <protection locked="0"/>
    </xf>
    <xf numFmtId="176" fontId="76" fillId="5" borderId="0" xfId="0" applyFont="1" applyFill="1" applyAlignment="1" applyProtection="1">
      <alignment wrapText="1"/>
      <protection locked="0"/>
    </xf>
    <xf numFmtId="4" fontId="78" fillId="5" borderId="29" xfId="0" applyNumberFormat="1" applyFont="1" applyFill="1" applyBorder="1" applyAlignment="1" applyProtection="1">
      <alignment horizontal="center" wrapText="1"/>
      <protection locked="0"/>
    </xf>
    <xf numFmtId="176" fontId="79" fillId="5" borderId="66" xfId="0" applyFont="1" applyFill="1" applyBorder="1" applyAlignment="1" applyProtection="1">
      <alignment horizontal="left" vertical="center" wrapText="1"/>
      <protection locked="0"/>
    </xf>
    <xf numFmtId="176" fontId="78" fillId="0" borderId="69"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80" fillId="0" borderId="0" xfId="0" applyFont="1" applyAlignment="1" applyProtection="1">
      <alignment horizontal="left" vertical="center"/>
      <protection locked="0"/>
    </xf>
    <xf numFmtId="176" fontId="84" fillId="5" borderId="66" xfId="0" applyFont="1" applyFill="1" applyBorder="1" applyAlignment="1" applyProtection="1">
      <alignment horizontal="left" vertical="center" wrapText="1"/>
      <protection locked="0"/>
    </xf>
    <xf numFmtId="176" fontId="76" fillId="5" borderId="60" xfId="0" applyFont="1" applyFill="1" applyBorder="1" applyAlignment="1" applyProtection="1">
      <alignment horizontal="left" vertical="center" wrapText="1"/>
      <protection locked="0"/>
    </xf>
    <xf numFmtId="176" fontId="76" fillId="5" borderId="61" xfId="0" applyFont="1" applyFill="1" applyBorder="1" applyAlignment="1" applyProtection="1">
      <alignment horizontal="left" vertical="center" wrapText="1"/>
      <protection locked="0"/>
    </xf>
    <xf numFmtId="176" fontId="76" fillId="5" borderId="62" xfId="0" applyFont="1" applyFill="1" applyBorder="1" applyAlignment="1" applyProtection="1">
      <alignment horizontal="left" vertical="center" wrapText="1"/>
      <protection locked="0"/>
    </xf>
    <xf numFmtId="176" fontId="77" fillId="5" borderId="62" xfId="0" applyFont="1" applyFill="1" applyBorder="1" applyAlignment="1" applyProtection="1">
      <alignment horizontal="left" vertical="center" wrapText="1"/>
      <protection locked="0"/>
    </xf>
    <xf numFmtId="176" fontId="77" fillId="5" borderId="60" xfId="0" applyFont="1" applyFill="1" applyBorder="1" applyAlignment="1" applyProtection="1">
      <alignment horizontal="left" vertical="center" wrapText="1"/>
      <protection locked="0"/>
    </xf>
    <xf numFmtId="0" fontId="76" fillId="0" borderId="61" xfId="0" applyNumberFormat="1" applyFont="1" applyBorder="1" applyAlignment="1" applyProtection="1">
      <alignment horizontal="center" vertical="center" wrapText="1"/>
      <protection locked="0"/>
    </xf>
    <xf numFmtId="176" fontId="90" fillId="5" borderId="0" xfId="0" applyFont="1" applyFill="1" applyAlignment="1" applyProtection="1">
      <alignment horizontal="left" vertical="center" wrapText="1"/>
      <protection locked="0"/>
    </xf>
    <xf numFmtId="176" fontId="76" fillId="0" borderId="102" xfId="0" applyFont="1" applyBorder="1" applyAlignment="1" applyProtection="1">
      <alignment horizontal="center" wrapText="1"/>
      <protection locked="0"/>
    </xf>
    <xf numFmtId="176" fontId="90" fillId="0" borderId="61" xfId="0" applyFont="1" applyBorder="1" applyAlignment="1" applyProtection="1">
      <alignment horizontal="left" wrapText="1"/>
      <protection locked="0"/>
    </xf>
    <xf numFmtId="176" fontId="90" fillId="0" borderId="0" xfId="0" applyFont="1" applyAlignment="1" applyProtection="1">
      <alignment horizontal="left" wrapText="1"/>
      <protection locked="0"/>
    </xf>
    <xf numFmtId="176" fontId="90" fillId="0" borderId="64" xfId="0" applyFont="1" applyBorder="1" applyAlignment="1" applyProtection="1">
      <alignment horizontal="left" wrapText="1"/>
      <protection locked="0"/>
    </xf>
    <xf numFmtId="176" fontId="90" fillId="0" borderId="62" xfId="0" applyFont="1" applyBorder="1" applyAlignment="1" applyProtection="1">
      <alignment horizontal="left" wrapText="1"/>
      <protection locked="0"/>
    </xf>
    <xf numFmtId="176" fontId="90" fillId="0" borderId="60" xfId="0" applyFont="1" applyBorder="1" applyAlignment="1" applyProtection="1">
      <alignment horizontal="left" wrapText="1"/>
      <protection locked="0"/>
    </xf>
    <xf numFmtId="176" fontId="90" fillId="0" borderId="4" xfId="0" applyFont="1" applyBorder="1" applyAlignment="1" applyProtection="1">
      <alignment horizontal="left" wrapText="1"/>
      <protection locked="0"/>
    </xf>
    <xf numFmtId="176" fontId="46" fillId="0" borderId="0" xfId="3" applyNumberFormat="1" applyFont="1" applyAlignment="1">
      <alignment horizontal="fill"/>
    </xf>
    <xf numFmtId="170" fontId="46" fillId="0" borderId="0" xfId="3" applyFont="1" applyAlignment="1"/>
    <xf numFmtId="176" fontId="47" fillId="0" borderId="0" xfId="3" applyNumberFormat="1" applyFont="1" applyAlignment="1"/>
    <xf numFmtId="176" fontId="89" fillId="5" borderId="61" xfId="0" applyFont="1" applyFill="1" applyBorder="1" applyAlignment="1" applyProtection="1">
      <alignment horizontal="center" vertical="center" wrapText="1"/>
      <protection locked="0"/>
    </xf>
    <xf numFmtId="176" fontId="83" fillId="0" borderId="0" xfId="0" applyFont="1" applyAlignment="1" applyProtection="1">
      <alignment wrapText="1"/>
      <protection locked="0"/>
    </xf>
    <xf numFmtId="2" fontId="76" fillId="5" borderId="61" xfId="0" applyNumberFormat="1" applyFont="1" applyFill="1" applyBorder="1" applyAlignment="1" applyProtection="1">
      <alignment horizontal="center" vertical="center" wrapText="1"/>
      <protection locked="0"/>
    </xf>
    <xf numFmtId="2" fontId="76" fillId="0" borderId="61" xfId="0" applyNumberFormat="1" applyFont="1" applyBorder="1" applyAlignment="1" applyProtection="1">
      <alignment horizontal="center" vertical="center" wrapText="1"/>
      <protection locked="0"/>
    </xf>
    <xf numFmtId="176" fontId="29" fillId="6" borderId="2" xfId="0" applyFont="1" applyFill="1" applyBorder="1" applyAlignment="1">
      <alignment horizontal="center"/>
    </xf>
    <xf numFmtId="1" fontId="42" fillId="6" borderId="0" xfId="8" applyNumberFormat="1" applyFill="1"/>
    <xf numFmtId="176" fontId="38" fillId="6" borderId="0" xfId="0" applyFont="1" applyFill="1" applyProtection="1">
      <protection locked="0"/>
    </xf>
    <xf numFmtId="1" fontId="40" fillId="6" borderId="0" xfId="8" applyNumberFormat="1" applyFont="1" applyFill="1"/>
    <xf numFmtId="1" fontId="43" fillId="6" borderId="0" xfId="8" applyNumberFormat="1" applyFont="1" applyFill="1"/>
    <xf numFmtId="1" fontId="40" fillId="6" borderId="3" xfId="8" applyNumberFormat="1" applyFont="1" applyFill="1" applyBorder="1"/>
    <xf numFmtId="1" fontId="42" fillId="6" borderId="2" xfId="8" applyNumberFormat="1" applyFill="1" applyBorder="1"/>
    <xf numFmtId="1" fontId="40" fillId="6" borderId="2" xfId="8" applyNumberFormat="1" applyFont="1" applyFill="1" applyBorder="1"/>
    <xf numFmtId="1" fontId="40" fillId="6" borderId="2" xfId="8" applyNumberFormat="1" applyFont="1" applyFill="1" applyBorder="1" applyAlignment="1">
      <alignment horizontal="center"/>
    </xf>
    <xf numFmtId="1" fontId="43" fillId="6" borderId="2" xfId="8" applyNumberFormat="1" applyFont="1" applyFill="1" applyBorder="1"/>
    <xf numFmtId="1" fontId="43" fillId="6" borderId="3" xfId="8" applyNumberFormat="1" applyFont="1" applyFill="1" applyBorder="1"/>
    <xf numFmtId="170" fontId="40" fillId="6" borderId="2" xfId="8" applyNumberFormat="1" applyFont="1" applyFill="1" applyBorder="1" applyAlignment="1">
      <alignment horizontal="center"/>
    </xf>
    <xf numFmtId="170" fontId="40" fillId="6" borderId="4" xfId="8" applyNumberFormat="1" applyFont="1" applyFill="1" applyBorder="1" applyAlignment="1">
      <alignment horizontal="center"/>
    </xf>
    <xf numFmtId="170" fontId="40" fillId="6" borderId="0" xfId="8" applyNumberFormat="1" applyFont="1" applyFill="1" applyAlignment="1">
      <alignment horizontal="center"/>
    </xf>
    <xf numFmtId="1" fontId="40" fillId="6" borderId="4" xfId="8" applyNumberFormat="1" applyFont="1" applyFill="1" applyBorder="1"/>
    <xf numFmtId="178" fontId="40" fillId="6" borderId="2" xfId="1" applyNumberFormat="1" applyFont="1" applyFill="1" applyBorder="1" applyAlignment="1">
      <alignment horizontal="center"/>
    </xf>
    <xf numFmtId="178" fontId="40" fillId="6" borderId="4" xfId="1" applyNumberFormat="1" applyFont="1" applyFill="1" applyBorder="1" applyAlignment="1">
      <alignment horizontal="center"/>
    </xf>
    <xf numFmtId="178" fontId="40" fillId="6" borderId="0" xfId="1" applyNumberFormat="1" applyFont="1" applyFill="1" applyBorder="1" applyAlignment="1">
      <alignment horizontal="center"/>
    </xf>
    <xf numFmtId="3" fontId="40" fillId="6" borderId="2" xfId="1" applyNumberFormat="1" applyFont="1" applyFill="1" applyBorder="1" applyAlignment="1">
      <alignment horizontal="center"/>
    </xf>
    <xf numFmtId="3" fontId="40" fillId="6" borderId="4" xfId="1" applyNumberFormat="1" applyFont="1" applyFill="1" applyBorder="1" applyAlignment="1">
      <alignment horizontal="center"/>
    </xf>
    <xf numFmtId="3" fontId="40" fillId="6" borderId="0" xfId="1" applyNumberFormat="1" applyFont="1" applyFill="1" applyBorder="1" applyAlignment="1">
      <alignment horizontal="center"/>
    </xf>
    <xf numFmtId="174" fontId="40" fillId="6" borderId="4" xfId="1" applyNumberFormat="1" applyFont="1" applyFill="1" applyBorder="1" applyAlignment="1">
      <alignment horizontal="center"/>
    </xf>
    <xf numFmtId="174" fontId="40" fillId="6" borderId="2" xfId="1" applyNumberFormat="1" applyFont="1" applyFill="1" applyBorder="1" applyAlignment="1">
      <alignment horizontal="center"/>
    </xf>
    <xf numFmtId="176" fontId="40" fillId="6" borderId="2" xfId="1" applyNumberFormat="1" applyFont="1" applyFill="1" applyBorder="1" applyAlignment="1">
      <alignment horizontal="center"/>
    </xf>
    <xf numFmtId="176" fontId="40" fillId="6" borderId="4" xfId="1" applyNumberFormat="1" applyFont="1" applyFill="1" applyBorder="1" applyAlignment="1">
      <alignment horizontal="center"/>
    </xf>
    <xf numFmtId="174" fontId="40" fillId="6" borderId="0" xfId="1" applyNumberFormat="1" applyFont="1" applyFill="1" applyBorder="1" applyAlignment="1">
      <alignment horizontal="center"/>
    </xf>
    <xf numFmtId="176" fontId="79" fillId="6" borderId="61" xfId="0" applyFont="1" applyFill="1" applyBorder="1" applyAlignment="1" applyProtection="1">
      <alignment horizontal="center" wrapText="1"/>
      <protection locked="0"/>
    </xf>
    <xf numFmtId="176" fontId="79" fillId="6" borderId="61" xfId="0" applyFont="1" applyFill="1" applyBorder="1" applyAlignment="1" applyProtection="1">
      <alignment horizontal="left" wrapText="1"/>
      <protection locked="0"/>
    </xf>
    <xf numFmtId="4" fontId="79" fillId="6" borderId="61"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left" wrapText="1"/>
      <protection locked="0"/>
    </xf>
    <xf numFmtId="4" fontId="79" fillId="6" borderId="68" xfId="0" applyNumberFormat="1" applyFont="1" applyFill="1" applyBorder="1" applyAlignment="1" applyProtection="1">
      <alignment horizontal="center" wrapText="1"/>
      <protection locked="0"/>
    </xf>
    <xf numFmtId="176" fontId="79" fillId="6" borderId="68" xfId="0" applyFont="1" applyFill="1" applyBorder="1" applyAlignment="1" applyProtection="1">
      <alignment horizontal="center" wrapText="1"/>
      <protection locked="0"/>
    </xf>
    <xf numFmtId="4" fontId="79" fillId="6" borderId="0" xfId="0" applyNumberFormat="1" applyFont="1" applyFill="1" applyAlignment="1" applyProtection="1">
      <alignment horizontal="center" wrapText="1"/>
      <protection locked="0"/>
    </xf>
    <xf numFmtId="4" fontId="79" fillId="6" borderId="64" xfId="0" applyNumberFormat="1" applyFont="1" applyFill="1" applyBorder="1" applyAlignment="1" applyProtection="1">
      <alignment horizontal="center" wrapText="1"/>
      <protection locked="0"/>
    </xf>
    <xf numFmtId="4" fontId="79" fillId="6" borderId="61" xfId="0" applyNumberFormat="1" applyFont="1" applyFill="1" applyBorder="1" applyAlignment="1" applyProtection="1">
      <alignment horizontal="left" wrapText="1"/>
      <protection locked="0"/>
    </xf>
    <xf numFmtId="4" fontId="79" fillId="6" borderId="67"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center" wrapText="1"/>
      <protection locked="0"/>
    </xf>
    <xf numFmtId="174" fontId="79" fillId="6" borderId="61" xfId="0" applyNumberFormat="1" applyFont="1" applyFill="1" applyBorder="1" applyAlignment="1" applyProtection="1">
      <alignment horizontal="left" wrapText="1"/>
      <protection locked="0"/>
    </xf>
    <xf numFmtId="176" fontId="38" fillId="6" borderId="62" xfId="0" applyFont="1" applyFill="1" applyBorder="1" applyProtection="1">
      <protection locked="0"/>
    </xf>
    <xf numFmtId="176" fontId="76" fillId="6" borderId="0" xfId="0" applyFont="1" applyFill="1" applyAlignment="1" applyProtection="1">
      <alignment horizontal="left" vertical="center" wrapText="1"/>
      <protection locked="0"/>
    </xf>
    <xf numFmtId="176" fontId="79" fillId="6" borderId="66"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left" vertical="center" wrapText="1"/>
      <protection locked="0"/>
    </xf>
    <xf numFmtId="176" fontId="79" fillId="6" borderId="61" xfId="0" applyFont="1" applyFill="1" applyBorder="1" applyAlignment="1" applyProtection="1">
      <alignment horizontal="center" vertical="center" wrapText="1"/>
      <protection locked="0"/>
    </xf>
    <xf numFmtId="176" fontId="79" fillId="6" borderId="61" xfId="0" applyFont="1" applyFill="1" applyBorder="1" applyAlignment="1" applyProtection="1">
      <alignment horizontal="left" vertical="center" wrapText="1"/>
      <protection locked="0"/>
    </xf>
    <xf numFmtId="176" fontId="79" fillId="6" borderId="62" xfId="0" applyFont="1" applyFill="1" applyBorder="1" applyAlignment="1" applyProtection="1">
      <alignment horizontal="left" vertical="center" wrapText="1"/>
      <protection locked="0"/>
    </xf>
    <xf numFmtId="176" fontId="79" fillId="6" borderId="60" xfId="0" applyFont="1" applyFill="1" applyBorder="1" applyAlignment="1" applyProtection="1">
      <alignment horizontal="center" vertical="center" wrapText="1"/>
      <protection locked="0"/>
    </xf>
    <xf numFmtId="176" fontId="78" fillId="6" borderId="60" xfId="0" applyFont="1" applyFill="1" applyBorder="1" applyAlignment="1" applyProtection="1">
      <alignment horizontal="center" vertical="center" wrapText="1"/>
      <protection locked="0"/>
    </xf>
    <xf numFmtId="0" fontId="79"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center" vertical="center" wrapText="1"/>
      <protection locked="0"/>
    </xf>
    <xf numFmtId="0" fontId="78" fillId="6" borderId="61" xfId="0" applyNumberFormat="1" applyFont="1" applyFill="1" applyBorder="1" applyAlignment="1" applyProtection="1">
      <alignment horizontal="center" vertical="center" wrapText="1"/>
      <protection locked="0"/>
    </xf>
    <xf numFmtId="174" fontId="78" fillId="6" borderId="61" xfId="0" applyNumberFormat="1" applyFont="1" applyFill="1" applyBorder="1" applyAlignment="1" applyProtection="1">
      <alignment horizontal="center" vertical="center" wrapText="1"/>
      <protection locked="0"/>
    </xf>
    <xf numFmtId="176" fontId="78" fillId="6" borderId="61"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left" vertical="center" wrapText="1"/>
      <protection locked="0"/>
    </xf>
    <xf numFmtId="176" fontId="78" fillId="6" borderId="62" xfId="0" applyFont="1" applyFill="1" applyBorder="1" applyAlignment="1" applyProtection="1">
      <alignment horizontal="center" vertical="center" wrapText="1"/>
      <protection locked="0"/>
    </xf>
    <xf numFmtId="176" fontId="56" fillId="6" borderId="0" xfId="0" applyFont="1" applyFill="1" applyProtection="1">
      <protection locked="0"/>
    </xf>
    <xf numFmtId="1" fontId="65" fillId="6" borderId="0" xfId="8" applyNumberFormat="1" applyFont="1" applyFill="1" applyProtection="1">
      <protection locked="0"/>
    </xf>
    <xf numFmtId="2" fontId="65" fillId="6" borderId="0" xfId="8" applyNumberFormat="1" applyFont="1" applyFill="1" applyProtection="1">
      <protection locked="0"/>
    </xf>
    <xf numFmtId="2" fontId="65" fillId="6" borderId="0" xfId="8" applyNumberFormat="1" applyFont="1" applyFill="1"/>
    <xf numFmtId="1" fontId="65" fillId="6" borderId="0" xfId="8" applyNumberFormat="1" applyFont="1" applyFill="1"/>
    <xf numFmtId="1" fontId="65" fillId="6" borderId="3" xfId="8" applyNumberFormat="1" applyFont="1" applyFill="1" applyBorder="1"/>
    <xf numFmtId="2" fontId="65" fillId="6" borderId="3" xfId="8" applyNumberFormat="1" applyFont="1" applyFill="1" applyBorder="1"/>
    <xf numFmtId="2" fontId="65" fillId="6" borderId="5" xfId="8" applyNumberFormat="1" applyFont="1" applyFill="1" applyBorder="1"/>
    <xf numFmtId="1" fontId="65" fillId="6" borderId="2" xfId="8" applyNumberFormat="1" applyFont="1" applyFill="1" applyBorder="1" applyAlignment="1">
      <alignment horizontal="center"/>
    </xf>
    <xf numFmtId="2" fontId="65" fillId="6" borderId="2" xfId="8" applyNumberFormat="1" applyFont="1" applyFill="1" applyBorder="1" applyAlignment="1">
      <alignment horizontal="center"/>
    </xf>
    <xf numFmtId="2" fontId="65" fillId="6" borderId="4" xfId="8" applyNumberFormat="1" applyFont="1" applyFill="1" applyBorder="1" applyAlignment="1">
      <alignment horizontal="center"/>
    </xf>
    <xf numFmtId="1" fontId="65" fillId="6" borderId="2" xfId="8" applyNumberFormat="1" applyFont="1" applyFill="1" applyBorder="1"/>
    <xf numFmtId="2" fontId="65" fillId="6" borderId="2" xfId="8" applyNumberFormat="1" applyFont="1" applyFill="1" applyBorder="1"/>
    <xf numFmtId="2" fontId="65" fillId="6" borderId="4" xfId="8" applyNumberFormat="1" applyFont="1" applyFill="1" applyBorder="1"/>
    <xf numFmtId="1" fontId="65" fillId="6" borderId="21" xfId="8" applyNumberFormat="1" applyFont="1" applyFill="1" applyBorder="1"/>
    <xf numFmtId="2" fontId="65" fillId="6" borderId="21" xfId="8" applyNumberFormat="1" applyFont="1" applyFill="1" applyBorder="1"/>
    <xf numFmtId="2" fontId="65" fillId="6" borderId="9" xfId="8" applyNumberFormat="1" applyFont="1" applyFill="1" applyBorder="1"/>
    <xf numFmtId="1" fontId="67" fillId="6" borderId="3" xfId="8" applyNumberFormat="1" applyFont="1" applyFill="1" applyBorder="1"/>
    <xf numFmtId="2" fontId="67" fillId="6" borderId="3" xfId="8" applyNumberFormat="1" applyFont="1" applyFill="1" applyBorder="1" applyAlignment="1">
      <alignment horizontal="center"/>
    </xf>
    <xf numFmtId="2" fontId="67" fillId="6" borderId="5" xfId="8" applyNumberFormat="1" applyFont="1" applyFill="1" applyBorder="1" applyAlignment="1">
      <alignment horizontal="center"/>
    </xf>
    <xf numFmtId="1" fontId="40" fillId="6" borderId="2" xfId="8" applyNumberFormat="1" applyFont="1" applyFill="1" applyBorder="1" applyAlignment="1" applyProtection="1">
      <alignment horizontal="center"/>
      <protection locked="0"/>
    </xf>
    <xf numFmtId="1" fontId="40" fillId="6" borderId="2" xfId="8" applyNumberFormat="1" applyFont="1" applyFill="1" applyBorder="1" applyProtection="1">
      <protection locked="0"/>
    </xf>
    <xf numFmtId="37" fontId="43" fillId="6" borderId="2" xfId="1" applyNumberFormat="1" applyFont="1" applyFill="1" applyBorder="1" applyAlignment="1">
      <alignment horizontal="center"/>
    </xf>
    <xf numFmtId="37" fontId="43" fillId="6" borderId="4" xfId="1" applyNumberFormat="1" applyFont="1" applyFill="1" applyBorder="1" applyAlignment="1">
      <alignment horizontal="center"/>
    </xf>
    <xf numFmtId="1" fontId="40" fillId="6" borderId="4" xfId="8" applyNumberFormat="1" applyFont="1" applyFill="1" applyBorder="1" applyProtection="1">
      <protection locked="0"/>
    </xf>
    <xf numFmtId="1" fontId="40" fillId="6" borderId="13" xfId="8" applyNumberFormat="1" applyFont="1" applyFill="1" applyBorder="1" applyProtection="1">
      <protection locked="0"/>
    </xf>
    <xf numFmtId="37" fontId="43" fillId="6" borderId="13" xfId="1" applyNumberFormat="1" applyFont="1" applyFill="1" applyBorder="1" applyAlignment="1">
      <alignment horizontal="center"/>
    </xf>
    <xf numFmtId="37" fontId="43" fillId="6" borderId="17" xfId="1" applyNumberFormat="1" applyFont="1" applyFill="1" applyBorder="1" applyAlignment="1">
      <alignment horizontal="center"/>
    </xf>
    <xf numFmtId="37" fontId="31" fillId="6" borderId="13" xfId="1" applyNumberFormat="1" applyFont="1" applyFill="1" applyBorder="1" applyAlignment="1" applyProtection="1">
      <alignment horizontal="center"/>
      <protection locked="0"/>
    </xf>
    <xf numFmtId="37" fontId="31" fillId="6" borderId="17" xfId="1" applyNumberFormat="1" applyFont="1" applyFill="1" applyBorder="1" applyAlignment="1" applyProtection="1">
      <alignment horizontal="center"/>
      <protection locked="0"/>
    </xf>
    <xf numFmtId="176" fontId="31" fillId="6" borderId="15" xfId="0" applyFont="1" applyFill="1" applyBorder="1" applyProtection="1">
      <protection locked="0"/>
    </xf>
    <xf numFmtId="176" fontId="78" fillId="6" borderId="61" xfId="0" applyFont="1" applyFill="1" applyBorder="1" applyAlignment="1" applyProtection="1">
      <alignment horizontal="center" wrapText="1"/>
      <protection locked="0"/>
    </xf>
    <xf numFmtId="4" fontId="78" fillId="6" borderId="61" xfId="0" applyNumberFormat="1" applyFont="1" applyFill="1" applyBorder="1" applyAlignment="1" applyProtection="1">
      <alignment horizontal="center" wrapText="1"/>
      <protection locked="0"/>
    </xf>
    <xf numFmtId="176" fontId="79" fillId="6" borderId="62" xfId="0" applyFont="1" applyFill="1" applyBorder="1" applyAlignment="1" applyProtection="1">
      <alignment horizontal="left" wrapText="1"/>
      <protection locked="0"/>
    </xf>
    <xf numFmtId="4" fontId="78" fillId="6" borderId="62" xfId="0" applyNumberFormat="1" applyFont="1" applyFill="1" applyBorder="1" applyAlignment="1" applyProtection="1">
      <alignment horizontal="center" wrapText="1"/>
      <protection locked="0"/>
    </xf>
    <xf numFmtId="176" fontId="78" fillId="6" borderId="61" xfId="0" applyFont="1" applyFill="1" applyBorder="1" applyAlignment="1" applyProtection="1">
      <alignment horizontal="left" wrapText="1"/>
      <protection locked="0"/>
    </xf>
    <xf numFmtId="3" fontId="78" fillId="6" borderId="61" xfId="0" applyNumberFormat="1" applyFont="1" applyFill="1" applyBorder="1" applyAlignment="1" applyProtection="1">
      <alignment horizontal="center" wrapText="1"/>
      <protection locked="0"/>
    </xf>
    <xf numFmtId="174" fontId="78" fillId="6" borderId="61" xfId="0" applyNumberFormat="1" applyFont="1" applyFill="1" applyBorder="1" applyAlignment="1" applyProtection="1">
      <alignment horizontal="center" wrapText="1"/>
      <protection locked="0"/>
    </xf>
    <xf numFmtId="176" fontId="78" fillId="6" borderId="62" xfId="0" applyFont="1" applyFill="1" applyBorder="1" applyAlignment="1" applyProtection="1">
      <alignment horizontal="center" wrapText="1"/>
      <protection locked="0"/>
    </xf>
    <xf numFmtId="176" fontId="56" fillId="6" borderId="62" xfId="0" applyFont="1" applyFill="1" applyBorder="1" applyProtection="1">
      <protection locked="0"/>
    </xf>
    <xf numFmtId="173" fontId="56" fillId="6" borderId="0" xfId="13" applyNumberFormat="1" applyFont="1" applyFill="1" applyAlignment="1" applyProtection="1">
      <alignment horizontal="center"/>
      <protection locked="0"/>
    </xf>
    <xf numFmtId="173" fontId="88" fillId="6" borderId="0" xfId="13" applyNumberFormat="1" applyFont="1" applyFill="1" applyAlignment="1" applyProtection="1">
      <alignment horizontal="center"/>
      <protection locked="0"/>
    </xf>
    <xf numFmtId="176" fontId="64" fillId="3" borderId="2" xfId="0" applyFont="1" applyFill="1" applyBorder="1"/>
    <xf numFmtId="176" fontId="64" fillId="3" borderId="2" xfId="0" applyFont="1" applyFill="1" applyBorder="1" applyAlignment="1">
      <alignment horizontal="center"/>
    </xf>
    <xf numFmtId="176" fontId="53" fillId="3" borderId="96" xfId="0" applyFont="1" applyFill="1" applyBorder="1"/>
    <xf numFmtId="176" fontId="53" fillId="3" borderId="95" xfId="0" applyFont="1" applyFill="1" applyBorder="1"/>
    <xf numFmtId="179" fontId="76" fillId="5" borderId="61" xfId="1" applyNumberFormat="1" applyFont="1" applyFill="1" applyBorder="1" applyAlignment="1" applyProtection="1">
      <alignment horizontal="center" wrapText="1"/>
      <protection locked="0"/>
    </xf>
    <xf numFmtId="170" fontId="53" fillId="3" borderId="2" xfId="0" applyNumberFormat="1" applyFont="1" applyFill="1" applyBorder="1" applyAlignment="1">
      <alignment horizontal="center"/>
    </xf>
    <xf numFmtId="170" fontId="53" fillId="3" borderId="4" xfId="0" applyNumberFormat="1" applyFont="1" applyFill="1" applyBorder="1" applyAlignment="1">
      <alignment horizontal="center"/>
    </xf>
    <xf numFmtId="176" fontId="53" fillId="3" borderId="2" xfId="0" applyFont="1" applyFill="1" applyBorder="1" applyAlignment="1">
      <alignment horizontal="left"/>
    </xf>
    <xf numFmtId="176" fontId="76" fillId="5" borderId="62" xfId="0" applyFont="1" applyFill="1" applyBorder="1" applyAlignment="1" applyProtection="1">
      <alignment horizontal="left" wrapText="1"/>
      <protection locked="0"/>
    </xf>
    <xf numFmtId="4" fontId="77" fillId="5" borderId="68" xfId="0" applyNumberFormat="1" applyFont="1" applyFill="1" applyBorder="1" applyAlignment="1" applyProtection="1">
      <alignment horizontal="center" wrapText="1"/>
      <protection locked="0"/>
    </xf>
    <xf numFmtId="176" fontId="77" fillId="5" borderId="68" xfId="0" applyFont="1" applyFill="1" applyBorder="1" applyAlignment="1" applyProtection="1">
      <alignment horizontal="center" wrapText="1"/>
      <protection locked="0"/>
    </xf>
    <xf numFmtId="167" fontId="77" fillId="5" borderId="61" xfId="1" applyFont="1" applyFill="1" applyBorder="1" applyAlignment="1" applyProtection="1">
      <alignment horizontal="center" wrapText="1"/>
      <protection locked="0"/>
    </xf>
    <xf numFmtId="174" fontId="77" fillId="5" borderId="94" xfId="0" applyNumberFormat="1" applyFont="1" applyFill="1" applyBorder="1" applyAlignment="1" applyProtection="1">
      <alignment horizontal="center" wrapText="1"/>
      <protection locked="0"/>
    </xf>
    <xf numFmtId="174" fontId="77" fillId="5" borderId="61" xfId="0" applyNumberFormat="1" applyFont="1" applyFill="1" applyBorder="1" applyAlignment="1" applyProtection="1">
      <alignment horizontal="center" wrapText="1"/>
      <protection locked="0"/>
    </xf>
    <xf numFmtId="176" fontId="68" fillId="3" borderId="0" xfId="0" applyFont="1" applyFill="1" applyProtection="1">
      <protection locked="0"/>
    </xf>
    <xf numFmtId="176" fontId="89" fillId="5" borderId="0" xfId="0" applyFont="1" applyFill="1" applyAlignment="1" applyProtection="1">
      <alignment horizontal="left" vertical="center" wrapText="1"/>
      <protection locked="0"/>
    </xf>
    <xf numFmtId="10" fontId="42" fillId="6" borderId="0" xfId="8" applyFill="1"/>
    <xf numFmtId="176" fontId="54" fillId="6" borderId="0" xfId="0" applyFont="1" applyFill="1" applyProtection="1">
      <protection locked="0"/>
    </xf>
    <xf numFmtId="2" fontId="43" fillId="6" borderId="0" xfId="8" applyNumberFormat="1" applyFont="1" applyFill="1"/>
    <xf numFmtId="2" fontId="40" fillId="6" borderId="0" xfId="8" applyNumberFormat="1" applyFont="1" applyFill="1"/>
    <xf numFmtId="2" fontId="43" fillId="6" borderId="0" xfId="8" applyNumberFormat="1" applyFont="1" applyFill="1" applyProtection="1">
      <protection locked="0"/>
    </xf>
    <xf numFmtId="2" fontId="40" fillId="6" borderId="3" xfId="8" applyNumberFormat="1" applyFont="1" applyFill="1" applyBorder="1"/>
    <xf numFmtId="10" fontId="42" fillId="6" borderId="2" xfId="8" applyFill="1" applyBorder="1"/>
    <xf numFmtId="2" fontId="40" fillId="6" borderId="2" xfId="8" applyNumberFormat="1" applyFont="1" applyFill="1" applyBorder="1" applyAlignment="1">
      <alignment horizontal="center"/>
    </xf>
    <xf numFmtId="2" fontId="40" fillId="6" borderId="2" xfId="8" applyNumberFormat="1" applyFont="1" applyFill="1" applyBorder="1"/>
    <xf numFmtId="1" fontId="40" fillId="6" borderId="21" xfId="8" applyNumberFormat="1" applyFont="1" applyFill="1" applyBorder="1"/>
    <xf numFmtId="2" fontId="40" fillId="6" borderId="21" xfId="8" applyNumberFormat="1" applyFont="1" applyFill="1" applyBorder="1"/>
    <xf numFmtId="2" fontId="40" fillId="6" borderId="9" xfId="8" applyNumberFormat="1" applyFont="1" applyFill="1" applyBorder="1"/>
    <xf numFmtId="2" fontId="43" fillId="6" borderId="3" xfId="8" applyNumberFormat="1" applyFont="1" applyFill="1" applyBorder="1" applyAlignment="1">
      <alignment horizontal="center"/>
    </xf>
    <xf numFmtId="1" fontId="40" fillId="6" borderId="4" xfId="8" applyNumberFormat="1" applyFont="1" applyFill="1" applyBorder="1" applyAlignment="1" applyProtection="1">
      <alignment horizontal="center"/>
      <protection locked="0"/>
    </xf>
    <xf numFmtId="174" fontId="40" fillId="6" borderId="2" xfId="8" applyNumberFormat="1" applyFont="1" applyFill="1" applyBorder="1" applyAlignment="1">
      <alignment horizontal="center"/>
    </xf>
    <xf numFmtId="174" fontId="40" fillId="6" borderId="4" xfId="8" applyNumberFormat="1" applyFont="1" applyFill="1" applyBorder="1" applyAlignment="1">
      <alignment horizontal="center"/>
    </xf>
    <xf numFmtId="3" fontId="40" fillId="6" borderId="4" xfId="8" applyNumberFormat="1" applyFont="1" applyFill="1" applyBorder="1" applyAlignment="1">
      <alignment horizontal="center"/>
    </xf>
    <xf numFmtId="3" fontId="40" fillId="6" borderId="2" xfId="8" applyNumberFormat="1" applyFont="1" applyFill="1" applyBorder="1" applyAlignment="1">
      <alignment horizontal="center"/>
    </xf>
    <xf numFmtId="1" fontId="40" fillId="6" borderId="4" xfId="8" applyNumberFormat="1" applyFont="1" applyFill="1" applyBorder="1" applyAlignment="1" applyProtection="1">
      <alignment horizontal="left"/>
      <protection locked="0"/>
    </xf>
    <xf numFmtId="4" fontId="79" fillId="6" borderId="62" xfId="0" applyNumberFormat="1" applyFont="1" applyFill="1" applyBorder="1" applyAlignment="1" applyProtection="1">
      <alignment horizontal="center" wrapText="1"/>
      <protection locked="0"/>
    </xf>
    <xf numFmtId="176" fontId="54" fillId="6" borderId="62" xfId="0" applyFont="1" applyFill="1" applyBorder="1" applyProtection="1">
      <protection locked="0"/>
    </xf>
    <xf numFmtId="176" fontId="53" fillId="3" borderId="104" xfId="0" applyFont="1" applyFill="1" applyBorder="1"/>
    <xf numFmtId="4" fontId="77" fillId="5" borderId="13" xfId="0" applyNumberFormat="1" applyFont="1" applyFill="1" applyBorder="1" applyAlignment="1" applyProtection="1">
      <alignment horizontal="center" wrapText="1"/>
      <protection locked="0"/>
    </xf>
    <xf numFmtId="174" fontId="77" fillId="5" borderId="13" xfId="0" applyNumberFormat="1" applyFont="1" applyFill="1" applyBorder="1" applyAlignment="1" applyProtection="1">
      <alignment horizontal="center" wrapText="1"/>
      <protection locked="0"/>
    </xf>
    <xf numFmtId="174" fontId="77" fillId="5" borderId="25" xfId="0" applyNumberFormat="1" applyFont="1" applyFill="1" applyBorder="1" applyAlignment="1" applyProtection="1">
      <alignment horizontal="center" wrapText="1"/>
      <protection locked="0"/>
    </xf>
    <xf numFmtId="179" fontId="76" fillId="5" borderId="13" xfId="1" applyNumberFormat="1" applyFont="1" applyFill="1" applyBorder="1" applyAlignment="1" applyProtection="1">
      <alignment horizontal="center" wrapText="1"/>
      <protection locked="0"/>
    </xf>
    <xf numFmtId="4" fontId="78" fillId="5" borderId="25" xfId="0" applyNumberFormat="1" applyFont="1" applyFill="1" applyBorder="1" applyAlignment="1" applyProtection="1">
      <alignment horizontal="center" wrapText="1"/>
      <protection locked="0"/>
    </xf>
    <xf numFmtId="176" fontId="76" fillId="5" borderId="0" xfId="0" applyFont="1" applyFill="1" applyAlignment="1" applyProtection="1">
      <alignment horizontal="left" vertical="center" wrapText="1"/>
      <protection locked="0"/>
    </xf>
    <xf numFmtId="2" fontId="76" fillId="5" borderId="0" xfId="0" applyNumberFormat="1" applyFont="1" applyFill="1" applyAlignment="1" applyProtection="1">
      <alignment horizontal="center" vertical="center" wrapText="1"/>
      <protection locked="0"/>
    </xf>
    <xf numFmtId="2" fontId="76" fillId="0" borderId="0" xfId="0" applyNumberFormat="1" applyFont="1" applyAlignment="1" applyProtection="1">
      <alignment horizontal="center" vertical="center" wrapText="1"/>
      <protection locked="0"/>
    </xf>
    <xf numFmtId="4" fontId="78" fillId="5" borderId="0" xfId="0" applyNumberFormat="1" applyFont="1" applyFill="1" applyAlignment="1" applyProtection="1">
      <alignment horizontal="center" wrapText="1"/>
      <protection locked="0"/>
    </xf>
    <xf numFmtId="2" fontId="76" fillId="5" borderId="97" xfId="0" applyNumberFormat="1" applyFont="1" applyFill="1" applyBorder="1" applyAlignment="1" applyProtection="1">
      <alignment horizontal="center" vertical="center" wrapText="1"/>
      <protection locked="0"/>
    </xf>
    <xf numFmtId="2" fontId="76" fillId="0" borderId="97" xfId="0" applyNumberFormat="1" applyFont="1" applyBorder="1" applyAlignment="1" applyProtection="1">
      <alignment horizontal="center" vertical="center" wrapText="1"/>
      <protection locked="0"/>
    </xf>
    <xf numFmtId="167" fontId="32" fillId="3" borderId="0" xfId="1" applyFont="1" applyFill="1" applyAlignment="1" applyProtection="1">
      <protection locked="0"/>
    </xf>
    <xf numFmtId="176" fontId="76" fillId="5" borderId="73" xfId="0" applyFont="1" applyFill="1" applyBorder="1" applyAlignment="1" applyProtection="1">
      <alignment horizontal="left" vertical="center" wrapText="1"/>
      <protection locked="0"/>
    </xf>
    <xf numFmtId="174" fontId="77" fillId="5" borderId="73" xfId="0" applyNumberFormat="1" applyFont="1" applyFill="1" applyBorder="1" applyAlignment="1" applyProtection="1">
      <alignment horizontal="center" vertical="center" wrapText="1"/>
      <protection locked="0"/>
    </xf>
    <xf numFmtId="176" fontId="38" fillId="0" borderId="100" xfId="0" applyFont="1" applyBorder="1" applyProtection="1">
      <protection locked="0"/>
    </xf>
    <xf numFmtId="176" fontId="38" fillId="0" borderId="88" xfId="0" applyFont="1" applyBorder="1" applyProtection="1">
      <protection locked="0"/>
    </xf>
    <xf numFmtId="176" fontId="38" fillId="0" borderId="116" xfId="0" applyFont="1" applyBorder="1" applyProtection="1">
      <protection locked="0"/>
    </xf>
    <xf numFmtId="2" fontId="63" fillId="3" borderId="0" xfId="0" applyNumberFormat="1" applyFont="1" applyFill="1" applyAlignment="1" applyProtection="1">
      <alignment horizontal="center"/>
      <protection locked="0"/>
    </xf>
    <xf numFmtId="2" fontId="90" fillId="5" borderId="0" xfId="0" applyNumberFormat="1" applyFont="1" applyFill="1" applyAlignment="1" applyProtection="1">
      <alignment horizontal="left" vertical="center" wrapText="1"/>
      <protection locked="0"/>
    </xf>
    <xf numFmtId="176" fontId="31" fillId="3" borderId="29" xfId="0" applyFont="1" applyFill="1" applyBorder="1" applyProtection="1">
      <protection locked="0"/>
    </xf>
    <xf numFmtId="176" fontId="56" fillId="0" borderId="0" xfId="11" applyFont="1"/>
    <xf numFmtId="176" fontId="56" fillId="0" borderId="0" xfId="11" applyFont="1" applyAlignment="1">
      <alignment horizontal="center"/>
    </xf>
    <xf numFmtId="2" fontId="79" fillId="0" borderId="67" xfId="0" applyNumberFormat="1" applyFont="1" applyBorder="1" applyAlignment="1" applyProtection="1">
      <alignment horizontal="center" wrapText="1"/>
      <protection locked="0"/>
    </xf>
    <xf numFmtId="0" fontId="72" fillId="3" borderId="0" xfId="0" applyNumberFormat="1" applyFont="1" applyFill="1" applyProtection="1">
      <protection locked="0"/>
    </xf>
    <xf numFmtId="0" fontId="42" fillId="3" borderId="0" xfId="8" applyNumberFormat="1" applyFill="1" applyAlignment="1">
      <alignment horizontal="center"/>
    </xf>
    <xf numFmtId="0" fontId="81" fillId="0" borderId="61" xfId="0" applyNumberFormat="1" applyFont="1" applyBorder="1" applyAlignment="1" applyProtection="1">
      <alignment horizontal="center" vertical="center" wrapText="1"/>
      <protection locked="0"/>
    </xf>
    <xf numFmtId="176" fontId="76" fillId="0" borderId="61" xfId="0" applyFont="1" applyBorder="1" applyAlignment="1" applyProtection="1">
      <alignment horizontal="left" vertical="center" wrapText="1"/>
      <protection locked="0"/>
    </xf>
    <xf numFmtId="176" fontId="114" fillId="0" borderId="60" xfId="0" applyFont="1" applyBorder="1" applyAlignment="1" applyProtection="1">
      <alignment horizontal="left" vertical="center" wrapText="1"/>
      <protection locked="0"/>
    </xf>
    <xf numFmtId="170" fontId="56" fillId="0" borderId="0" xfId="3" applyFont="1" applyAlignment="1"/>
    <xf numFmtId="2" fontId="38" fillId="0" borderId="0" xfId="0" applyNumberFormat="1" applyFont="1" applyProtection="1">
      <protection locked="0"/>
    </xf>
    <xf numFmtId="2" fontId="69" fillId="3" borderId="61" xfId="0" applyNumberFormat="1" applyFont="1" applyFill="1" applyBorder="1" applyAlignment="1" applyProtection="1">
      <alignment horizontal="center"/>
      <protection locked="0"/>
    </xf>
    <xf numFmtId="174" fontId="77" fillId="5" borderId="0" xfId="0" applyNumberFormat="1" applyFont="1" applyFill="1" applyAlignment="1" applyProtection="1">
      <alignment horizontal="center" wrapText="1"/>
      <protection locked="0"/>
    </xf>
    <xf numFmtId="176" fontId="0" fillId="3" borderId="0" xfId="0" applyFill="1" applyProtection="1">
      <protection locked="0"/>
    </xf>
    <xf numFmtId="174" fontId="115" fillId="5" borderId="0" xfId="0" applyNumberFormat="1" applyFont="1" applyFill="1" applyAlignment="1" applyProtection="1">
      <alignment horizontal="center" wrapText="1"/>
      <protection locked="0"/>
    </xf>
    <xf numFmtId="176" fontId="89" fillId="5" borderId="60" xfId="0" applyFont="1" applyFill="1" applyBorder="1" applyAlignment="1" applyProtection="1">
      <alignment horizontal="left" vertical="center" wrapText="1"/>
      <protection locked="0"/>
    </xf>
    <xf numFmtId="176" fontId="89" fillId="5" borderId="61" xfId="0" applyFont="1" applyFill="1" applyBorder="1" applyAlignment="1" applyProtection="1">
      <alignment horizontal="left" vertical="center" wrapText="1"/>
      <protection locked="0"/>
    </xf>
    <xf numFmtId="176" fontId="89" fillId="5" borderId="62" xfId="0" applyFont="1" applyFill="1" applyBorder="1" applyAlignment="1" applyProtection="1">
      <alignment horizontal="left" vertical="center" wrapText="1"/>
      <protection locked="0"/>
    </xf>
    <xf numFmtId="0" fontId="89" fillId="0" borderId="61" xfId="0" applyNumberFormat="1" applyFont="1" applyBorder="1" applyAlignment="1" applyProtection="1">
      <alignment horizontal="center" wrapText="1"/>
      <protection locked="0"/>
    </xf>
    <xf numFmtId="167" fontId="31" fillId="3" borderId="0" xfId="0" applyNumberFormat="1" applyFont="1" applyFill="1" applyAlignment="1">
      <alignment horizontal="fill"/>
    </xf>
    <xf numFmtId="167" fontId="31" fillId="3" borderId="0" xfId="0" applyNumberFormat="1" applyFont="1" applyFill="1"/>
    <xf numFmtId="176" fontId="115" fillId="0" borderId="0" xfId="0" applyFont="1" applyAlignment="1" applyProtection="1">
      <alignment horizontal="center"/>
      <protection locked="0"/>
    </xf>
    <xf numFmtId="2" fontId="42" fillId="0" borderId="66" xfId="8" applyNumberFormat="1" applyBorder="1"/>
    <xf numFmtId="2" fontId="84" fillId="5" borderId="0" xfId="0" applyNumberFormat="1" applyFont="1" applyFill="1" applyAlignment="1" applyProtection="1">
      <alignment horizontal="center" vertical="center" wrapText="1"/>
      <protection locked="0"/>
    </xf>
    <xf numFmtId="176" fontId="30" fillId="3" borderId="0" xfId="0" applyFont="1" applyFill="1"/>
    <xf numFmtId="171" fontId="76" fillId="5" borderId="61" xfId="0" applyNumberFormat="1" applyFont="1" applyFill="1" applyBorder="1" applyAlignment="1" applyProtection="1">
      <alignment horizontal="center" vertical="center" wrapText="1"/>
      <protection locked="0"/>
    </xf>
    <xf numFmtId="171" fontId="76" fillId="0" borderId="61" xfId="0" applyNumberFormat="1" applyFont="1" applyBorder="1" applyAlignment="1" applyProtection="1">
      <alignment horizontal="center" vertical="center" wrapText="1"/>
      <protection locked="0"/>
    </xf>
    <xf numFmtId="171" fontId="76" fillId="5" borderId="0" xfId="0" applyNumberFormat="1" applyFont="1" applyFill="1" applyAlignment="1" applyProtection="1">
      <alignment horizontal="center" vertical="center" wrapText="1"/>
      <protection locked="0"/>
    </xf>
    <xf numFmtId="171" fontId="76" fillId="0" borderId="13" xfId="0" applyNumberFormat="1" applyFont="1" applyBorder="1" applyAlignment="1" applyProtection="1">
      <alignment horizontal="center" vertical="center" wrapText="1"/>
      <protection locked="0"/>
    </xf>
    <xf numFmtId="171" fontId="76" fillId="5" borderId="13" xfId="0" applyNumberFormat="1" applyFont="1" applyFill="1" applyBorder="1" applyAlignment="1" applyProtection="1">
      <alignment horizontal="center" vertical="center" wrapText="1"/>
      <protection locked="0"/>
    </xf>
    <xf numFmtId="171" fontId="76" fillId="0" borderId="94" xfId="0" applyNumberFormat="1" applyFont="1" applyBorder="1" applyAlignment="1" applyProtection="1">
      <alignment horizontal="center" vertical="center" wrapText="1"/>
      <protection locked="0"/>
    </xf>
    <xf numFmtId="171" fontId="76" fillId="5" borderId="94" xfId="0" applyNumberFormat="1" applyFont="1" applyFill="1" applyBorder="1" applyAlignment="1" applyProtection="1">
      <alignment horizontal="center" vertical="center" wrapText="1"/>
      <protection locked="0"/>
    </xf>
    <xf numFmtId="171" fontId="76" fillId="5" borderId="29" xfId="0" applyNumberFormat="1" applyFont="1" applyFill="1" applyBorder="1" applyAlignment="1" applyProtection="1">
      <alignment horizontal="center" vertical="center" wrapText="1"/>
      <protection locked="0"/>
    </xf>
    <xf numFmtId="176" fontId="76" fillId="5" borderId="29" xfId="0" applyFont="1" applyFill="1" applyBorder="1" applyAlignment="1" applyProtection="1">
      <alignment horizontal="center" vertical="center" wrapText="1"/>
      <protection locked="0"/>
    </xf>
    <xf numFmtId="176" fontId="89" fillId="0" borderId="94" xfId="0" applyFont="1" applyBorder="1" applyAlignment="1" applyProtection="1">
      <alignment horizontal="center" wrapText="1"/>
      <protection locked="0"/>
    </xf>
    <xf numFmtId="2" fontId="0" fillId="0" borderId="0" xfId="0" applyNumberFormat="1"/>
    <xf numFmtId="176" fontId="85" fillId="5" borderId="61" xfId="0" applyFont="1" applyFill="1" applyBorder="1" applyAlignment="1" applyProtection="1">
      <alignment horizontal="center" vertical="center" wrapText="1"/>
      <protection locked="0"/>
    </xf>
    <xf numFmtId="174" fontId="83" fillId="5" borderId="61" xfId="0" applyNumberFormat="1" applyFont="1" applyFill="1" applyBorder="1" applyAlignment="1" applyProtection="1">
      <alignment horizontal="center" vertical="center" wrapText="1"/>
      <protection locked="0"/>
    </xf>
    <xf numFmtId="0" fontId="85" fillId="0" borderId="61" xfId="0" applyNumberFormat="1" applyFont="1" applyBorder="1" applyAlignment="1" applyProtection="1">
      <alignment horizontal="center" wrapText="1"/>
      <protection locked="0"/>
    </xf>
    <xf numFmtId="179" fontId="89" fillId="5" borderId="13" xfId="1" applyNumberFormat="1" applyFont="1" applyFill="1" applyBorder="1" applyAlignment="1" applyProtection="1">
      <alignment horizontal="center" wrapText="1"/>
      <protection locked="0"/>
    </xf>
    <xf numFmtId="174" fontId="80" fillId="5" borderId="94" xfId="0" applyNumberFormat="1" applyFont="1" applyFill="1" applyBorder="1" applyAlignment="1" applyProtection="1">
      <alignment horizontal="center" wrapText="1"/>
      <protection locked="0"/>
    </xf>
    <xf numFmtId="176" fontId="89" fillId="0" borderId="61" xfId="0" applyFont="1" applyBorder="1" applyAlignment="1" applyProtection="1">
      <alignment horizontal="center" wrapText="1"/>
      <protection locked="0"/>
    </xf>
    <xf numFmtId="2" fontId="77" fillId="0" borderId="29" xfId="0" applyNumberFormat="1" applyFont="1" applyBorder="1" applyAlignment="1" applyProtection="1">
      <alignment horizontal="center" vertical="center" wrapText="1"/>
      <protection locked="0"/>
    </xf>
    <xf numFmtId="2" fontId="77" fillId="0" borderId="94" xfId="0" applyNumberFormat="1" applyFont="1" applyBorder="1" applyAlignment="1" applyProtection="1">
      <alignment horizontal="center" vertical="center" wrapText="1"/>
      <protection locked="0"/>
    </xf>
    <xf numFmtId="2" fontId="68" fillId="3" borderId="61" xfId="0" applyNumberFormat="1" applyFont="1" applyFill="1" applyBorder="1" applyAlignment="1" applyProtection="1">
      <alignment horizontal="center"/>
      <protection locked="0"/>
    </xf>
    <xf numFmtId="176" fontId="56" fillId="0" borderId="0" xfId="3" applyNumberFormat="1" applyFont="1" applyAlignment="1">
      <alignment horizontal="fill"/>
    </xf>
    <xf numFmtId="176" fontId="79" fillId="5" borderId="0" xfId="0" applyFont="1" applyFill="1" applyAlignment="1" applyProtection="1">
      <alignment horizontal="center" wrapText="1"/>
      <protection locked="0"/>
    </xf>
    <xf numFmtId="2" fontId="72" fillId="3" borderId="0" xfId="0" applyNumberFormat="1" applyFont="1" applyFill="1" applyProtection="1">
      <protection locked="0"/>
    </xf>
    <xf numFmtId="176" fontId="76" fillId="0" borderId="0" xfId="0" applyFont="1" applyAlignment="1" applyProtection="1">
      <alignment horizontal="center" wrapText="1"/>
      <protection locked="0"/>
    </xf>
    <xf numFmtId="176" fontId="79" fillId="5" borderId="0" xfId="0" applyFont="1" applyFill="1" applyAlignment="1" applyProtection="1">
      <alignment horizontal="left" wrapText="1"/>
      <protection locked="0"/>
    </xf>
    <xf numFmtId="4" fontId="79" fillId="5" borderId="0" xfId="0" applyNumberFormat="1" applyFont="1" applyFill="1" applyAlignment="1" applyProtection="1">
      <alignment horizontal="center" wrapText="1"/>
      <protection locked="0"/>
    </xf>
    <xf numFmtId="176" fontId="119" fillId="3" borderId="0" xfId="0" applyFont="1" applyFill="1" applyProtection="1">
      <protection locked="0"/>
    </xf>
    <xf numFmtId="2" fontId="120" fillId="0" borderId="0" xfId="8" applyNumberFormat="1" applyFont="1"/>
    <xf numFmtId="176" fontId="121" fillId="5" borderId="0" xfId="0" applyFont="1" applyFill="1" applyAlignment="1" applyProtection="1">
      <alignment horizontal="left" vertical="center"/>
      <protection locked="0"/>
    </xf>
    <xf numFmtId="176" fontId="121" fillId="0" borderId="0" xfId="0" applyFont="1" applyAlignment="1" applyProtection="1">
      <alignment horizontal="center"/>
      <protection locked="0"/>
    </xf>
    <xf numFmtId="2" fontId="68" fillId="3" borderId="0" xfId="0" applyNumberFormat="1" applyFont="1" applyFill="1" applyAlignment="1" applyProtection="1">
      <alignment horizontal="center"/>
      <protection locked="0"/>
    </xf>
    <xf numFmtId="176" fontId="66" fillId="0" borderId="0" xfId="11" applyFont="1"/>
    <xf numFmtId="174" fontId="42" fillId="3" borderId="0" xfId="8" applyNumberFormat="1" applyFill="1" applyAlignment="1">
      <alignment horizontal="center"/>
    </xf>
    <xf numFmtId="176" fontId="118" fillId="0" borderId="0" xfId="11" applyFont="1"/>
    <xf numFmtId="176" fontId="118" fillId="0" borderId="1" xfId="11" applyFont="1" applyBorder="1"/>
    <xf numFmtId="176" fontId="118" fillId="0" borderId="5" xfId="11" applyFont="1" applyBorder="1"/>
    <xf numFmtId="176" fontId="118" fillId="0" borderId="27" xfId="11" applyFont="1" applyBorder="1"/>
    <xf numFmtId="176" fontId="122" fillId="0" borderId="0" xfId="11" applyFont="1"/>
    <xf numFmtId="176" fontId="122" fillId="0" borderId="18" xfId="11" applyFont="1" applyBorder="1"/>
    <xf numFmtId="176" fontId="118" fillId="0" borderId="4" xfId="11" applyFont="1" applyBorder="1"/>
    <xf numFmtId="176" fontId="118" fillId="0" borderId="18" xfId="11" applyFont="1" applyBorder="1"/>
    <xf numFmtId="176" fontId="122" fillId="0" borderId="4" xfId="11" applyFont="1" applyBorder="1" applyAlignment="1">
      <alignment horizontal="center"/>
    </xf>
    <xf numFmtId="176" fontId="122" fillId="0" borderId="0" xfId="11" applyFont="1" applyAlignment="1">
      <alignment horizontal="center"/>
    </xf>
    <xf numFmtId="176" fontId="118" fillId="0" borderId="4" xfId="11" applyFont="1" applyBorder="1" applyAlignment="1">
      <alignment horizontal="center"/>
    </xf>
    <xf numFmtId="176" fontId="118" fillId="0" borderId="0" xfId="11" applyFont="1" applyAlignment="1">
      <alignment horizontal="center"/>
    </xf>
    <xf numFmtId="2" fontId="122" fillId="0" borderId="4" xfId="11" applyNumberFormat="1" applyFont="1" applyBorder="1" applyAlignment="1">
      <alignment horizontal="center"/>
    </xf>
    <xf numFmtId="176" fontId="122" fillId="0" borderId="0" xfId="11" quotePrefix="1" applyFont="1" applyAlignment="1">
      <alignment horizontal="center"/>
    </xf>
    <xf numFmtId="2" fontId="122" fillId="0" borderId="4" xfId="11" quotePrefix="1" applyNumberFormat="1" applyFont="1" applyBorder="1" applyAlignment="1">
      <alignment horizontal="center"/>
    </xf>
    <xf numFmtId="176" fontId="123" fillId="0" borderId="0" xfId="11" applyFont="1" applyAlignment="1">
      <alignment horizontal="center"/>
    </xf>
    <xf numFmtId="2" fontId="123" fillId="0" borderId="4" xfId="11" applyNumberFormat="1" applyFont="1" applyBorder="1" applyAlignment="1">
      <alignment horizontal="center"/>
    </xf>
    <xf numFmtId="176" fontId="123" fillId="0" borderId="0" xfId="11" quotePrefix="1" applyFont="1" applyAlignment="1">
      <alignment horizontal="center"/>
    </xf>
    <xf numFmtId="2" fontId="123" fillId="0" borderId="4" xfId="11" quotePrefix="1" applyNumberFormat="1" applyFont="1" applyBorder="1" applyAlignment="1">
      <alignment horizontal="center"/>
    </xf>
    <xf numFmtId="176" fontId="122" fillId="0" borderId="16" xfId="11" quotePrefix="1" applyFont="1" applyBorder="1" applyAlignment="1">
      <alignment horizontal="center"/>
    </xf>
    <xf numFmtId="2" fontId="122" fillId="0" borderId="9" xfId="11" quotePrefix="1" applyNumberFormat="1" applyFont="1" applyBorder="1" applyAlignment="1">
      <alignment horizontal="center"/>
    </xf>
    <xf numFmtId="2" fontId="122" fillId="0" borderId="18" xfId="11" quotePrefix="1" applyNumberFormat="1" applyFont="1" applyBorder="1" applyAlignment="1">
      <alignment horizontal="center"/>
    </xf>
    <xf numFmtId="176" fontId="122" fillId="4" borderId="0" xfId="11" quotePrefix="1" applyFont="1" applyFill="1" applyAlignment="1">
      <alignment horizontal="center"/>
    </xf>
    <xf numFmtId="2" fontId="122" fillId="4" borderId="18" xfId="11" quotePrefix="1" applyNumberFormat="1" applyFont="1" applyFill="1" applyBorder="1" applyAlignment="1">
      <alignment horizontal="center"/>
    </xf>
    <xf numFmtId="176" fontId="124" fillId="0" borderId="94" xfId="0" applyFont="1" applyBorder="1" applyAlignment="1" applyProtection="1">
      <alignment horizontal="center" vertical="center" wrapText="1"/>
      <protection locked="0"/>
    </xf>
    <xf numFmtId="176" fontId="122" fillId="0" borderId="33" xfId="11" quotePrefix="1" applyFont="1" applyBorder="1" applyAlignment="1">
      <alignment horizontal="center"/>
    </xf>
    <xf numFmtId="176" fontId="124" fillId="0" borderId="115" xfId="0" applyFont="1" applyBorder="1" applyAlignment="1" applyProtection="1">
      <alignment horizontal="center" vertical="center" wrapText="1"/>
      <protection locked="0"/>
    </xf>
    <xf numFmtId="176" fontId="124" fillId="0" borderId="88" xfId="0" applyFont="1" applyBorder="1" applyAlignment="1" applyProtection="1">
      <alignment horizontal="center" vertical="center" wrapText="1"/>
      <protection locked="0"/>
    </xf>
    <xf numFmtId="176" fontId="124" fillId="0" borderId="0" xfId="0" applyFont="1" applyAlignment="1" applyProtection="1">
      <alignment horizontal="center" vertical="center" wrapText="1"/>
      <protection locked="0"/>
    </xf>
    <xf numFmtId="2" fontId="82" fillId="0" borderId="29" xfId="0" applyNumberFormat="1" applyFont="1" applyBorder="1" applyAlignment="1" applyProtection="1">
      <alignment horizontal="center" vertical="center" wrapText="1"/>
      <protection locked="0"/>
    </xf>
    <xf numFmtId="2" fontId="82" fillId="0" borderId="94" xfId="0" applyNumberFormat="1" applyFont="1" applyBorder="1" applyAlignment="1" applyProtection="1">
      <alignment horizontal="center" vertical="center" wrapText="1"/>
      <protection locked="0"/>
    </xf>
    <xf numFmtId="176" fontId="81" fillId="0" borderId="61" xfId="0" applyFont="1" applyBorder="1" applyAlignment="1" applyProtection="1">
      <alignment horizontal="center" vertical="center" wrapText="1"/>
      <protection locked="0"/>
    </xf>
    <xf numFmtId="176" fontId="81" fillId="0" borderId="94" xfId="0" applyFont="1" applyBorder="1" applyAlignment="1" applyProtection="1">
      <alignment horizontal="center" vertical="center" wrapText="1"/>
      <protection locked="0"/>
    </xf>
    <xf numFmtId="176" fontId="81" fillId="0" borderId="118" xfId="0" applyFont="1" applyBorder="1" applyAlignment="1" applyProtection="1">
      <alignment horizontal="center" vertical="center" wrapText="1"/>
      <protection locked="0"/>
    </xf>
    <xf numFmtId="176" fontId="81" fillId="0" borderId="88" xfId="0" applyFont="1" applyBorder="1" applyAlignment="1" applyProtection="1">
      <alignment horizontal="center" vertical="center" wrapText="1"/>
      <protection locked="0"/>
    </xf>
    <xf numFmtId="2" fontId="81" fillId="0" borderId="94" xfId="0" applyNumberFormat="1" applyFont="1" applyBorder="1" applyAlignment="1" applyProtection="1">
      <alignment horizontal="center" vertical="center" wrapText="1"/>
      <protection locked="0"/>
    </xf>
    <xf numFmtId="2" fontId="81" fillId="0" borderId="29" xfId="0" applyNumberFormat="1" applyFont="1" applyBorder="1" applyAlignment="1" applyProtection="1">
      <alignment horizontal="center" vertical="center" wrapText="1"/>
      <protection locked="0"/>
    </xf>
    <xf numFmtId="176" fontId="74" fillId="0" borderId="69" xfId="0" applyFont="1" applyBorder="1" applyAlignment="1" applyProtection="1">
      <alignment horizontal="center" vertical="center" wrapText="1"/>
      <protection locked="0"/>
    </xf>
    <xf numFmtId="176" fontId="74" fillId="0" borderId="60" xfId="0" applyFont="1" applyBorder="1" applyAlignment="1" applyProtection="1">
      <alignment horizontal="center" vertical="center" wrapText="1"/>
      <protection locked="0"/>
    </xf>
    <xf numFmtId="176" fontId="78" fillId="0" borderId="102" xfId="0" applyFont="1" applyBorder="1" applyAlignment="1" applyProtection="1">
      <alignment horizontal="left" vertical="center" wrapText="1"/>
      <protection locked="0"/>
    </xf>
    <xf numFmtId="2" fontId="82"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protection locked="0"/>
    </xf>
    <xf numFmtId="176" fontId="126" fillId="0" borderId="64" xfId="0" applyFont="1" applyBorder="1" applyAlignment="1" applyProtection="1">
      <alignment horizontal="center" vertical="center"/>
      <protection locked="0"/>
    </xf>
    <xf numFmtId="176" fontId="126" fillId="0" borderId="61" xfId="0" applyFont="1" applyBorder="1" applyAlignment="1" applyProtection="1">
      <alignment horizontal="left" vertical="center" wrapText="1"/>
      <protection locked="0"/>
    </xf>
    <xf numFmtId="176" fontId="127" fillId="0" borderId="62" xfId="0" applyFont="1" applyBorder="1" applyAlignment="1" applyProtection="1">
      <alignment horizontal="left" vertical="center" wrapText="1"/>
      <protection locked="0"/>
    </xf>
    <xf numFmtId="2" fontId="46" fillId="0" borderId="0" xfId="0" applyNumberFormat="1" applyFont="1"/>
    <xf numFmtId="2" fontId="68" fillId="3" borderId="67" xfId="0" applyNumberFormat="1" applyFont="1" applyFill="1" applyBorder="1" applyAlignment="1" applyProtection="1">
      <alignment horizontal="center"/>
      <protection locked="0"/>
    </xf>
    <xf numFmtId="176" fontId="85" fillId="0" borderId="61" xfId="0" applyFont="1" applyBorder="1" applyAlignment="1" applyProtection="1">
      <alignment horizontal="center" vertical="center" wrapText="1"/>
      <protection locked="0"/>
    </xf>
    <xf numFmtId="174" fontId="89" fillId="0" borderId="94" xfId="0" applyNumberFormat="1" applyFont="1" applyBorder="1" applyAlignment="1" applyProtection="1">
      <alignment horizontal="center" wrapText="1"/>
      <protection locked="0"/>
    </xf>
    <xf numFmtId="176" fontId="85" fillId="5" borderId="0" xfId="0" applyFont="1" applyFill="1" applyAlignment="1" applyProtection="1">
      <alignment vertical="center" wrapText="1"/>
      <protection locked="0"/>
    </xf>
    <xf numFmtId="176" fontId="131" fillId="0" borderId="120" xfId="0" applyFont="1" applyBorder="1" applyAlignment="1">
      <alignment horizontal="center"/>
    </xf>
    <xf numFmtId="176" fontId="131" fillId="0" borderId="121" xfId="0" applyFont="1" applyBorder="1" applyAlignment="1">
      <alignment horizontal="center"/>
    </xf>
    <xf numFmtId="176" fontId="128" fillId="0" borderId="91" xfId="0" applyFont="1" applyBorder="1" applyAlignment="1">
      <alignment horizontal="center"/>
    </xf>
    <xf numFmtId="176" fontId="128" fillId="0" borderId="93" xfId="0" applyFont="1" applyBorder="1" applyAlignment="1">
      <alignment horizontal="center"/>
    </xf>
    <xf numFmtId="176" fontId="129" fillId="0" borderId="91" xfId="0" applyFont="1" applyBorder="1" applyAlignment="1">
      <alignment horizontal="center"/>
    </xf>
    <xf numFmtId="176" fontId="129" fillId="0" borderId="93" xfId="0" applyFont="1" applyBorder="1" applyAlignment="1">
      <alignment horizontal="center"/>
    </xf>
    <xf numFmtId="0" fontId="20" fillId="0" borderId="0" xfId="617"/>
    <xf numFmtId="167" fontId="0" fillId="0" borderId="0" xfId="618" applyFont="1"/>
    <xf numFmtId="181" fontId="53" fillId="0" borderId="0" xfId="3" applyNumberFormat="1" applyFont="1" applyAlignment="1"/>
    <xf numFmtId="10" fontId="53" fillId="0" borderId="0" xfId="619" applyNumberFormat="1" applyFont="1" applyAlignment="1"/>
    <xf numFmtId="167" fontId="53" fillId="0" borderId="0" xfId="618" applyFont="1" applyAlignment="1"/>
    <xf numFmtId="176" fontId="46" fillId="0" borderId="12" xfId="0" applyFont="1" applyBorder="1" applyAlignment="1">
      <alignment horizontal="fill"/>
    </xf>
    <xf numFmtId="176" fontId="46" fillId="0" borderId="100" xfId="0" applyFont="1" applyBorder="1" applyAlignment="1">
      <alignment horizontal="fill"/>
    </xf>
    <xf numFmtId="176" fontId="46" fillId="0" borderId="100" xfId="0" applyFont="1" applyBorder="1"/>
    <xf numFmtId="176" fontId="46" fillId="0" borderId="99" xfId="0" applyFont="1" applyBorder="1"/>
    <xf numFmtId="176" fontId="46" fillId="0" borderId="101" xfId="0" applyFont="1" applyBorder="1"/>
    <xf numFmtId="176" fontId="46" fillId="0" borderId="12" xfId="0" applyFont="1" applyBorder="1"/>
    <xf numFmtId="176" fontId="56" fillId="0" borderId="97" xfId="0" applyFont="1" applyBorder="1"/>
    <xf numFmtId="176" fontId="56" fillId="0" borderId="116" xfId="0" applyFont="1" applyBorder="1"/>
    <xf numFmtId="176" fontId="56" fillId="0" borderId="89" xfId="0" applyFont="1" applyBorder="1" applyAlignment="1">
      <alignment horizontal="center"/>
    </xf>
    <xf numFmtId="176" fontId="56" fillId="0" borderId="94" xfId="0" applyFont="1" applyBorder="1" applyAlignment="1">
      <alignment horizontal="center"/>
    </xf>
    <xf numFmtId="176" fontId="56" fillId="0" borderId="94" xfId="0" applyFont="1" applyBorder="1"/>
    <xf numFmtId="176" fontId="56" fillId="0" borderId="88" xfId="0" applyFont="1" applyBorder="1" applyAlignment="1">
      <alignment horizontal="center"/>
    </xf>
    <xf numFmtId="176" fontId="66" fillId="0" borderId="94" xfId="0" applyFont="1" applyBorder="1" applyAlignment="1">
      <alignment horizontal="center"/>
    </xf>
    <xf numFmtId="176" fontId="56" fillId="0" borderId="12" xfId="0" applyFont="1" applyBorder="1" applyAlignment="1">
      <alignment horizontal="center"/>
    </xf>
    <xf numFmtId="176" fontId="56" fillId="0" borderId="101" xfId="0" applyFont="1" applyBorder="1" applyAlignment="1">
      <alignment horizontal="center"/>
    </xf>
    <xf numFmtId="176" fontId="56" fillId="0" borderId="29" xfId="0" applyFont="1" applyBorder="1" applyAlignment="1">
      <alignment horizontal="center"/>
    </xf>
    <xf numFmtId="0" fontId="66" fillId="0" borderId="94" xfId="0" applyNumberFormat="1" applyFont="1" applyBorder="1" applyAlignment="1">
      <alignment horizontal="center"/>
    </xf>
    <xf numFmtId="0" fontId="56" fillId="0" borderId="94" xfId="0" applyNumberFormat="1" applyFont="1" applyBorder="1" applyAlignment="1">
      <alignment horizontal="center"/>
    </xf>
    <xf numFmtId="176" fontId="56" fillId="0" borderId="97" xfId="0" applyFont="1" applyBorder="1" applyAlignment="1">
      <alignment horizontal="center"/>
    </xf>
    <xf numFmtId="176" fontId="56" fillId="0" borderId="90" xfId="0" applyFont="1" applyBorder="1" applyAlignment="1">
      <alignment horizontal="center"/>
    </xf>
    <xf numFmtId="170" fontId="56" fillId="0" borderId="12" xfId="0" applyNumberFormat="1" applyFont="1" applyBorder="1" applyAlignment="1">
      <alignment horizontal="fill"/>
    </xf>
    <xf numFmtId="181" fontId="64" fillId="0" borderId="0" xfId="3" applyNumberFormat="1" applyFont="1" applyAlignment="1">
      <alignment horizontal="right"/>
    </xf>
    <xf numFmtId="1" fontId="66" fillId="0" borderId="94" xfId="0" applyNumberFormat="1" applyFont="1" applyBorder="1" applyAlignment="1">
      <alignment horizontal="center"/>
    </xf>
    <xf numFmtId="170" fontId="56" fillId="0" borderId="94" xfId="0" applyNumberFormat="1" applyFont="1" applyBorder="1" applyAlignment="1">
      <alignment horizontal="center"/>
    </xf>
    <xf numFmtId="167" fontId="56" fillId="0" borderId="94" xfId="618" applyFont="1" applyBorder="1" applyAlignment="1"/>
    <xf numFmtId="4" fontId="56" fillId="0" borderId="94" xfId="0" applyNumberFormat="1" applyFont="1" applyBorder="1" applyAlignment="1">
      <alignment horizontal="center"/>
    </xf>
    <xf numFmtId="174" fontId="56" fillId="0" borderId="94" xfId="0" applyNumberFormat="1" applyFont="1" applyBorder="1" applyAlignment="1">
      <alignment horizontal="center"/>
    </xf>
    <xf numFmtId="174" fontId="56" fillId="0" borderId="29" xfId="0" applyNumberFormat="1" applyFont="1" applyBorder="1" applyAlignment="1">
      <alignment horizontal="center"/>
    </xf>
    <xf numFmtId="174" fontId="66" fillId="0" borderId="94" xfId="0" applyNumberFormat="1" applyFont="1" applyBorder="1" applyAlignment="1">
      <alignment horizontal="center"/>
    </xf>
    <xf numFmtId="181" fontId="66" fillId="0" borderId="94" xfId="0" applyNumberFormat="1" applyFont="1" applyBorder="1" applyAlignment="1">
      <alignment horizontal="center"/>
    </xf>
    <xf numFmtId="10" fontId="66" fillId="0" borderId="94" xfId="619" applyNumberFormat="1" applyFont="1" applyBorder="1" applyAlignment="1">
      <alignment horizontal="center"/>
    </xf>
    <xf numFmtId="170" fontId="56" fillId="0" borderId="94" xfId="0" applyNumberFormat="1" applyFont="1" applyBorder="1"/>
    <xf numFmtId="1" fontId="56" fillId="0" borderId="94" xfId="0" applyNumberFormat="1" applyFont="1" applyBorder="1" applyAlignment="1">
      <alignment horizontal="center"/>
    </xf>
    <xf numFmtId="179" fontId="66" fillId="0" borderId="94" xfId="1" applyNumberFormat="1" applyFont="1" applyBorder="1" applyAlignment="1">
      <alignment horizontal="center"/>
    </xf>
    <xf numFmtId="176" fontId="83" fillId="0" borderId="62" xfId="0" applyFont="1" applyBorder="1" applyAlignment="1" applyProtection="1">
      <alignment horizontal="left" wrapText="1"/>
      <protection locked="0"/>
    </xf>
    <xf numFmtId="176" fontId="83" fillId="0" borderId="62" xfId="0" applyFont="1" applyBorder="1" applyAlignment="1" applyProtection="1">
      <alignment horizontal="center" wrapText="1"/>
      <protection locked="0"/>
    </xf>
    <xf numFmtId="4" fontId="83" fillId="0" borderId="62" xfId="0" applyNumberFormat="1" applyFont="1" applyBorder="1" applyAlignment="1" applyProtection="1">
      <alignment horizontal="center" wrapText="1"/>
      <protection locked="0"/>
    </xf>
    <xf numFmtId="4" fontId="85" fillId="0" borderId="62" xfId="0" applyNumberFormat="1" applyFont="1" applyBorder="1" applyAlignment="1" applyProtection="1">
      <alignment horizontal="center" wrapText="1"/>
      <protection locked="0"/>
    </xf>
    <xf numFmtId="174" fontId="53" fillId="0" borderId="0" xfId="0" applyNumberFormat="1" applyFont="1"/>
    <xf numFmtId="170" fontId="53" fillId="0" borderId="0" xfId="0" applyNumberFormat="1" applyFont="1"/>
    <xf numFmtId="1" fontId="56" fillId="0" borderId="0" xfId="3" applyNumberFormat="1" applyFont="1" applyAlignment="1"/>
    <xf numFmtId="181" fontId="56" fillId="0" borderId="0" xfId="3" applyNumberFormat="1" applyFont="1" applyAlignment="1"/>
    <xf numFmtId="10" fontId="56" fillId="0" borderId="0" xfId="619" applyNumberFormat="1" applyFont="1" applyAlignment="1"/>
    <xf numFmtId="167" fontId="56" fillId="0" borderId="0" xfId="618" applyFont="1" applyAlignment="1"/>
    <xf numFmtId="176" fontId="46" fillId="0" borderId="0" xfId="0" applyFont="1" applyProtection="1">
      <protection locked="0"/>
    </xf>
    <xf numFmtId="2" fontId="47" fillId="0" borderId="0" xfId="618" applyNumberFormat="1" applyFont="1" applyAlignment="1"/>
    <xf numFmtId="176" fontId="47" fillId="0" borderId="0" xfId="0" applyFont="1" applyProtection="1">
      <protection locked="0"/>
    </xf>
    <xf numFmtId="2" fontId="46" fillId="0" borderId="0" xfId="618" applyNumberFormat="1" applyFont="1" applyAlignment="1" applyProtection="1">
      <protection locked="0"/>
    </xf>
    <xf numFmtId="176" fontId="46" fillId="0" borderId="100" xfId="0" applyFont="1" applyBorder="1" applyAlignment="1">
      <alignment horizontal="center"/>
    </xf>
    <xf numFmtId="176" fontId="46" fillId="0" borderId="99" xfId="0" applyFont="1" applyBorder="1" applyAlignment="1">
      <alignment horizontal="center"/>
    </xf>
    <xf numFmtId="176" fontId="47" fillId="0" borderId="99" xfId="0" applyFont="1" applyBorder="1" applyAlignment="1">
      <alignment horizontal="center"/>
    </xf>
    <xf numFmtId="176" fontId="47" fillId="0" borderId="101" xfId="0" applyFont="1" applyBorder="1" applyAlignment="1">
      <alignment horizontal="center"/>
    </xf>
    <xf numFmtId="176" fontId="46" fillId="0" borderId="101" xfId="0" applyFont="1" applyBorder="1" applyAlignment="1">
      <alignment horizontal="center"/>
    </xf>
    <xf numFmtId="176" fontId="46" fillId="0" borderId="12" xfId="0" applyFont="1" applyBorder="1" applyAlignment="1">
      <alignment horizontal="center"/>
    </xf>
    <xf numFmtId="176" fontId="47" fillId="0" borderId="12" xfId="0" applyFont="1" applyBorder="1" applyAlignment="1">
      <alignment horizontal="center"/>
    </xf>
    <xf numFmtId="176" fontId="46" fillId="0" borderId="97" xfId="0" applyFont="1" applyBorder="1"/>
    <xf numFmtId="176" fontId="66" fillId="0" borderId="29" xfId="0" applyFont="1" applyBorder="1" applyAlignment="1">
      <alignment horizontal="center"/>
    </xf>
    <xf numFmtId="176" fontId="46" fillId="0" borderId="94" xfId="0" applyFont="1" applyBorder="1"/>
    <xf numFmtId="176" fontId="4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46" fillId="0" borderId="94" xfId="0" applyFont="1" applyBorder="1" applyAlignment="1">
      <alignment horizontal="center"/>
    </xf>
    <xf numFmtId="176" fontId="56" fillId="0" borderId="0" xfId="0" applyFont="1" applyAlignment="1">
      <alignment horizontal="center"/>
    </xf>
    <xf numFmtId="176" fontId="46" fillId="0" borderId="97" xfId="0" applyFont="1" applyBorder="1" applyAlignment="1">
      <alignment horizontal="center"/>
    </xf>
    <xf numFmtId="176" fontId="66" fillId="0" borderId="97" xfId="0" applyFont="1" applyBorder="1" applyAlignment="1">
      <alignment horizontal="center"/>
    </xf>
    <xf numFmtId="170" fontId="46" fillId="0" borderId="12" xfId="0" applyNumberFormat="1" applyFont="1" applyBorder="1" applyAlignment="1">
      <alignment horizontal="fill"/>
    </xf>
    <xf numFmtId="176" fontId="66" fillId="0" borderId="94" xfId="0" applyFont="1" applyBorder="1"/>
    <xf numFmtId="2" fontId="47" fillId="0" borderId="0" xfId="618" applyNumberFormat="1" applyFont="1" applyAlignment="1" applyProtection="1">
      <alignment horizontal="right"/>
      <protection locked="0"/>
    </xf>
    <xf numFmtId="1" fontId="47" fillId="0" borderId="94" xfId="0" applyNumberFormat="1" applyFont="1" applyBorder="1" applyAlignment="1">
      <alignment horizontal="center"/>
    </xf>
    <xf numFmtId="2" fontId="46" fillId="0" borderId="0" xfId="0" applyNumberFormat="1" applyFont="1" applyProtection="1">
      <protection locked="0"/>
    </xf>
    <xf numFmtId="9" fontId="46" fillId="0" borderId="0" xfId="619" applyFont="1" applyAlignment="1" applyProtection="1">
      <protection locked="0"/>
    </xf>
    <xf numFmtId="170" fontId="46" fillId="0" borderId="94" xfId="0" applyNumberFormat="1" applyFont="1" applyBorder="1"/>
    <xf numFmtId="174" fontId="46" fillId="0" borderId="94" xfId="0" applyNumberFormat="1" applyFont="1" applyBorder="1" applyAlignment="1">
      <alignment horizontal="center"/>
    </xf>
    <xf numFmtId="167" fontId="66" fillId="0" borderId="94" xfId="618" applyFont="1" applyBorder="1" applyAlignment="1"/>
    <xf numFmtId="182" fontId="46" fillId="0" borderId="0" xfId="618" applyNumberFormat="1" applyFont="1" applyAlignment="1" applyProtection="1">
      <protection locked="0"/>
    </xf>
    <xf numFmtId="174" fontId="46" fillId="0" borderId="0" xfId="0" applyNumberFormat="1" applyFont="1" applyAlignment="1">
      <alignment horizontal="center"/>
    </xf>
    <xf numFmtId="170" fontId="46" fillId="0" borderId="0" xfId="0" applyNumberFormat="1" applyFont="1"/>
    <xf numFmtId="2" fontId="46" fillId="0" borderId="0" xfId="618" applyNumberFormat="1" applyFont="1" applyBorder="1" applyAlignment="1" applyProtection="1">
      <protection locked="0"/>
    </xf>
    <xf numFmtId="2" fontId="46" fillId="0" borderId="0" xfId="618" applyNumberFormat="1" applyFont="1" applyBorder="1" applyAlignment="1">
      <alignment horizontal="center"/>
    </xf>
    <xf numFmtId="176" fontId="46" fillId="0" borderId="94" xfId="0" applyFont="1" applyBorder="1" applyProtection="1">
      <protection locked="0"/>
    </xf>
    <xf numFmtId="176" fontId="56" fillId="0" borderId="94" xfId="0" applyFont="1" applyBorder="1" applyProtection="1">
      <protection locked="0"/>
    </xf>
    <xf numFmtId="176" fontId="66" fillId="0" borderId="94" xfId="0" applyFont="1" applyBorder="1" applyProtection="1">
      <protection locked="0"/>
    </xf>
    <xf numFmtId="0" fontId="47" fillId="0" borderId="94" xfId="0" applyNumberFormat="1" applyFont="1" applyBorder="1" applyAlignment="1" applyProtection="1">
      <alignment horizontal="center"/>
      <protection locked="0"/>
    </xf>
    <xf numFmtId="170" fontId="46" fillId="0" borderId="94" xfId="0" applyNumberFormat="1" applyFont="1" applyBorder="1" applyAlignment="1">
      <alignment horizontal="center"/>
    </xf>
    <xf numFmtId="170" fontId="56" fillId="0" borderId="94" xfId="0" applyNumberFormat="1" applyFont="1" applyBorder="1" applyAlignment="1" applyProtection="1">
      <alignment horizontal="center"/>
      <protection locked="0"/>
    </xf>
    <xf numFmtId="170" fontId="66" fillId="0" borderId="94" xfId="0" applyNumberFormat="1" applyFont="1" applyBorder="1" applyAlignment="1" applyProtection="1">
      <alignment horizontal="center"/>
      <protection locked="0"/>
    </xf>
    <xf numFmtId="167" fontId="46" fillId="0" borderId="0" xfId="1" applyFont="1" applyAlignment="1" applyProtection="1">
      <protection locked="0"/>
    </xf>
    <xf numFmtId="176" fontId="56" fillId="0" borderId="94" xfId="0" applyFont="1" applyBorder="1" applyAlignment="1" applyProtection="1">
      <alignment horizontal="center"/>
      <protection locked="0"/>
    </xf>
    <xf numFmtId="176" fontId="66" fillId="0" borderId="94" xfId="0" applyFont="1" applyBorder="1" applyAlignment="1" applyProtection="1">
      <alignment horizontal="center"/>
      <protection locked="0"/>
    </xf>
    <xf numFmtId="0" fontId="47" fillId="0" borderId="94" xfId="1" applyNumberFormat="1" applyFont="1" applyBorder="1" applyAlignment="1" applyProtection="1">
      <alignment horizontal="center"/>
      <protection locked="0"/>
    </xf>
    <xf numFmtId="170" fontId="46" fillId="0" borderId="0" xfId="0" applyNumberFormat="1" applyFont="1" applyProtection="1">
      <protection locked="0"/>
    </xf>
    <xf numFmtId="177" fontId="56" fillId="0" borderId="94" xfId="1" applyNumberFormat="1" applyFont="1" applyBorder="1" applyAlignment="1" applyProtection="1">
      <alignment horizontal="center"/>
      <protection locked="0"/>
    </xf>
    <xf numFmtId="177" fontId="66" fillId="0" borderId="94" xfId="1" applyNumberFormat="1" applyFont="1" applyBorder="1" applyAlignment="1" applyProtection="1">
      <alignment horizontal="center"/>
      <protection locked="0"/>
    </xf>
    <xf numFmtId="177" fontId="56" fillId="0" borderId="94" xfId="1" applyNumberFormat="1" applyFont="1" applyFill="1" applyBorder="1" applyAlignment="1" applyProtection="1">
      <alignment horizontal="center"/>
      <protection locked="0"/>
    </xf>
    <xf numFmtId="177" fontId="66" fillId="0" borderId="94" xfId="1" applyNumberFormat="1" applyFont="1" applyFill="1" applyBorder="1" applyAlignment="1" applyProtection="1">
      <alignment horizontal="center"/>
      <protection locked="0"/>
    </xf>
    <xf numFmtId="2" fontId="46" fillId="0" borderId="0" xfId="618" applyNumberFormat="1" applyFont="1" applyFill="1" applyAlignment="1" applyProtection="1">
      <protection locked="0"/>
    </xf>
    <xf numFmtId="170" fontId="56" fillId="0" borderId="97" xfId="0" applyNumberFormat="1" applyFont="1" applyBorder="1" applyAlignment="1" applyProtection="1">
      <alignment horizontal="center"/>
      <protection locked="0"/>
    </xf>
    <xf numFmtId="170" fontId="66" fillId="0" borderId="97" xfId="0" applyNumberFormat="1" applyFont="1" applyBorder="1" applyAlignment="1" applyProtection="1">
      <alignment horizontal="center"/>
      <protection locked="0"/>
    </xf>
    <xf numFmtId="170" fontId="46" fillId="0" borderId="99" xfId="0" applyNumberFormat="1" applyFont="1" applyBorder="1" applyAlignment="1">
      <alignment horizontal="center"/>
    </xf>
    <xf numFmtId="170" fontId="46" fillId="0" borderId="99" xfId="0" applyNumberFormat="1" applyFont="1" applyBorder="1" applyAlignment="1" applyProtection="1">
      <alignment horizontal="center"/>
      <protection locked="0"/>
    </xf>
    <xf numFmtId="170" fontId="47" fillId="0" borderId="99" xfId="0" applyNumberFormat="1" applyFont="1" applyBorder="1" applyAlignment="1" applyProtection="1">
      <alignment horizontal="center"/>
      <protection locked="0"/>
    </xf>
    <xf numFmtId="170" fontId="47" fillId="0" borderId="0" xfId="0" applyNumberFormat="1" applyFont="1" applyAlignment="1" applyProtection="1">
      <alignment horizontal="center"/>
      <protection locked="0"/>
    </xf>
    <xf numFmtId="170" fontId="46" fillId="0" borderId="0" xfId="0" applyNumberFormat="1" applyFont="1" applyAlignment="1" applyProtection="1">
      <alignment horizontal="center"/>
      <protection locked="0"/>
    </xf>
    <xf numFmtId="167" fontId="47" fillId="0" borderId="0" xfId="618" applyFont="1" applyAlignment="1" applyProtection="1">
      <protection locked="0"/>
    </xf>
    <xf numFmtId="174" fontId="56" fillId="0" borderId="94" xfId="618" applyNumberFormat="1" applyFont="1" applyBorder="1" applyAlignment="1">
      <alignment horizontal="center"/>
    </xf>
    <xf numFmtId="179" fontId="56" fillId="0" borderId="94" xfId="1" applyNumberFormat="1" applyFont="1" applyBorder="1" applyAlignment="1">
      <alignment horizontal="center"/>
    </xf>
    <xf numFmtId="167" fontId="47" fillId="0" borderId="0" xfId="618" applyFont="1" applyAlignment="1"/>
    <xf numFmtId="167" fontId="46" fillId="0" borderId="0" xfId="618" applyFont="1" applyAlignment="1" applyProtection="1">
      <protection locked="0"/>
    </xf>
    <xf numFmtId="176" fontId="47" fillId="0" borderId="99" xfId="0" applyFont="1" applyBorder="1"/>
    <xf numFmtId="176" fontId="66" fillId="0" borderId="89" xfId="0" applyFont="1" applyBorder="1"/>
    <xf numFmtId="176" fontId="66" fillId="0" borderId="97" xfId="0" applyFont="1" applyBorder="1"/>
    <xf numFmtId="167" fontId="47" fillId="0" borderId="0" xfId="618" applyFont="1" applyAlignment="1" applyProtection="1">
      <alignment horizontal="right"/>
      <protection locked="0"/>
    </xf>
    <xf numFmtId="174" fontId="66" fillId="0" borderId="94" xfId="0" applyNumberFormat="1" applyFont="1" applyBorder="1"/>
    <xf numFmtId="167" fontId="46" fillId="0" borderId="0" xfId="618" applyFont="1" applyBorder="1" applyAlignment="1">
      <alignment horizontal="center"/>
    </xf>
    <xf numFmtId="170" fontId="66" fillId="0" borderId="97" xfId="0" applyNumberFormat="1" applyFont="1" applyBorder="1" applyProtection="1">
      <protection locked="0"/>
    </xf>
    <xf numFmtId="170" fontId="47" fillId="0" borderId="99" xfId="0" applyNumberFormat="1" applyFont="1" applyBorder="1" applyProtection="1">
      <protection locked="0"/>
    </xf>
    <xf numFmtId="2" fontId="66" fillId="0" borderId="94" xfId="0" applyNumberFormat="1" applyFont="1" applyBorder="1" applyAlignment="1">
      <alignment horizontal="center"/>
    </xf>
    <xf numFmtId="176" fontId="46" fillId="0" borderId="0" xfId="2" applyFont="1"/>
    <xf numFmtId="176" fontId="47" fillId="3" borderId="38" xfId="2" applyFont="1" applyFill="1" applyBorder="1"/>
    <xf numFmtId="176" fontId="47" fillId="3" borderId="0" xfId="2" applyFont="1" applyFill="1" applyAlignment="1">
      <alignment horizontal="center"/>
    </xf>
    <xf numFmtId="1" fontId="47" fillId="3" borderId="0" xfId="2" applyNumberFormat="1" applyFont="1" applyFill="1" applyAlignment="1">
      <alignment horizontal="center"/>
    </xf>
    <xf numFmtId="1" fontId="47" fillId="3" borderId="38" xfId="2" applyNumberFormat="1" applyFont="1" applyFill="1" applyBorder="1" applyAlignment="1">
      <alignment horizontal="center"/>
    </xf>
    <xf numFmtId="3" fontId="31" fillId="3" borderId="91" xfId="1" applyNumberFormat="1" applyFont="1" applyFill="1" applyBorder="1" applyAlignment="1">
      <alignment horizontal="center"/>
    </xf>
    <xf numFmtId="3" fontId="31" fillId="0" borderId="91" xfId="1" applyNumberFormat="1" applyFont="1" applyFill="1" applyBorder="1" applyAlignment="1">
      <alignment horizontal="center"/>
    </xf>
    <xf numFmtId="1" fontId="66" fillId="3" borderId="38" xfId="2" applyNumberFormat="1" applyFont="1" applyFill="1" applyBorder="1" applyAlignment="1">
      <alignment horizontal="center"/>
    </xf>
    <xf numFmtId="167" fontId="47" fillId="0" borderId="0" xfId="618" applyFont="1" applyAlignment="1" applyProtection="1"/>
    <xf numFmtId="176" fontId="66" fillId="0" borderId="0" xfId="3" applyNumberFormat="1" applyFont="1" applyAlignment="1">
      <alignment horizontal="center"/>
    </xf>
    <xf numFmtId="2" fontId="47" fillId="0" borderId="0" xfId="0" applyNumberFormat="1" applyFont="1" applyProtection="1">
      <protection locked="0"/>
    </xf>
    <xf numFmtId="174" fontId="85" fillId="0" borderId="94" xfId="0" applyNumberFormat="1" applyFont="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5" fillId="5" borderId="94" xfId="0" applyNumberFormat="1" applyFont="1" applyFill="1" applyBorder="1" applyAlignment="1" applyProtection="1">
      <alignment horizontal="center" wrapText="1"/>
      <protection locked="0"/>
    </xf>
    <xf numFmtId="174" fontId="83" fillId="5" borderId="13" xfId="0" applyNumberFormat="1" applyFont="1" applyFill="1" applyBorder="1" applyAlignment="1" applyProtection="1">
      <alignment horizontal="center" wrapText="1"/>
      <protection locked="0"/>
    </xf>
    <xf numFmtId="176" fontId="85" fillId="0" borderId="61" xfId="0" applyFont="1" applyBorder="1" applyAlignment="1" applyProtection="1">
      <alignment horizontal="center" wrapText="1"/>
      <protection locked="0"/>
    </xf>
    <xf numFmtId="179" fontId="85" fillId="0" borderId="94" xfId="1" applyNumberFormat="1" applyFont="1" applyBorder="1" applyAlignment="1" applyProtection="1">
      <alignment horizontal="center" wrapText="1"/>
      <protection locked="0"/>
    </xf>
    <xf numFmtId="2" fontId="66" fillId="3" borderId="61" xfId="0" applyNumberFormat="1" applyFont="1" applyFill="1" applyBorder="1" applyAlignment="1" applyProtection="1">
      <alignment horizontal="center"/>
      <protection locked="0"/>
    </xf>
    <xf numFmtId="176" fontId="85" fillId="0" borderId="94" xfId="0" applyFont="1" applyBorder="1" applyAlignment="1" applyProtection="1">
      <alignment horizontal="center" wrapText="1"/>
      <protection locked="0"/>
    </xf>
    <xf numFmtId="2" fontId="66" fillId="0" borderId="61" xfId="0" applyNumberFormat="1" applyFont="1" applyBorder="1" applyAlignment="1" applyProtection="1">
      <alignment horizontal="center"/>
      <protection locked="0"/>
    </xf>
    <xf numFmtId="176" fontId="85" fillId="0" borderId="88" xfId="0" applyFont="1" applyBorder="1" applyAlignment="1" applyProtection="1">
      <alignment horizontal="center" wrapText="1"/>
      <protection locked="0"/>
    </xf>
    <xf numFmtId="4" fontId="85" fillId="0" borderId="62" xfId="0" applyNumberFormat="1" applyFont="1" applyBorder="1" applyAlignment="1" applyProtection="1">
      <alignment horizontal="center" vertical="center" wrapText="1"/>
      <protection locked="0"/>
    </xf>
    <xf numFmtId="0" fontId="89" fillId="0" borderId="118" xfId="0" applyNumberFormat="1" applyFont="1" applyBorder="1" applyAlignment="1" applyProtection="1">
      <alignment horizontal="center" vertical="center" wrapText="1"/>
      <protection locked="0"/>
    </xf>
    <xf numFmtId="2" fontId="89" fillId="0" borderId="29" xfId="0" applyNumberFormat="1" applyFont="1" applyBorder="1" applyAlignment="1" applyProtection="1">
      <alignment horizontal="center" vertical="center" wrapText="1"/>
      <protection locked="0"/>
    </xf>
    <xf numFmtId="2" fontId="89" fillId="0" borderId="94" xfId="0" applyNumberFormat="1" applyFont="1" applyBorder="1" applyAlignment="1" applyProtection="1">
      <alignment horizontal="center" vertical="center" wrapText="1"/>
      <protection locked="0"/>
    </xf>
    <xf numFmtId="176" fontId="89" fillId="0" borderId="118" xfId="0" applyFont="1" applyBorder="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89" fillId="0" borderId="61" xfId="0" applyFont="1" applyBorder="1" applyAlignment="1" applyProtection="1">
      <alignment horizontal="center" vertical="center" wrapText="1"/>
      <protection locked="0"/>
    </xf>
    <xf numFmtId="2" fontId="46" fillId="3" borderId="61" xfId="0" applyNumberFormat="1" applyFont="1" applyFill="1" applyBorder="1" applyAlignment="1" applyProtection="1">
      <alignment horizontal="center"/>
      <protection locked="0"/>
    </xf>
    <xf numFmtId="176" fontId="89" fillId="0" borderId="67" xfId="0" applyFont="1" applyBorder="1" applyAlignment="1" applyProtection="1">
      <alignment horizontal="center" vertical="center" wrapText="1"/>
      <protection locked="0"/>
    </xf>
    <xf numFmtId="2" fontId="89" fillId="0" borderId="67" xfId="0" applyNumberFormat="1" applyFont="1" applyBorder="1" applyAlignment="1" applyProtection="1">
      <alignment horizontal="center" vertical="center" wrapText="1"/>
      <protection locked="0"/>
    </xf>
    <xf numFmtId="2" fontId="80" fillId="0" borderId="67" xfId="0" applyNumberFormat="1" applyFont="1" applyBorder="1" applyAlignment="1" applyProtection="1">
      <alignment horizontal="center" vertical="center" wrapText="1"/>
      <protection locked="0"/>
    </xf>
    <xf numFmtId="2" fontId="80" fillId="0" borderId="102" xfId="0" applyNumberFormat="1" applyFont="1" applyBorder="1" applyAlignment="1" applyProtection="1">
      <alignment horizontal="center" vertical="center" wrapText="1"/>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2" fontId="46" fillId="3" borderId="130" xfId="0" applyNumberFormat="1" applyFont="1" applyFill="1" applyBorder="1" applyProtection="1">
      <protection locked="0"/>
    </xf>
    <xf numFmtId="176" fontId="46" fillId="3" borderId="130" xfId="0" applyFont="1" applyFill="1" applyBorder="1" applyProtection="1">
      <protection locked="0"/>
    </xf>
    <xf numFmtId="10" fontId="42" fillId="0" borderId="62" xfId="13" applyNumberFormat="1" applyFont="1" applyBorder="1"/>
    <xf numFmtId="2" fontId="89" fillId="0" borderId="88" xfId="0" applyNumberFormat="1" applyFont="1" applyBorder="1" applyAlignment="1" applyProtection="1">
      <alignment horizontal="center" vertical="center" wrapText="1"/>
      <protection locked="0"/>
    </xf>
    <xf numFmtId="2" fontId="68" fillId="3" borderId="88" xfId="0" applyNumberFormat="1" applyFont="1" applyFill="1" applyBorder="1" applyAlignment="1" applyProtection="1">
      <alignment horizontal="center"/>
      <protection locked="0"/>
    </xf>
    <xf numFmtId="167" fontId="0" fillId="0" borderId="0" xfId="1" applyFont="1"/>
    <xf numFmtId="0" fontId="0" fillId="0" borderId="0" xfId="0" applyNumberFormat="1"/>
    <xf numFmtId="174" fontId="31" fillId="0" borderId="0" xfId="0" applyNumberFormat="1" applyFont="1" applyAlignment="1">
      <alignment horizontal="center"/>
    </xf>
    <xf numFmtId="176" fontId="138" fillId="0" borderId="0" xfId="0" applyFont="1" applyAlignment="1">
      <alignment horizontal="center"/>
    </xf>
    <xf numFmtId="2" fontId="0" fillId="0" borderId="0" xfId="1" applyNumberFormat="1" applyFont="1"/>
    <xf numFmtId="2" fontId="0" fillId="0" borderId="0" xfId="618" applyNumberFormat="1" applyFont="1"/>
    <xf numFmtId="174" fontId="137" fillId="0" borderId="0" xfId="0" applyNumberFormat="1" applyFont="1" applyAlignment="1">
      <alignment horizontal="center"/>
    </xf>
    <xf numFmtId="2" fontId="20" fillId="0" borderId="0" xfId="617" applyNumberFormat="1"/>
    <xf numFmtId="0" fontId="16" fillId="0" borderId="0" xfId="1112"/>
    <xf numFmtId="43" fontId="16" fillId="0" borderId="0" xfId="1113" applyFont="1"/>
    <xf numFmtId="17" fontId="16" fillId="0" borderId="0" xfId="1112" applyNumberFormat="1"/>
    <xf numFmtId="176" fontId="0" fillId="0" borderId="0" xfId="0" applyProtection="1">
      <protection locked="0"/>
    </xf>
    <xf numFmtId="174" fontId="83" fillId="5" borderId="0" xfId="0" applyNumberFormat="1" applyFont="1" applyFill="1" applyAlignment="1" applyProtection="1">
      <alignment horizontal="center" wrapText="1"/>
      <protection locked="0"/>
    </xf>
    <xf numFmtId="17" fontId="14" fillId="0" borderId="0" xfId="2928" applyNumberFormat="1"/>
    <xf numFmtId="43" fontId="14" fillId="0" borderId="0" xfId="2929" applyFont="1"/>
    <xf numFmtId="167" fontId="47" fillId="0" borderId="123" xfId="1" applyFont="1" applyBorder="1" applyAlignment="1">
      <alignment horizontal="center"/>
    </xf>
    <xf numFmtId="167" fontId="157" fillId="3" borderId="0" xfId="1" applyFont="1" applyFill="1" applyAlignment="1" applyProtection="1">
      <protection locked="0"/>
    </xf>
    <xf numFmtId="176" fontId="157" fillId="3" borderId="0" xfId="0" applyFont="1" applyFill="1" applyProtection="1">
      <protection locked="0"/>
    </xf>
    <xf numFmtId="176" fontId="155" fillId="0" borderId="0" xfId="0" applyFont="1" applyProtection="1">
      <protection locked="0"/>
    </xf>
    <xf numFmtId="176" fontId="135" fillId="0" borderId="0" xfId="0" applyFont="1"/>
    <xf numFmtId="176" fontId="140" fillId="0" borderId="0" xfId="0" applyFont="1" applyAlignment="1" applyProtection="1">
      <alignment horizontal="left" vertical="center"/>
      <protection locked="0"/>
    </xf>
    <xf numFmtId="2" fontId="159" fillId="0" borderId="0" xfId="8" applyNumberFormat="1" applyFont="1"/>
    <xf numFmtId="1" fontId="160" fillId="0" borderId="0" xfId="8" applyNumberFormat="1" applyFont="1"/>
    <xf numFmtId="2" fontId="160" fillId="0" borderId="0" xfId="8" applyNumberFormat="1" applyFont="1"/>
    <xf numFmtId="2" fontId="161" fillId="0" borderId="0" xfId="8" applyNumberFormat="1" applyFont="1"/>
    <xf numFmtId="1" fontId="160" fillId="0" borderId="16" xfId="8" applyNumberFormat="1" applyFont="1" applyBorder="1"/>
    <xf numFmtId="2" fontId="158" fillId="0" borderId="0" xfId="8" applyNumberFormat="1" applyFont="1"/>
    <xf numFmtId="2" fontId="159" fillId="0" borderId="0" xfId="8" applyNumberFormat="1" applyFont="1" applyAlignment="1">
      <alignment horizontal="centerContinuous"/>
    </xf>
    <xf numFmtId="2" fontId="158" fillId="0" borderId="0" xfId="8" applyNumberFormat="1" applyFont="1" applyAlignment="1">
      <alignment horizontal="centerContinuous"/>
    </xf>
    <xf numFmtId="1" fontId="158" fillId="0" borderId="3" xfId="8" applyNumberFormat="1" applyFont="1" applyBorder="1"/>
    <xf numFmtId="2" fontId="158" fillId="0" borderId="5" xfId="8" applyNumberFormat="1" applyFont="1" applyBorder="1"/>
    <xf numFmtId="2" fontId="158" fillId="0" borderId="1" xfId="8" applyNumberFormat="1" applyFont="1" applyBorder="1"/>
    <xf numFmtId="2" fontId="158" fillId="0" borderId="3" xfId="8" applyNumberFormat="1" applyFont="1" applyBorder="1"/>
    <xf numFmtId="1" fontId="158" fillId="0" borderId="2" xfId="8" applyNumberFormat="1" applyFont="1" applyBorder="1"/>
    <xf numFmtId="2" fontId="159" fillId="0" borderId="4" xfId="8" applyNumberFormat="1" applyFont="1" applyBorder="1" applyAlignment="1">
      <alignment horizontal="center"/>
    </xf>
    <xf numFmtId="2" fontId="159" fillId="0" borderId="0" xfId="8" applyNumberFormat="1" applyFont="1" applyAlignment="1">
      <alignment horizontal="center"/>
    </xf>
    <xf numFmtId="2" fontId="158" fillId="0" borderId="2" xfId="8" applyNumberFormat="1" applyFont="1" applyBorder="1"/>
    <xf numFmtId="2" fontId="158" fillId="0" borderId="27" xfId="8" applyNumberFormat="1" applyFont="1" applyBorder="1"/>
    <xf numFmtId="2" fontId="158" fillId="0" borderId="4" xfId="8" applyNumberFormat="1" applyFont="1" applyBorder="1"/>
    <xf numFmtId="2" fontId="158" fillId="0" borderId="18" xfId="8" applyNumberFormat="1" applyFont="1" applyBorder="1"/>
    <xf numFmtId="2" fontId="159" fillId="0" borderId="2" xfId="8" applyNumberFormat="1" applyFont="1" applyBorder="1" applyAlignment="1">
      <alignment horizontal="center"/>
    </xf>
    <xf numFmtId="2" fontId="159" fillId="0" borderId="18" xfId="8" applyNumberFormat="1" applyFont="1" applyBorder="1" applyAlignment="1">
      <alignment horizontal="center"/>
    </xf>
    <xf numFmtId="1" fontId="159" fillId="0" borderId="2" xfId="8" applyNumberFormat="1" applyFont="1" applyBorder="1" applyAlignment="1">
      <alignment horizontal="center"/>
    </xf>
    <xf numFmtId="2" fontId="159" fillId="0" borderId="4" xfId="8" applyNumberFormat="1" applyFont="1" applyBorder="1"/>
    <xf numFmtId="2" fontId="159" fillId="0" borderId="18" xfId="8" applyNumberFormat="1" applyFont="1" applyBorder="1"/>
    <xf numFmtId="2" fontId="159" fillId="0" borderId="2" xfId="8" applyNumberFormat="1" applyFont="1" applyBorder="1"/>
    <xf numFmtId="1" fontId="158" fillId="0" borderId="21" xfId="8" applyNumberFormat="1" applyFont="1" applyBorder="1"/>
    <xf numFmtId="2" fontId="158" fillId="0" borderId="9" xfId="8" applyNumberFormat="1" applyFont="1" applyBorder="1"/>
    <xf numFmtId="2" fontId="158" fillId="0" borderId="33" xfId="8" applyNumberFormat="1" applyFont="1" applyBorder="1"/>
    <xf numFmtId="2" fontId="159" fillId="0" borderId="21" xfId="8" applyNumberFormat="1" applyFont="1" applyBorder="1" applyAlignment="1">
      <alignment horizontal="center"/>
    </xf>
    <xf numFmtId="2" fontId="158" fillId="0" borderId="21" xfId="8" applyNumberFormat="1" applyFont="1" applyBorder="1"/>
    <xf numFmtId="1" fontId="159" fillId="0" borderId="3" xfId="8" applyNumberFormat="1" applyFont="1" applyBorder="1" applyAlignment="1">
      <alignment horizontal="center"/>
    </xf>
    <xf numFmtId="1" fontId="159" fillId="0" borderId="2" xfId="8" applyNumberFormat="1" applyFont="1" applyBorder="1"/>
    <xf numFmtId="2" fontId="159" fillId="0" borderId="13" xfId="8" applyNumberFormat="1" applyFont="1" applyBorder="1" applyAlignment="1">
      <alignment horizontal="center"/>
    </xf>
    <xf numFmtId="2" fontId="159" fillId="0" borderId="17" xfId="8" applyNumberFormat="1" applyFont="1" applyBorder="1" applyAlignment="1">
      <alignment horizontal="center"/>
    </xf>
    <xf numFmtId="2" fontId="136" fillId="0" borderId="0" xfId="8" applyNumberFormat="1" applyFont="1" applyAlignment="1">
      <alignment horizontal="center"/>
    </xf>
    <xf numFmtId="2" fontId="136" fillId="0" borderId="2" xfId="8" applyNumberFormat="1" applyFont="1" applyBorder="1" applyAlignment="1">
      <alignment horizontal="center"/>
    </xf>
    <xf numFmtId="1" fontId="160" fillId="0" borderId="1" xfId="8" applyNumberFormat="1" applyFont="1" applyBorder="1"/>
    <xf numFmtId="2" fontId="160" fillId="0" borderId="1" xfId="8" applyNumberFormat="1" applyFont="1" applyBorder="1"/>
    <xf numFmtId="2" fontId="159" fillId="0" borderId="1" xfId="8" applyNumberFormat="1" applyFont="1" applyBorder="1" applyAlignment="1">
      <alignment horizontal="center"/>
    </xf>
    <xf numFmtId="1" fontId="158" fillId="0" borderId="0" xfId="8" applyNumberFormat="1" applyFont="1"/>
    <xf numFmtId="176" fontId="141" fillId="0" borderId="69" xfId="0" applyFont="1" applyBorder="1" applyAlignment="1" applyProtection="1">
      <alignment horizontal="center" wrapText="1"/>
      <protection locked="0"/>
    </xf>
    <xf numFmtId="176" fontId="140" fillId="0" borderId="60" xfId="0" applyFont="1" applyBorder="1" applyAlignment="1" applyProtection="1">
      <alignment horizontal="center" wrapText="1"/>
      <protection locked="0"/>
    </xf>
    <xf numFmtId="176" fontId="140" fillId="0" borderId="61" xfId="0" applyFont="1" applyBorder="1" applyAlignment="1" applyProtection="1">
      <alignment horizontal="center" wrapText="1"/>
      <protection locked="0"/>
    </xf>
    <xf numFmtId="39" fontId="140" fillId="0" borderId="61" xfId="1" applyNumberFormat="1" applyFont="1" applyBorder="1" applyAlignment="1" applyProtection="1">
      <alignment horizontal="center" wrapText="1"/>
      <protection locked="0"/>
    </xf>
    <xf numFmtId="39" fontId="140" fillId="0" borderId="61" xfId="1" applyNumberFormat="1" applyFont="1" applyFill="1" applyBorder="1" applyAlignment="1" applyProtection="1">
      <alignment horizontal="center" wrapText="1"/>
      <protection locked="0"/>
    </xf>
    <xf numFmtId="39" fontId="140" fillId="0" borderId="67" xfId="1" applyNumberFormat="1" applyFont="1" applyBorder="1" applyAlignment="1" applyProtection="1">
      <alignment horizontal="center" wrapText="1"/>
      <protection locked="0"/>
    </xf>
    <xf numFmtId="176" fontId="140" fillId="0" borderId="61" xfId="0" applyFont="1" applyBorder="1" applyAlignment="1" applyProtection="1">
      <alignment horizontal="center" vertical="center" wrapText="1"/>
      <protection locked="0"/>
    </xf>
    <xf numFmtId="176" fontId="140" fillId="0" borderId="29" xfId="0" applyFont="1" applyBorder="1" applyAlignment="1" applyProtection="1">
      <alignment horizontal="center" vertical="center" wrapText="1"/>
      <protection locked="0"/>
    </xf>
    <xf numFmtId="39" fontId="140" fillId="0" borderId="0" xfId="1" applyNumberFormat="1" applyFont="1" applyBorder="1" applyAlignment="1" applyProtection="1">
      <alignment horizontal="center" wrapText="1"/>
      <protection locked="0"/>
    </xf>
    <xf numFmtId="39" fontId="140" fillId="0" borderId="114" xfId="1" applyNumberFormat="1" applyFont="1" applyBorder="1" applyAlignment="1" applyProtection="1">
      <alignment horizontal="center" wrapText="1"/>
      <protection locked="0"/>
    </xf>
    <xf numFmtId="176" fontId="140" fillId="0" borderId="0" xfId="0" applyFont="1" applyAlignment="1" applyProtection="1">
      <alignment horizontal="center" vertical="center" wrapText="1"/>
      <protection locked="0"/>
    </xf>
    <xf numFmtId="176" fontId="141" fillId="0" borderId="0" xfId="0" applyFont="1" applyAlignment="1" applyProtection="1">
      <alignment horizontal="left" wrapText="1"/>
      <protection locked="0"/>
    </xf>
    <xf numFmtId="176" fontId="140" fillId="0" borderId="0" xfId="0" applyFont="1" applyAlignment="1" applyProtection="1">
      <alignment horizontal="left" wrapText="1"/>
      <protection locked="0"/>
    </xf>
    <xf numFmtId="176" fontId="140" fillId="0" borderId="0" xfId="0" applyFont="1" applyAlignment="1" applyProtection="1">
      <alignment wrapText="1"/>
      <protection locked="0"/>
    </xf>
    <xf numFmtId="171" fontId="76" fillId="5" borderId="137" xfId="0" applyNumberFormat="1" applyFont="1" applyFill="1" applyBorder="1" applyAlignment="1" applyProtection="1">
      <alignment horizontal="center" vertical="center" wrapText="1"/>
      <protection locked="0"/>
    </xf>
    <xf numFmtId="176" fontId="85" fillId="0" borderId="138" xfId="0" applyFont="1" applyBorder="1" applyAlignment="1" applyProtection="1">
      <alignment horizontal="center" wrapText="1"/>
      <protection locked="0"/>
    </xf>
    <xf numFmtId="174" fontId="85" fillId="0" borderId="137" xfId="0" applyNumberFormat="1" applyFont="1" applyBorder="1" applyAlignment="1" applyProtection="1">
      <alignment horizontal="center" wrapText="1"/>
      <protection locked="0"/>
    </xf>
    <xf numFmtId="174" fontId="83" fillId="5" borderId="137" xfId="0" applyNumberFormat="1" applyFont="1" applyFill="1" applyBorder="1" applyAlignment="1" applyProtection="1">
      <alignment horizontal="center" wrapText="1"/>
      <protection locked="0"/>
    </xf>
    <xf numFmtId="176" fontId="141" fillId="0" borderId="63" xfId="0" applyFont="1" applyBorder="1" applyAlignment="1" applyProtection="1">
      <alignment horizontal="center" wrapText="1"/>
      <protection locked="0"/>
    </xf>
    <xf numFmtId="176" fontId="141" fillId="0" borderId="65" xfId="0" applyFont="1" applyBorder="1" applyAlignment="1" applyProtection="1">
      <alignment horizontal="center" wrapText="1"/>
      <protection locked="0"/>
    </xf>
    <xf numFmtId="176" fontId="140" fillId="0" borderId="64" xfId="0" applyFont="1" applyBorder="1" applyAlignment="1" applyProtection="1">
      <alignment horizontal="center" wrapText="1"/>
      <protection locked="0"/>
    </xf>
    <xf numFmtId="176" fontId="140" fillId="0" borderId="64" xfId="0" applyFont="1" applyBorder="1" applyAlignment="1" applyProtection="1">
      <alignment horizontal="center" vertical="center" wrapText="1"/>
      <protection locked="0"/>
    </xf>
    <xf numFmtId="176" fontId="140" fillId="0" borderId="122" xfId="0" applyFont="1" applyBorder="1" applyAlignment="1" applyProtection="1">
      <alignment horizontal="left" wrapText="1"/>
      <protection locked="0"/>
    </xf>
    <xf numFmtId="176" fontId="140" fillId="0" borderId="91" xfId="0" applyFont="1" applyBorder="1" applyAlignment="1" applyProtection="1">
      <alignment horizontal="left" wrapText="1"/>
      <protection locked="0"/>
    </xf>
    <xf numFmtId="176" fontId="141" fillId="0" borderId="91" xfId="0" applyFont="1" applyBorder="1" applyAlignment="1" applyProtection="1">
      <alignment horizontal="left" wrapText="1"/>
      <protection locked="0"/>
    </xf>
    <xf numFmtId="179" fontId="141" fillId="0" borderId="91" xfId="1" applyNumberFormat="1" applyFont="1" applyBorder="1" applyAlignment="1" applyProtection="1">
      <alignment horizontal="center" wrapText="1"/>
      <protection locked="0"/>
    </xf>
    <xf numFmtId="176" fontId="141" fillId="0" borderId="91" xfId="0" applyFont="1" applyBorder="1" applyAlignment="1" applyProtection="1">
      <alignment horizontal="center" wrapText="1"/>
      <protection locked="0"/>
    </xf>
    <xf numFmtId="176" fontId="140" fillId="0" borderId="91" xfId="0" applyFont="1" applyBorder="1" applyAlignment="1" applyProtection="1">
      <alignment horizontal="center" wrapText="1"/>
      <protection locked="0"/>
    </xf>
    <xf numFmtId="39" fontId="140" fillId="0" borderId="91" xfId="1" applyNumberFormat="1" applyFont="1" applyBorder="1" applyAlignment="1" applyProtection="1">
      <alignment horizontal="center" wrapText="1"/>
      <protection locked="0"/>
    </xf>
    <xf numFmtId="0" fontId="85" fillId="0" borderId="91" xfId="0" applyNumberFormat="1" applyFont="1" applyBorder="1" applyAlignment="1" applyProtection="1">
      <alignment horizontal="center" wrapText="1"/>
      <protection locked="0"/>
    </xf>
    <xf numFmtId="176" fontId="85" fillId="5" borderId="91" xfId="0" applyFont="1" applyFill="1" applyBorder="1" applyAlignment="1" applyProtection="1">
      <alignment horizontal="center" vertical="center" wrapText="1"/>
      <protection locked="0"/>
    </xf>
    <xf numFmtId="176" fontId="29" fillId="3" borderId="122" xfId="2" applyFont="1" applyFill="1" applyBorder="1"/>
    <xf numFmtId="1" fontId="29" fillId="3" borderId="122" xfId="2" applyNumberFormat="1" applyFont="1" applyFill="1" applyBorder="1" applyAlignment="1">
      <alignment horizontal="center"/>
    </xf>
    <xf numFmtId="1" fontId="29" fillId="3" borderId="122" xfId="2" quotePrefix="1" applyNumberFormat="1" applyFont="1" applyFill="1" applyBorder="1" applyAlignment="1">
      <alignment horizontal="center"/>
    </xf>
    <xf numFmtId="176" fontId="29" fillId="3" borderId="92" xfId="2" applyFont="1" applyFill="1" applyBorder="1"/>
    <xf numFmtId="176" fontId="31" fillId="3" borderId="92" xfId="2" applyFont="1" applyFill="1" applyBorder="1" applyAlignment="1">
      <alignment horizontal="center"/>
    </xf>
    <xf numFmtId="1" fontId="31" fillId="3" borderId="92" xfId="2" applyNumberFormat="1" applyFont="1" applyFill="1" applyBorder="1" applyAlignment="1">
      <alignment horizontal="center"/>
    </xf>
    <xf numFmtId="176" fontId="29" fillId="3" borderId="91" xfId="2" applyFont="1" applyFill="1" applyBorder="1"/>
    <xf numFmtId="3" fontId="29" fillId="3" borderId="122" xfId="2" applyNumberFormat="1" applyFont="1" applyFill="1" applyBorder="1" applyAlignment="1">
      <alignment horizontal="center"/>
    </xf>
    <xf numFmtId="3" fontId="29" fillId="3" borderId="93" xfId="2" applyNumberFormat="1" applyFont="1" applyFill="1" applyBorder="1" applyAlignment="1">
      <alignment horizontal="center"/>
    </xf>
    <xf numFmtId="3" fontId="29" fillId="3" borderId="91" xfId="2" applyNumberFormat="1" applyFont="1" applyFill="1" applyBorder="1" applyAlignment="1">
      <alignment horizontal="center"/>
    </xf>
    <xf numFmtId="1" fontId="31" fillId="3" borderId="91" xfId="2" applyNumberFormat="1" applyFont="1" applyFill="1" applyBorder="1" applyAlignment="1">
      <alignment horizontal="center"/>
    </xf>
    <xf numFmtId="3" fontId="29" fillId="0" borderId="91" xfId="1226" applyNumberFormat="1" applyFont="1" applyBorder="1" applyAlignment="1">
      <alignment horizontal="center"/>
    </xf>
    <xf numFmtId="1" fontId="29" fillId="3" borderId="91" xfId="2" applyNumberFormat="1" applyFont="1" applyFill="1" applyBorder="1" applyAlignment="1">
      <alignment horizontal="center"/>
    </xf>
    <xf numFmtId="176" fontId="31" fillId="3" borderId="91" xfId="2" applyFont="1" applyFill="1" applyBorder="1"/>
    <xf numFmtId="3" fontId="31" fillId="3" borderId="91" xfId="2" applyNumberFormat="1" applyFont="1" applyFill="1" applyBorder="1" applyAlignment="1">
      <alignment horizontal="center"/>
    </xf>
    <xf numFmtId="3" fontId="31" fillId="3" borderId="93" xfId="2" applyNumberFormat="1" applyFont="1" applyFill="1" applyBorder="1" applyAlignment="1">
      <alignment horizontal="center"/>
    </xf>
    <xf numFmtId="3" fontId="31" fillId="0" borderId="91" xfId="2" applyNumberFormat="1" applyFont="1" applyBorder="1" applyAlignment="1">
      <alignment horizontal="center"/>
    </xf>
    <xf numFmtId="3" fontId="29" fillId="0" borderId="91" xfId="2" applyNumberFormat="1" applyFont="1" applyBorder="1" applyAlignment="1">
      <alignment horizontal="center"/>
    </xf>
    <xf numFmtId="3" fontId="31" fillId="3" borderId="91" xfId="2" quotePrefix="1" applyNumberFormat="1" applyFont="1" applyFill="1" applyBorder="1" applyAlignment="1">
      <alignment horizontal="center"/>
    </xf>
    <xf numFmtId="3" fontId="58" fillId="3" borderId="93" xfId="2" applyNumberFormat="1" applyFont="1" applyFill="1" applyBorder="1" applyAlignment="1">
      <alignment horizontal="center"/>
    </xf>
    <xf numFmtId="3" fontId="58" fillId="3" borderId="91" xfId="2" applyNumberFormat="1" applyFont="1" applyFill="1" applyBorder="1" applyAlignment="1">
      <alignment horizontal="center"/>
    </xf>
    <xf numFmtId="3" fontId="31" fillId="0" borderId="91" xfId="1226" applyNumberFormat="1" applyFont="1" applyBorder="1" applyAlignment="1">
      <alignment horizontal="center"/>
    </xf>
    <xf numFmtId="176" fontId="31" fillId="0" borderId="91" xfId="2" applyFont="1" applyBorder="1"/>
    <xf numFmtId="170" fontId="29" fillId="3" borderId="92" xfId="2" applyNumberFormat="1" applyFont="1" applyFill="1" applyBorder="1" applyAlignment="1">
      <alignment horizontal="center"/>
    </xf>
    <xf numFmtId="3" fontId="29" fillId="3" borderId="103" xfId="2" applyNumberFormat="1" applyFont="1" applyFill="1" applyBorder="1" applyAlignment="1">
      <alignment horizontal="center"/>
    </xf>
    <xf numFmtId="3" fontId="29" fillId="3" borderId="92" xfId="2" applyNumberFormat="1" applyFont="1" applyFill="1" applyBorder="1" applyAlignment="1">
      <alignment horizontal="center"/>
    </xf>
    <xf numFmtId="176" fontId="62" fillId="0" borderId="0" xfId="2" applyFont="1"/>
    <xf numFmtId="176" fontId="62" fillId="0" borderId="0" xfId="2" applyFont="1" applyAlignment="1">
      <alignment horizontal="center"/>
    </xf>
    <xf numFmtId="176" fontId="32" fillId="0" borderId="0" xfId="1226" applyNumberFormat="1" applyFont="1" applyProtection="1">
      <protection locked="0"/>
    </xf>
    <xf numFmtId="176" fontId="116" fillId="0" borderId="0" xfId="2" applyFont="1"/>
    <xf numFmtId="3" fontId="29" fillId="3" borderId="91" xfId="1226" applyNumberFormat="1" applyFont="1" applyFill="1" applyBorder="1" applyAlignment="1">
      <alignment horizontal="center"/>
    </xf>
    <xf numFmtId="170" fontId="141" fillId="5" borderId="120" xfId="0" applyNumberFormat="1" applyFont="1" applyFill="1" applyBorder="1" applyAlignment="1" applyProtection="1">
      <alignment horizontal="center" vertical="center" wrapText="1"/>
      <protection locked="0"/>
    </xf>
    <xf numFmtId="176" fontId="124" fillId="0" borderId="64" xfId="0" applyFont="1" applyBorder="1" applyAlignment="1" applyProtection="1">
      <alignment horizontal="center" wrapText="1"/>
      <protection locked="0"/>
    </xf>
    <xf numFmtId="176" fontId="124" fillId="4" borderId="64" xfId="0" applyFont="1" applyFill="1" applyBorder="1" applyAlignment="1" applyProtection="1">
      <alignment horizontal="center" wrapText="1"/>
      <protection locked="0"/>
    </xf>
    <xf numFmtId="176" fontId="124" fillId="0" borderId="64" xfId="0" applyFont="1" applyBorder="1" applyAlignment="1" applyProtection="1">
      <alignment horizontal="center" vertical="center" wrapText="1"/>
      <protection locked="0"/>
    </xf>
    <xf numFmtId="176" fontId="124" fillId="0" borderId="29" xfId="0" applyFont="1" applyBorder="1" applyAlignment="1" applyProtection="1">
      <alignment horizontal="center" vertical="center" wrapText="1"/>
      <protection locked="0"/>
    </xf>
    <xf numFmtId="176" fontId="125" fillId="0" borderId="0" xfId="0" applyFont="1" applyAlignment="1" applyProtection="1">
      <alignment horizontal="center" wrapText="1"/>
      <protection locked="0"/>
    </xf>
    <xf numFmtId="174" fontId="72" fillId="3" borderId="0" xfId="0" applyNumberFormat="1" applyFont="1" applyFill="1" applyProtection="1">
      <protection locked="0"/>
    </xf>
    <xf numFmtId="2" fontId="80" fillId="0" borderId="0" xfId="0" applyNumberFormat="1" applyFont="1" applyAlignment="1" applyProtection="1">
      <alignment horizontal="center" vertical="center" wrapText="1"/>
      <protection locked="0"/>
    </xf>
    <xf numFmtId="176" fontId="140" fillId="0" borderId="63" xfId="0" applyFont="1" applyBorder="1" applyAlignment="1" applyProtection="1">
      <alignment horizontal="center" wrapText="1"/>
      <protection locked="0"/>
    </xf>
    <xf numFmtId="39" fontId="140" fillId="0" borderId="64" xfId="1" applyNumberFormat="1" applyFont="1" applyBorder="1" applyAlignment="1" applyProtection="1">
      <alignment horizontal="center" wrapText="1"/>
      <protection locked="0"/>
    </xf>
    <xf numFmtId="39" fontId="140" fillId="0" borderId="64" xfId="1" applyNumberFormat="1" applyFont="1" applyFill="1" applyBorder="1" applyAlignment="1" applyProtection="1">
      <alignment horizontal="center" wrapText="1"/>
      <protection locked="0"/>
    </xf>
    <xf numFmtId="176" fontId="140" fillId="0" borderId="153" xfId="0" applyFont="1" applyBorder="1" applyAlignment="1" applyProtection="1">
      <alignment horizontal="center" vertical="center" wrapText="1"/>
      <protection locked="0"/>
    </xf>
    <xf numFmtId="176" fontId="141" fillId="0" borderId="122" xfId="0" applyFont="1" applyBorder="1" applyAlignment="1" applyProtection="1">
      <alignment horizontal="center" wrapText="1"/>
      <protection locked="0"/>
    </xf>
    <xf numFmtId="176" fontId="155" fillId="0" borderId="91" xfId="0" applyFont="1" applyBorder="1" applyProtection="1">
      <protection locked="0"/>
    </xf>
    <xf numFmtId="176" fontId="140" fillId="0" borderId="91" xfId="0" applyFont="1" applyBorder="1" applyAlignment="1" applyProtection="1">
      <alignment horizontal="center" vertical="center" wrapText="1"/>
      <protection locked="0"/>
    </xf>
    <xf numFmtId="176" fontId="141" fillId="0" borderId="120" xfId="0" applyFont="1" applyBorder="1" applyAlignment="1" applyProtection="1">
      <alignment horizontal="center" wrapText="1"/>
      <protection locked="0"/>
    </xf>
    <xf numFmtId="39" fontId="140" fillId="0" borderId="91" xfId="1" applyNumberFormat="1" applyFont="1" applyFill="1" applyBorder="1" applyAlignment="1" applyProtection="1">
      <alignment horizontal="center" wrapText="1"/>
      <protection locked="0"/>
    </xf>
    <xf numFmtId="2" fontId="77" fillId="0" borderId="128" xfId="0" applyNumberFormat="1" applyFont="1" applyBorder="1" applyAlignment="1" applyProtection="1">
      <alignment horizontal="center" vertical="center" wrapText="1"/>
      <protection locked="0"/>
    </xf>
    <xf numFmtId="0" fontId="76" fillId="0" borderId="57" xfId="0" applyNumberFormat="1" applyFont="1" applyBorder="1" applyAlignment="1" applyProtection="1">
      <alignment horizontal="center" vertical="center" wrapText="1"/>
      <protection locked="0"/>
    </xf>
    <xf numFmtId="2" fontId="31" fillId="3" borderId="157" xfId="0" applyNumberFormat="1" applyFont="1" applyFill="1" applyBorder="1" applyProtection="1">
      <protection locked="0"/>
    </xf>
    <xf numFmtId="176" fontId="76" fillId="0" borderId="158" xfId="0" applyFont="1" applyBorder="1" applyAlignment="1" applyProtection="1">
      <alignment horizontal="left" vertical="center" wrapText="1"/>
      <protection locked="0"/>
    </xf>
    <xf numFmtId="170" fontId="31" fillId="0" borderId="91" xfId="0" applyNumberFormat="1" applyFont="1" applyBorder="1" applyAlignment="1">
      <alignment horizontal="center"/>
    </xf>
    <xf numFmtId="170" fontId="130" fillId="0" borderId="91" xfId="1" applyNumberFormat="1" applyFont="1" applyBorder="1" applyAlignment="1">
      <alignment horizontal="center"/>
    </xf>
    <xf numFmtId="170" fontId="31" fillId="0" borderId="93" xfId="0" applyNumberFormat="1" applyFont="1" applyBorder="1" applyAlignment="1">
      <alignment horizontal="center"/>
    </xf>
    <xf numFmtId="170" fontId="131" fillId="0" borderId="120" xfId="1" applyNumberFormat="1" applyFont="1" applyBorder="1" applyAlignment="1">
      <alignment horizontal="center"/>
    </xf>
    <xf numFmtId="170" fontId="29" fillId="0" borderId="120" xfId="0" applyNumberFormat="1" applyFont="1" applyBorder="1" applyAlignment="1">
      <alignment horizontal="center"/>
    </xf>
    <xf numFmtId="170" fontId="31" fillId="0" borderId="8" xfId="0" applyNumberFormat="1" applyFont="1" applyBorder="1" applyAlignment="1">
      <alignment horizontal="center"/>
    </xf>
    <xf numFmtId="170" fontId="130" fillId="0" borderId="91" xfId="1" applyNumberFormat="1" applyFont="1" applyFill="1" applyBorder="1" applyAlignment="1">
      <alignment horizontal="center"/>
    </xf>
    <xf numFmtId="170" fontId="29" fillId="0" borderId="121" xfId="0" applyNumberFormat="1" applyFont="1" applyBorder="1" applyAlignment="1">
      <alignment horizontal="center"/>
    </xf>
    <xf numFmtId="2" fontId="0" fillId="0" borderId="0" xfId="0" applyNumberFormat="1" applyProtection="1">
      <protection locked="0"/>
    </xf>
    <xf numFmtId="174" fontId="83" fillId="5" borderId="154" xfId="0" applyNumberFormat="1" applyFont="1" applyFill="1" applyBorder="1" applyAlignment="1" applyProtection="1">
      <alignment horizontal="center" wrapText="1"/>
      <protection locked="0"/>
    </xf>
    <xf numFmtId="0" fontId="7" fillId="0" borderId="0" xfId="617" applyFont="1"/>
    <xf numFmtId="176" fontId="164" fillId="0" borderId="0" xfId="0" applyFont="1"/>
    <xf numFmtId="17" fontId="164" fillId="0" borderId="0" xfId="0" applyNumberFormat="1" applyFont="1"/>
    <xf numFmtId="167" fontId="164" fillId="0" borderId="0" xfId="1" applyFont="1"/>
    <xf numFmtId="17" fontId="7" fillId="0" borderId="0" xfId="2928" applyNumberFormat="1" applyFont="1"/>
    <xf numFmtId="2" fontId="164" fillId="0" borderId="0" xfId="0" applyNumberFormat="1" applyFont="1"/>
    <xf numFmtId="167" fontId="16" fillId="0" borderId="0" xfId="1" applyFont="1"/>
    <xf numFmtId="167" fontId="20" fillId="0" borderId="0" xfId="1" applyFont="1"/>
    <xf numFmtId="167" fontId="14" fillId="0" borderId="0" xfId="1" applyFont="1"/>
    <xf numFmtId="0" fontId="6" fillId="0" borderId="0" xfId="617" applyFont="1"/>
    <xf numFmtId="17" fontId="6" fillId="0" borderId="0" xfId="2928" applyNumberFormat="1" applyFont="1"/>
    <xf numFmtId="17" fontId="6" fillId="0" borderId="0" xfId="1112" applyNumberFormat="1" applyFont="1"/>
    <xf numFmtId="0" fontId="6" fillId="0" borderId="0" xfId="1112" applyFont="1"/>
    <xf numFmtId="0" fontId="6" fillId="0" borderId="0" xfId="2928" applyFont="1"/>
    <xf numFmtId="167" fontId="6" fillId="0" borderId="0" xfId="1" applyFont="1"/>
    <xf numFmtId="2" fontId="6" fillId="0" borderId="0" xfId="617" applyNumberFormat="1" applyFont="1"/>
    <xf numFmtId="2" fontId="46" fillId="3" borderId="154" xfId="0" applyNumberFormat="1" applyFont="1" applyFill="1" applyBorder="1" applyAlignment="1" applyProtection="1">
      <alignment horizontal="center"/>
      <protection locked="0"/>
    </xf>
    <xf numFmtId="176" fontId="82" fillId="0" borderId="157" xfId="0" applyFont="1" applyBorder="1" applyAlignment="1" applyProtection="1">
      <alignment horizontal="left" vertical="center" wrapText="1"/>
      <protection locked="0"/>
    </xf>
    <xf numFmtId="176" fontId="82" fillId="0" borderId="61" xfId="0" applyFont="1" applyBorder="1" applyAlignment="1" applyProtection="1">
      <alignment horizontal="left" vertical="center" wrapText="1"/>
      <protection locked="0"/>
    </xf>
    <xf numFmtId="176" fontId="82" fillId="0" borderId="61" xfId="0" applyFont="1" applyBorder="1" applyAlignment="1" applyProtection="1">
      <alignment horizontal="center" vertical="center" wrapText="1"/>
      <protection locked="0"/>
    </xf>
    <xf numFmtId="176" fontId="85" fillId="0" borderId="157" xfId="0" applyFont="1" applyBorder="1" applyAlignment="1" applyProtection="1">
      <alignment horizontal="center" vertical="center" wrapText="1"/>
      <protection locked="0"/>
    </xf>
    <xf numFmtId="2" fontId="85" fillId="0" borderId="61" xfId="0" applyNumberFormat="1" applyFont="1" applyBorder="1" applyAlignment="1" applyProtection="1">
      <alignment horizontal="center" vertical="center" wrapText="1"/>
      <protection locked="0"/>
    </xf>
    <xf numFmtId="0" fontId="85" fillId="0" borderId="157" xfId="0" applyNumberFormat="1" applyFont="1" applyBorder="1" applyAlignment="1" applyProtection="1">
      <alignment horizontal="center" vertical="center" wrapText="1"/>
      <protection locked="0"/>
    </xf>
    <xf numFmtId="4" fontId="85" fillId="0" borderId="61" xfId="0" applyNumberFormat="1" applyFont="1" applyBorder="1" applyAlignment="1" applyProtection="1">
      <alignment horizontal="center" vertical="center" wrapText="1"/>
      <protection locked="0"/>
    </xf>
    <xf numFmtId="176" fontId="85" fillId="0" borderId="118" xfId="0" applyFont="1" applyBorder="1" applyAlignment="1" applyProtection="1">
      <alignment horizontal="center" vertical="center" wrapText="1"/>
      <protection locked="0"/>
    </xf>
    <xf numFmtId="0" fontId="66" fillId="0" borderId="94" xfId="11" applyNumberFormat="1" applyFont="1" applyBorder="1" applyAlignment="1">
      <alignment horizontal="center"/>
    </xf>
    <xf numFmtId="176" fontId="85" fillId="0" borderId="118" xfId="0" applyFont="1" applyBorder="1" applyAlignment="1" applyProtection="1">
      <alignment horizontal="left" vertical="center" wrapText="1"/>
      <protection locked="0"/>
    </xf>
    <xf numFmtId="179" fontId="85" fillId="0" borderId="118" xfId="1" applyNumberFormat="1" applyFont="1" applyBorder="1" applyAlignment="1" applyProtection="1">
      <alignment horizontal="center" wrapText="1"/>
      <protection locked="0"/>
    </xf>
    <xf numFmtId="176" fontId="85" fillId="0" borderId="118" xfId="0" applyFont="1" applyBorder="1" applyAlignment="1" applyProtection="1">
      <alignment horizontal="center" wrapText="1"/>
      <protection locked="0"/>
    </xf>
    <xf numFmtId="2" fontId="66" fillId="3" borderId="88" xfId="0" applyNumberFormat="1" applyFont="1" applyFill="1" applyBorder="1" applyAlignment="1" applyProtection="1">
      <alignment horizontal="center"/>
      <protection locked="0"/>
    </xf>
    <xf numFmtId="2" fontId="66" fillId="3" borderId="67" xfId="0" applyNumberFormat="1" applyFont="1" applyFill="1" applyBorder="1" applyAlignment="1" applyProtection="1">
      <alignment horizontal="center"/>
      <protection locked="0"/>
    </xf>
    <xf numFmtId="176" fontId="80" fillId="0" borderId="129" xfId="0" applyFont="1" applyBorder="1" applyAlignment="1" applyProtection="1">
      <alignment horizontal="left" vertical="center" wrapText="1"/>
      <protection locked="0"/>
    </xf>
    <xf numFmtId="176" fontId="89" fillId="0" borderId="60" xfId="0" applyFont="1" applyBorder="1" applyAlignment="1" applyProtection="1">
      <alignment horizontal="center" vertical="center" wrapText="1"/>
      <protection locked="0"/>
    </xf>
    <xf numFmtId="176" fontId="80" fillId="0" borderId="117" xfId="0" applyFont="1" applyBorder="1" applyAlignment="1" applyProtection="1">
      <alignment horizontal="left" vertical="center" wrapText="1"/>
      <protection locked="0"/>
    </xf>
    <xf numFmtId="176" fontId="80" fillId="0" borderId="118"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119" xfId="0" applyFont="1" applyBorder="1" applyAlignment="1" applyProtection="1">
      <alignment horizontal="left" vertical="center" wrapText="1"/>
      <protection locked="0"/>
    </xf>
    <xf numFmtId="176" fontId="80" fillId="0" borderId="62" xfId="0" applyFont="1" applyBorder="1" applyAlignment="1" applyProtection="1">
      <alignment horizontal="left" vertical="center" wrapText="1"/>
      <protection locked="0"/>
    </xf>
    <xf numFmtId="176" fontId="80" fillId="0" borderId="60" xfId="0" applyFont="1" applyBorder="1" applyAlignment="1" applyProtection="1">
      <alignment horizontal="left" vertical="center" wrapText="1"/>
      <protection locked="0"/>
    </xf>
    <xf numFmtId="176" fontId="89" fillId="0" borderId="118" xfId="0" applyFont="1" applyBorder="1" applyAlignment="1" applyProtection="1">
      <alignment horizontal="left" vertical="center" wrapText="1"/>
      <protection locked="0"/>
    </xf>
    <xf numFmtId="0" fontId="89" fillId="0" borderId="61" xfId="0" applyNumberFormat="1"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1" fontId="85" fillId="0" borderId="157" xfId="0" applyNumberFormat="1" applyFont="1" applyBorder="1" applyAlignment="1" applyProtection="1">
      <alignment horizontal="center" vertical="center" wrapText="1"/>
      <protection locked="0"/>
    </xf>
    <xf numFmtId="2" fontId="77" fillId="0" borderId="154" xfId="0" applyNumberFormat="1" applyFont="1" applyBorder="1" applyAlignment="1" applyProtection="1">
      <alignment horizontal="center" vertical="center" wrapText="1"/>
      <protection locked="0"/>
    </xf>
    <xf numFmtId="2" fontId="82" fillId="0" borderId="154" xfId="0" applyNumberFormat="1" applyFont="1" applyBorder="1" applyAlignment="1" applyProtection="1">
      <alignment horizontal="center" vertical="center" wrapText="1"/>
      <protection locked="0"/>
    </xf>
    <xf numFmtId="2" fontId="82" fillId="0" borderId="0" xfId="0" applyNumberFormat="1" applyFont="1" applyAlignment="1" applyProtection="1">
      <alignment horizontal="center" vertical="center" wrapText="1"/>
      <protection locked="0"/>
    </xf>
    <xf numFmtId="2" fontId="81" fillId="0" borderId="118" xfId="0" applyNumberFormat="1" applyFont="1" applyBorder="1" applyAlignment="1" applyProtection="1">
      <alignment horizontal="center" vertical="center" wrapText="1"/>
      <protection locked="0"/>
    </xf>
    <xf numFmtId="2" fontId="46" fillId="3" borderId="0" xfId="0" applyNumberFormat="1" applyFont="1" applyFill="1" applyProtection="1">
      <protection locked="0"/>
    </xf>
    <xf numFmtId="171" fontId="76" fillId="5" borderId="154" xfId="0" applyNumberFormat="1" applyFont="1" applyFill="1" applyBorder="1" applyAlignment="1" applyProtection="1">
      <alignment horizontal="center" vertical="center" wrapText="1"/>
      <protection locked="0"/>
    </xf>
    <xf numFmtId="2" fontId="80" fillId="0" borderId="157"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17" fontId="0" fillId="0" borderId="0" xfId="0" applyNumberFormat="1"/>
    <xf numFmtId="2" fontId="164" fillId="0" borderId="0" xfId="1" applyNumberFormat="1" applyFont="1"/>
    <xf numFmtId="2" fontId="16" fillId="0" borderId="0" xfId="1112" applyNumberFormat="1"/>
    <xf numFmtId="2" fontId="7" fillId="0" borderId="0" xfId="1" applyNumberFormat="1" applyFont="1"/>
    <xf numFmtId="2" fontId="16" fillId="0" borderId="0" xfId="1" applyNumberFormat="1" applyFont="1"/>
    <xf numFmtId="2" fontId="20" fillId="0" borderId="0" xfId="1" applyNumberFormat="1" applyFont="1"/>
    <xf numFmtId="2" fontId="14" fillId="0" borderId="0" xfId="1" applyNumberFormat="1" applyFont="1"/>
    <xf numFmtId="2" fontId="6" fillId="0" borderId="0" xfId="1112" applyNumberFormat="1" applyFont="1"/>
    <xf numFmtId="2" fontId="6" fillId="0" borderId="0" xfId="2928" applyNumberFormat="1" applyFont="1"/>
    <xf numFmtId="2" fontId="6" fillId="0" borderId="0" xfId="1" applyNumberFormat="1" applyFont="1"/>
    <xf numFmtId="176" fontId="122" fillId="0" borderId="18" xfId="11" applyFont="1" applyBorder="1" applyAlignment="1">
      <alignment horizontal="center"/>
    </xf>
    <xf numFmtId="176" fontId="165" fillId="0" borderId="0" xfId="0" applyFont="1" applyAlignment="1" applyProtection="1">
      <alignment horizontal="center"/>
      <protection locked="0"/>
    </xf>
    <xf numFmtId="176" fontId="84" fillId="0" borderId="88" xfId="0" applyFont="1" applyBorder="1" applyAlignment="1" applyProtection="1">
      <alignment horizontal="center" vertical="center" wrapText="1"/>
      <protection locked="0"/>
    </xf>
    <xf numFmtId="176" fontId="115" fillId="5" borderId="0" xfId="0" applyFont="1" applyFill="1" applyAlignment="1" applyProtection="1">
      <alignment horizontal="left" vertical="center"/>
      <protection locked="0"/>
    </xf>
    <xf numFmtId="176" fontId="49" fillId="0" borderId="0" xfId="0" applyFont="1"/>
    <xf numFmtId="184" fontId="49" fillId="0" borderId="0" xfId="168" applyNumberFormat="1" applyFont="1"/>
    <xf numFmtId="176" fontId="49" fillId="0" borderId="0" xfId="2" applyFont="1"/>
    <xf numFmtId="176" fontId="118" fillId="0" borderId="159" xfId="11" applyFont="1" applyBorder="1"/>
    <xf numFmtId="176" fontId="118" fillId="0" borderId="18" xfId="11" applyFont="1" applyBorder="1" applyAlignment="1">
      <alignment horizontal="center"/>
    </xf>
    <xf numFmtId="2" fontId="122" fillId="0" borderId="18" xfId="11" applyNumberFormat="1" applyFont="1" applyBorder="1" applyAlignment="1">
      <alignment horizontal="center"/>
    </xf>
    <xf numFmtId="176" fontId="122" fillId="0" borderId="18" xfId="11" quotePrefix="1" applyFont="1" applyBorder="1" applyAlignment="1">
      <alignment horizontal="center"/>
    </xf>
    <xf numFmtId="176" fontId="123" fillId="0" borderId="18" xfId="11" applyFont="1" applyBorder="1" applyAlignment="1">
      <alignment horizontal="center"/>
    </xf>
    <xf numFmtId="176" fontId="123" fillId="0" borderId="18" xfId="11" quotePrefix="1" applyFont="1" applyBorder="1" applyAlignment="1">
      <alignment horizontal="center"/>
    </xf>
    <xf numFmtId="176" fontId="124" fillId="0" borderId="148" xfId="0" applyFont="1" applyBorder="1" applyAlignment="1" applyProtection="1">
      <alignment horizontal="center" vertical="center" wrapText="1"/>
      <protection locked="0"/>
    </xf>
    <xf numFmtId="176" fontId="118" fillId="0" borderId="99" xfId="11" applyFont="1" applyBorder="1"/>
    <xf numFmtId="176" fontId="118" fillId="0" borderId="101" xfId="11" applyFont="1" applyBorder="1"/>
    <xf numFmtId="176" fontId="118" fillId="0" borderId="29" xfId="11" applyFont="1" applyBorder="1"/>
    <xf numFmtId="176" fontId="122" fillId="0" borderId="160" xfId="11" applyFont="1" applyBorder="1" applyAlignment="1">
      <alignment horizontal="center"/>
    </xf>
    <xf numFmtId="176" fontId="122" fillId="0" borderId="29" xfId="11" applyFont="1" applyBorder="1" applyAlignment="1">
      <alignment horizontal="center"/>
    </xf>
    <xf numFmtId="176" fontId="122" fillId="0" borderId="161" xfId="11" applyFont="1" applyBorder="1" applyAlignment="1">
      <alignment horizontal="center"/>
    </xf>
    <xf numFmtId="176" fontId="122" fillId="4" borderId="160" xfId="11" applyFont="1" applyFill="1" applyBorder="1" applyAlignment="1">
      <alignment horizontal="center"/>
    </xf>
    <xf numFmtId="176" fontId="122" fillId="0" borderId="162" xfId="11" applyFont="1" applyBorder="1" applyAlignment="1">
      <alignment horizontal="center"/>
    </xf>
    <xf numFmtId="176" fontId="118" fillId="0" borderId="161" xfId="11" applyFont="1" applyBorder="1"/>
    <xf numFmtId="176" fontId="118" fillId="0" borderId="152" xfId="11" applyFont="1" applyBorder="1"/>
    <xf numFmtId="176" fontId="118" fillId="0" borderId="100" xfId="11" applyFont="1" applyBorder="1"/>
    <xf numFmtId="176" fontId="118" fillId="0" borderId="163" xfId="11" applyFont="1" applyBorder="1"/>
    <xf numFmtId="176" fontId="118" fillId="0" borderId="164" xfId="11" applyFont="1" applyBorder="1"/>
    <xf numFmtId="176" fontId="118" fillId="0" borderId="165" xfId="11" applyFont="1" applyBorder="1"/>
    <xf numFmtId="176" fontId="118" fillId="0" borderId="160" xfId="11" applyFont="1" applyBorder="1"/>
    <xf numFmtId="176" fontId="118" fillId="0" borderId="160" xfId="11" applyFont="1" applyBorder="1" applyAlignment="1">
      <alignment horizontal="center"/>
    </xf>
    <xf numFmtId="176" fontId="122" fillId="0" borderId="160" xfId="11" quotePrefix="1" applyFont="1" applyBorder="1" applyAlignment="1">
      <alignment horizontal="center"/>
    </xf>
    <xf numFmtId="176" fontId="118" fillId="0" borderId="166" xfId="11" applyFont="1" applyBorder="1"/>
    <xf numFmtId="176" fontId="141" fillId="0" borderId="0" xfId="0" applyFont="1" applyAlignment="1" applyProtection="1">
      <alignment vertical="center"/>
      <protection locked="0"/>
    </xf>
    <xf numFmtId="174" fontId="83" fillId="5" borderId="161" xfId="0" applyNumberFormat="1" applyFont="1" applyFill="1" applyBorder="1" applyAlignment="1" applyProtection="1">
      <alignment horizontal="center" wrapText="1"/>
      <protection locked="0"/>
    </xf>
    <xf numFmtId="174" fontId="83" fillId="5" borderId="0" xfId="0" applyNumberFormat="1" applyFont="1" applyFill="1" applyAlignment="1" applyProtection="1">
      <alignment horizontal="center" vertical="center" wrapText="1"/>
      <protection locked="0"/>
    </xf>
    <xf numFmtId="176" fontId="85" fillId="0" borderId="163" xfId="0" applyFont="1" applyBorder="1" applyAlignment="1" applyProtection="1">
      <alignment horizontal="center" wrapText="1"/>
      <protection locked="0"/>
    </xf>
    <xf numFmtId="171" fontId="76" fillId="5" borderId="161" xfId="0" applyNumberFormat="1" applyFont="1" applyFill="1" applyBorder="1" applyAlignment="1" applyProtection="1">
      <alignment horizontal="center" vertical="center" wrapText="1"/>
      <protection locked="0"/>
    </xf>
    <xf numFmtId="0" fontId="31" fillId="3" borderId="0" xfId="0" applyNumberFormat="1" applyFont="1" applyFill="1" applyProtection="1">
      <protection locked="0"/>
    </xf>
    <xf numFmtId="2" fontId="130" fillId="0" borderId="35" xfId="0" applyNumberFormat="1" applyFont="1" applyBorder="1" applyAlignment="1">
      <alignment horizontal="center"/>
    </xf>
    <xf numFmtId="2" fontId="31" fillId="0" borderId="35" xfId="0" applyNumberFormat="1" applyFont="1" applyBorder="1" applyAlignment="1">
      <alignment horizontal="center"/>
    </xf>
    <xf numFmtId="2" fontId="80" fillId="0" borderId="163" xfId="0" applyNumberFormat="1" applyFont="1" applyBorder="1" applyAlignment="1" applyProtection="1">
      <alignment horizontal="center" vertical="center" wrapText="1"/>
      <protection locked="0"/>
    </xf>
    <xf numFmtId="2" fontId="80" fillId="0" borderId="161" xfId="0" applyNumberFormat="1" applyFont="1" applyBorder="1" applyAlignment="1" applyProtection="1">
      <alignment horizontal="center" vertical="center" wrapText="1"/>
      <protection locked="0"/>
    </xf>
    <xf numFmtId="2" fontId="46" fillId="3" borderId="161" xfId="0" applyNumberFormat="1" applyFont="1" applyFill="1" applyBorder="1" applyAlignment="1" applyProtection="1">
      <alignment horizontal="center"/>
      <protection locked="0"/>
    </xf>
    <xf numFmtId="2" fontId="47" fillId="3" borderId="130" xfId="0" applyNumberFormat="1" applyFont="1" applyFill="1" applyBorder="1" applyAlignment="1" applyProtection="1">
      <alignment horizontal="center" vertical="center"/>
      <protection locked="0"/>
    </xf>
    <xf numFmtId="2" fontId="46" fillId="3" borderId="130" xfId="0" applyNumberFormat="1" applyFont="1" applyFill="1" applyBorder="1" applyAlignment="1" applyProtection="1">
      <alignment horizontal="center"/>
      <protection locked="0"/>
    </xf>
    <xf numFmtId="4" fontId="85" fillId="0" borderId="0" xfId="0" applyNumberFormat="1" applyFont="1" applyAlignment="1" applyProtection="1">
      <alignment horizontal="center" vertical="center" wrapText="1"/>
      <protection locked="0"/>
    </xf>
    <xf numFmtId="174" fontId="85" fillId="0" borderId="0" xfId="0" applyNumberFormat="1" applyFont="1" applyAlignment="1" applyProtection="1">
      <alignment horizontal="center" vertical="center" wrapText="1"/>
      <protection locked="0"/>
    </xf>
    <xf numFmtId="2" fontId="76" fillId="5" borderId="161" xfId="0" applyNumberFormat="1" applyFont="1" applyFill="1" applyBorder="1" applyAlignment="1" applyProtection="1">
      <alignment horizontal="center" vertical="center" wrapText="1"/>
      <protection locked="0"/>
    </xf>
    <xf numFmtId="2" fontId="89" fillId="0" borderId="161" xfId="0" applyNumberFormat="1" applyFont="1" applyBorder="1" applyAlignment="1" applyProtection="1">
      <alignment horizontal="center" vertical="center" wrapText="1"/>
      <protection locked="0"/>
    </xf>
    <xf numFmtId="171" fontId="76" fillId="5" borderId="97" xfId="0" applyNumberFormat="1" applyFont="1" applyFill="1" applyBorder="1" applyAlignment="1" applyProtection="1">
      <alignment horizontal="center" vertical="center" wrapText="1"/>
      <protection locked="0"/>
    </xf>
    <xf numFmtId="174" fontId="89" fillId="5" borderId="161" xfId="0" applyNumberFormat="1" applyFont="1" applyFill="1" applyBorder="1" applyAlignment="1" applyProtection="1">
      <alignment horizontal="center" wrapText="1"/>
      <protection locked="0"/>
    </xf>
    <xf numFmtId="0" fontId="85" fillId="5" borderId="61" xfId="0" applyNumberFormat="1" applyFont="1" applyFill="1" applyBorder="1" applyAlignment="1" applyProtection="1">
      <alignment horizontal="center" vertical="center" wrapText="1"/>
      <protection locked="0"/>
    </xf>
    <xf numFmtId="2" fontId="89" fillId="0" borderId="61" xfId="0" applyNumberFormat="1" applyFont="1" applyBorder="1" applyAlignment="1" applyProtection="1">
      <alignment horizontal="center" vertical="center" wrapText="1"/>
      <protection locked="0"/>
    </xf>
    <xf numFmtId="2" fontId="76" fillId="0" borderId="155" xfId="0" applyNumberFormat="1" applyFont="1" applyBorder="1" applyAlignment="1" applyProtection="1">
      <alignment horizontal="center" vertical="center" wrapText="1"/>
      <protection locked="0"/>
    </xf>
    <xf numFmtId="2" fontId="76" fillId="0" borderId="144" xfId="0" applyNumberFormat="1" applyFont="1" applyBorder="1" applyAlignment="1" applyProtection="1">
      <alignment horizontal="center" vertical="center" wrapText="1"/>
      <protection locked="0"/>
    </xf>
    <xf numFmtId="2" fontId="76" fillId="0" borderId="156" xfId="0" applyNumberFormat="1" applyFont="1" applyBorder="1" applyAlignment="1" applyProtection="1">
      <alignment horizontal="center" vertical="center" wrapText="1"/>
      <protection locked="0"/>
    </xf>
    <xf numFmtId="1" fontId="136" fillId="0" borderId="91" xfId="0" applyNumberFormat="1" applyFont="1" applyBorder="1" applyAlignment="1">
      <alignment horizontal="center"/>
    </xf>
    <xf numFmtId="179" fontId="136" fillId="0" borderId="91" xfId="1" applyNumberFormat="1" applyFont="1" applyBorder="1" applyAlignment="1">
      <alignment horizontal="center"/>
    </xf>
    <xf numFmtId="174" fontId="137" fillId="0" borderId="91" xfId="0" applyNumberFormat="1" applyFont="1" applyBorder="1" applyAlignment="1">
      <alignment horizontal="center"/>
    </xf>
    <xf numFmtId="0" fontId="136" fillId="0" borderId="91" xfId="0" applyNumberFormat="1" applyFont="1" applyBorder="1" applyAlignment="1">
      <alignment horizontal="center"/>
    </xf>
    <xf numFmtId="176" fontId="64" fillId="3" borderId="171" xfId="0" applyFont="1" applyFill="1" applyBorder="1"/>
    <xf numFmtId="2" fontId="31" fillId="0" borderId="0" xfId="2" applyNumberFormat="1" applyFont="1"/>
    <xf numFmtId="176" fontId="85" fillId="0" borderId="0" xfId="0" applyFont="1" applyAlignment="1" applyProtection="1">
      <alignment horizontal="center" vertical="center"/>
      <protection locked="0"/>
    </xf>
    <xf numFmtId="176" fontId="29" fillId="3" borderId="172" xfId="0" applyFont="1" applyFill="1" applyBorder="1" applyAlignment="1">
      <alignment horizontal="center"/>
    </xf>
    <xf numFmtId="176" fontId="29" fillId="3" borderId="172" xfId="0" applyFont="1" applyFill="1" applyBorder="1"/>
    <xf numFmtId="176" fontId="31" fillId="3" borderId="173" xfId="0" applyFont="1" applyFill="1" applyBorder="1"/>
    <xf numFmtId="171" fontId="29" fillId="3" borderId="172" xfId="0" applyNumberFormat="1" applyFont="1" applyFill="1" applyBorder="1" applyAlignment="1">
      <alignment horizontal="center"/>
    </xf>
    <xf numFmtId="2" fontId="29" fillId="3" borderId="172" xfId="0" applyNumberFormat="1" applyFont="1" applyFill="1" applyBorder="1" applyAlignment="1">
      <alignment horizontal="center"/>
    </xf>
    <xf numFmtId="176" fontId="76" fillId="5" borderId="161" xfId="0" applyFont="1" applyFill="1" applyBorder="1" applyAlignment="1" applyProtection="1">
      <alignment horizontal="center" wrapText="1"/>
      <protection locked="0"/>
    </xf>
    <xf numFmtId="176" fontId="31" fillId="3" borderId="161" xfId="0" applyFont="1" applyFill="1" applyBorder="1"/>
    <xf numFmtId="176" fontId="84" fillId="5" borderId="0" xfId="0" applyFont="1" applyFill="1" applyAlignment="1" applyProtection="1">
      <alignment horizontal="left" vertical="center" wrapText="1"/>
      <protection locked="0"/>
    </xf>
    <xf numFmtId="176" fontId="76" fillId="5" borderId="0" xfId="0" applyFont="1" applyFill="1" applyAlignment="1" applyProtection="1">
      <alignment horizontal="center" vertical="center" wrapText="1"/>
      <protection locked="0"/>
    </xf>
    <xf numFmtId="167" fontId="42" fillId="3" borderId="0" xfId="1" applyFont="1" applyFill="1" applyAlignment="1">
      <alignment horizontal="center"/>
    </xf>
    <xf numFmtId="176" fontId="46" fillId="0" borderId="0" xfId="0" applyFont="1" applyAlignment="1">
      <alignment horizontal="center"/>
    </xf>
    <xf numFmtId="174" fontId="80" fillId="0" borderId="169" xfId="1" applyNumberFormat="1" applyFont="1" applyBorder="1" applyAlignment="1" applyProtection="1">
      <alignment horizontal="center" wrapText="1"/>
      <protection locked="0"/>
    </xf>
    <xf numFmtId="4" fontId="167" fillId="0" borderId="0" xfId="0" applyNumberFormat="1" applyFont="1" applyAlignment="1" applyProtection="1">
      <alignment horizontal="center" vertical="center" wrapText="1"/>
      <protection locked="0"/>
    </xf>
    <xf numFmtId="176" fontId="47" fillId="0" borderId="0" xfId="0" applyFont="1" applyAlignment="1">
      <alignment horizontal="center"/>
    </xf>
    <xf numFmtId="0" fontId="89" fillId="0" borderId="176" xfId="0" applyNumberFormat="1" applyFont="1" applyBorder="1" applyAlignment="1" applyProtection="1">
      <alignment horizontal="center" wrapText="1"/>
      <protection locked="0"/>
    </xf>
    <xf numFmtId="176" fontId="76" fillId="5" borderId="91" xfId="0" applyFont="1" applyFill="1" applyBorder="1" applyAlignment="1" applyProtection="1">
      <alignment horizontal="center" vertical="center" wrapText="1"/>
      <protection locked="0"/>
    </xf>
    <xf numFmtId="2" fontId="76" fillId="5" borderId="178" xfId="0" applyNumberFormat="1" applyFont="1" applyFill="1" applyBorder="1" applyAlignment="1" applyProtection="1">
      <alignment horizontal="center" vertical="center" wrapText="1"/>
      <protection locked="0"/>
    </xf>
    <xf numFmtId="171" fontId="76" fillId="5" borderId="91" xfId="0" applyNumberFormat="1" applyFont="1" applyFill="1" applyBorder="1" applyAlignment="1" applyProtection="1">
      <alignment horizontal="center" vertical="center" wrapText="1"/>
      <protection locked="0"/>
    </xf>
    <xf numFmtId="2" fontId="76" fillId="5" borderId="169" xfId="0" applyNumberFormat="1" applyFont="1" applyFill="1" applyBorder="1" applyAlignment="1" applyProtection="1">
      <alignment horizontal="center" vertical="center" wrapText="1"/>
      <protection locked="0"/>
    </xf>
    <xf numFmtId="0" fontId="76" fillId="5" borderId="91" xfId="0" applyNumberFormat="1" applyFont="1" applyFill="1" applyBorder="1" applyAlignment="1" applyProtection="1">
      <alignment horizontal="center" vertical="center" wrapText="1"/>
      <protection locked="0"/>
    </xf>
    <xf numFmtId="2" fontId="76" fillId="5" borderId="91" xfId="0" applyNumberFormat="1" applyFont="1" applyFill="1" applyBorder="1" applyAlignment="1" applyProtection="1">
      <alignment horizontal="center" vertical="center" wrapText="1"/>
      <protection locked="0"/>
    </xf>
    <xf numFmtId="176" fontId="76" fillId="5" borderId="7" xfId="0" applyFont="1" applyFill="1" applyBorder="1" applyAlignment="1" applyProtection="1">
      <alignment horizontal="center" vertical="center" wrapText="1"/>
      <protection locked="0"/>
    </xf>
    <xf numFmtId="2" fontId="76" fillId="5" borderId="179" xfId="0" applyNumberFormat="1" applyFont="1" applyFill="1" applyBorder="1" applyAlignment="1" applyProtection="1">
      <alignment horizontal="center" vertical="center" wrapText="1"/>
      <protection locked="0"/>
    </xf>
    <xf numFmtId="171" fontId="76" fillId="5" borderId="7" xfId="0" applyNumberFormat="1" applyFont="1" applyFill="1" applyBorder="1" applyAlignment="1" applyProtection="1">
      <alignment horizontal="center" vertical="center" wrapText="1"/>
      <protection locked="0"/>
    </xf>
    <xf numFmtId="0" fontId="76" fillId="5" borderId="7" xfId="0" applyNumberFormat="1" applyFont="1" applyFill="1" applyBorder="1" applyAlignment="1" applyProtection="1">
      <alignment horizontal="center" vertical="center" wrapText="1"/>
      <protection locked="0"/>
    </xf>
    <xf numFmtId="2" fontId="76" fillId="5" borderId="7" xfId="0" applyNumberFormat="1" applyFont="1" applyFill="1" applyBorder="1" applyAlignment="1" applyProtection="1">
      <alignment horizontal="center" vertical="center" wrapText="1"/>
      <protection locked="0"/>
    </xf>
    <xf numFmtId="2" fontId="76" fillId="5" borderId="167" xfId="0" applyNumberFormat="1" applyFont="1" applyFill="1" applyBorder="1" applyAlignment="1" applyProtection="1">
      <alignment horizontal="center" vertical="center" wrapText="1"/>
      <protection locked="0"/>
    </xf>
    <xf numFmtId="2" fontId="76" fillId="5" borderId="93" xfId="0" applyNumberFormat="1" applyFont="1" applyFill="1" applyBorder="1" applyAlignment="1" applyProtection="1">
      <alignment horizontal="center" vertical="center" wrapText="1"/>
      <protection locked="0"/>
    </xf>
    <xf numFmtId="171" fontId="76" fillId="5" borderId="178" xfId="0" applyNumberFormat="1" applyFont="1" applyFill="1" applyBorder="1" applyAlignment="1" applyProtection="1">
      <alignment horizontal="center" vertical="center" wrapText="1"/>
      <protection locked="0"/>
    </xf>
    <xf numFmtId="171" fontId="76" fillId="5" borderId="169" xfId="0" applyNumberFormat="1" applyFont="1" applyFill="1" applyBorder="1" applyAlignment="1" applyProtection="1">
      <alignment horizontal="center" vertical="center" wrapText="1"/>
      <protection locked="0"/>
    </xf>
    <xf numFmtId="2" fontId="76" fillId="0" borderId="179" xfId="0" applyNumberFormat="1" applyFont="1" applyBorder="1" applyAlignment="1" applyProtection="1">
      <alignment horizontal="center" vertical="center" wrapText="1"/>
      <protection locked="0"/>
    </xf>
    <xf numFmtId="2" fontId="76" fillId="0" borderId="7" xfId="0" applyNumberFormat="1" applyFont="1" applyBorder="1" applyAlignment="1" applyProtection="1">
      <alignment horizontal="center" vertical="center" wrapText="1"/>
      <protection locked="0"/>
    </xf>
    <xf numFmtId="2" fontId="76" fillId="0" borderId="167" xfId="0" applyNumberFormat="1" applyFont="1" applyBorder="1" applyAlignment="1" applyProtection="1">
      <alignment horizontal="center" vertical="center" wrapText="1"/>
      <protection locked="0"/>
    </xf>
    <xf numFmtId="176" fontId="76" fillId="5" borderId="93" xfId="0" applyFont="1" applyFill="1" applyBorder="1" applyAlignment="1" applyProtection="1">
      <alignment horizontal="center" vertical="center" wrapText="1"/>
      <protection locked="0"/>
    </xf>
    <xf numFmtId="2" fontId="76" fillId="5" borderId="181" xfId="0" applyNumberFormat="1" applyFont="1" applyFill="1" applyBorder="1" applyAlignment="1" applyProtection="1">
      <alignment horizontal="center" vertical="center" wrapText="1"/>
      <protection locked="0"/>
    </xf>
    <xf numFmtId="171" fontId="76" fillId="5" borderId="93" xfId="0" applyNumberFormat="1" applyFont="1" applyFill="1" applyBorder="1" applyAlignment="1" applyProtection="1">
      <alignment horizontal="center" vertical="center" wrapText="1"/>
      <protection locked="0"/>
    </xf>
    <xf numFmtId="2" fontId="76" fillId="5" borderId="168" xfId="0" applyNumberFormat="1"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left" vertical="center" wrapText="1"/>
      <protection locked="0"/>
    </xf>
    <xf numFmtId="176" fontId="76" fillId="5" borderId="182" xfId="0" applyFont="1" applyFill="1" applyBorder="1" applyAlignment="1" applyProtection="1">
      <alignment horizontal="center" vertical="center" wrapText="1"/>
      <protection locked="0"/>
    </xf>
    <xf numFmtId="176" fontId="76" fillId="5" borderId="183" xfId="0" applyFont="1" applyFill="1" applyBorder="1" applyAlignment="1" applyProtection="1">
      <alignment horizontal="center" vertical="center" wrapText="1"/>
      <protection locked="0"/>
    </xf>
    <xf numFmtId="176" fontId="76" fillId="5" borderId="184" xfId="0" applyFont="1" applyFill="1" applyBorder="1" applyAlignment="1" applyProtection="1">
      <alignment horizontal="center" vertical="center" wrapText="1"/>
      <protection locked="0"/>
    </xf>
    <xf numFmtId="176" fontId="47" fillId="0" borderId="122" xfId="0" applyFont="1" applyBorder="1"/>
    <xf numFmtId="167" fontId="47" fillId="0" borderId="122" xfId="1" applyFont="1" applyBorder="1" applyAlignment="1">
      <alignment horizontal="center"/>
    </xf>
    <xf numFmtId="0" fontId="47" fillId="0" borderId="91" xfId="0" applyNumberFormat="1" applyFont="1" applyBorder="1" applyAlignment="1">
      <alignment horizontal="center"/>
    </xf>
    <xf numFmtId="176" fontId="47" fillId="0" borderId="91" xfId="0" applyFont="1" applyBorder="1"/>
    <xf numFmtId="176" fontId="46" fillId="0" borderId="91" xfId="0" applyFont="1" applyBorder="1" applyAlignment="1">
      <alignment horizontal="center"/>
    </xf>
    <xf numFmtId="176" fontId="47" fillId="0" borderId="91" xfId="0" applyFont="1" applyBorder="1" applyAlignment="1">
      <alignment horizontal="center"/>
    </xf>
    <xf numFmtId="0" fontId="89" fillId="0" borderId="91" xfId="0" applyNumberFormat="1" applyFont="1" applyBorder="1" applyAlignment="1" applyProtection="1">
      <alignment horizontal="center" wrapText="1"/>
      <protection locked="0"/>
    </xf>
    <xf numFmtId="176" fontId="89" fillId="0" borderId="91" xfId="0" applyFont="1" applyBorder="1" applyAlignment="1" applyProtection="1">
      <alignment horizontal="center" wrapText="1"/>
      <protection locked="0"/>
    </xf>
    <xf numFmtId="176" fontId="80" fillId="0" borderId="91" xfId="0" applyFont="1" applyBorder="1" applyAlignment="1" applyProtection="1">
      <alignment horizontal="center" wrapText="1"/>
      <protection locked="0"/>
    </xf>
    <xf numFmtId="176" fontId="80" fillId="0" borderId="91" xfId="0" applyFont="1" applyBorder="1" applyAlignment="1" applyProtection="1">
      <alignment horizontal="center" vertical="center" wrapText="1"/>
      <protection locked="0"/>
    </xf>
    <xf numFmtId="0" fontId="89" fillId="0" borderId="91" xfId="0" applyNumberFormat="1"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0" fontId="46" fillId="0" borderId="91" xfId="1" applyNumberFormat="1" applyFont="1" applyBorder="1" applyAlignment="1">
      <alignment horizontal="center"/>
    </xf>
    <xf numFmtId="170" fontId="46" fillId="0" borderId="91" xfId="1" applyNumberFormat="1" applyFont="1" applyBorder="1" applyAlignment="1">
      <alignment horizontal="center"/>
    </xf>
    <xf numFmtId="174" fontId="80" fillId="0" borderId="91" xfId="1" applyNumberFormat="1" applyFont="1" applyFill="1" applyBorder="1" applyAlignment="1" applyProtection="1">
      <alignment horizontal="center" wrapText="1"/>
      <protection locked="0"/>
    </xf>
    <xf numFmtId="174" fontId="46" fillId="0" borderId="91" xfId="1" applyNumberFormat="1" applyFont="1" applyBorder="1" applyAlignment="1">
      <alignment horizontal="center"/>
    </xf>
    <xf numFmtId="0" fontId="47" fillId="0" borderId="93" xfId="1" applyNumberFormat="1" applyFont="1" applyBorder="1" applyAlignment="1">
      <alignment horizontal="center"/>
    </xf>
    <xf numFmtId="0" fontId="47" fillId="0" borderId="180" xfId="1" applyNumberFormat="1" applyFont="1" applyBorder="1" applyAlignment="1">
      <alignment horizontal="center"/>
    </xf>
    <xf numFmtId="0" fontId="46" fillId="0" borderId="93" xfId="1" applyNumberFormat="1" applyFont="1" applyBorder="1" applyAlignment="1">
      <alignment horizontal="center"/>
    </xf>
    <xf numFmtId="0" fontId="80" fillId="0" borderId="93" xfId="1" applyNumberFormat="1" applyFont="1" applyBorder="1" applyAlignment="1" applyProtection="1">
      <alignment horizontal="center" wrapText="1"/>
      <protection locked="0"/>
    </xf>
    <xf numFmtId="167" fontId="47" fillId="0" borderId="91" xfId="1" applyFont="1" applyBorder="1" applyAlignment="1"/>
    <xf numFmtId="167" fontId="47" fillId="0" borderId="122" xfId="1" applyFont="1" applyBorder="1" applyAlignment="1"/>
    <xf numFmtId="0" fontId="47" fillId="0" borderId="122" xfId="1" quotePrefix="1" applyNumberFormat="1" applyFont="1" applyBorder="1" applyAlignment="1">
      <alignment horizontal="center"/>
    </xf>
    <xf numFmtId="0" fontId="47" fillId="0" borderId="122" xfId="1" applyNumberFormat="1" applyFont="1" applyBorder="1" applyAlignment="1">
      <alignment horizontal="center"/>
    </xf>
    <xf numFmtId="0" fontId="47" fillId="0" borderId="91" xfId="1" applyNumberFormat="1" applyFont="1" applyBorder="1" applyAlignment="1">
      <alignment horizontal="center"/>
    </xf>
    <xf numFmtId="0" fontId="80" fillId="0" borderId="91" xfId="1" applyNumberFormat="1" applyFont="1" applyBorder="1" applyAlignment="1" applyProtection="1">
      <alignment horizontal="center" wrapText="1"/>
      <protection locked="0"/>
    </xf>
    <xf numFmtId="0" fontId="80" fillId="0" borderId="91" xfId="0" applyNumberFormat="1" applyFont="1" applyBorder="1" applyAlignment="1" applyProtection="1">
      <alignment horizontal="center" vertical="center" wrapText="1"/>
      <protection locked="0"/>
    </xf>
    <xf numFmtId="170" fontId="46" fillId="0" borderId="91" xfId="1" applyNumberFormat="1" applyFont="1" applyFill="1" applyBorder="1" applyAlignment="1">
      <alignment horizontal="center"/>
    </xf>
    <xf numFmtId="174" fontId="80" fillId="0" borderId="91" xfId="1" applyNumberFormat="1" applyFont="1" applyBorder="1" applyAlignment="1" applyProtection="1">
      <alignment horizontal="center" wrapText="1"/>
      <protection locked="0"/>
    </xf>
    <xf numFmtId="2" fontId="80" fillId="0" borderId="91" xfId="1" applyNumberFormat="1" applyFont="1" applyBorder="1" applyAlignment="1" applyProtection="1">
      <alignment horizontal="center" wrapText="1"/>
      <protection locked="0"/>
    </xf>
    <xf numFmtId="3" fontId="80" fillId="0" borderId="91" xfId="1" applyNumberFormat="1" applyFont="1" applyFill="1" applyBorder="1" applyAlignment="1" applyProtection="1">
      <alignment horizontal="center" wrapText="1"/>
      <protection locked="0"/>
    </xf>
    <xf numFmtId="3" fontId="80" fillId="0" borderId="169" xfId="1" applyNumberFormat="1" applyFont="1" applyFill="1" applyBorder="1" applyAlignment="1" applyProtection="1">
      <alignment horizontal="center" wrapText="1"/>
      <protection locked="0"/>
    </xf>
    <xf numFmtId="3" fontId="80" fillId="0" borderId="122" xfId="1" applyNumberFormat="1" applyFont="1" applyBorder="1" applyAlignment="1" applyProtection="1">
      <alignment horizontal="center" wrapText="1"/>
      <protection locked="0"/>
    </xf>
    <xf numFmtId="3" fontId="80" fillId="0" borderId="91" xfId="1" applyNumberFormat="1" applyFont="1" applyBorder="1" applyAlignment="1" applyProtection="1">
      <alignment horizontal="center" wrapText="1"/>
      <protection locked="0"/>
    </xf>
    <xf numFmtId="176" fontId="47" fillId="0" borderId="187" xfId="0" applyFont="1" applyBorder="1"/>
    <xf numFmtId="0" fontId="47" fillId="0" borderId="122" xfId="0" applyNumberFormat="1" applyFont="1" applyBorder="1" applyAlignment="1">
      <alignment horizontal="center"/>
    </xf>
    <xf numFmtId="0" fontId="89" fillId="0" borderId="169" xfId="0" applyNumberFormat="1" applyFont="1" applyBorder="1" applyAlignment="1" applyProtection="1">
      <alignment horizontal="center" vertical="center" wrapText="1"/>
      <protection locked="0"/>
    </xf>
    <xf numFmtId="167" fontId="47" fillId="0" borderId="93" xfId="1" applyFont="1" applyBorder="1" applyAlignment="1"/>
    <xf numFmtId="167" fontId="47" fillId="0" borderId="180" xfId="1" applyFont="1" applyBorder="1" applyAlignment="1"/>
    <xf numFmtId="0" fontId="47" fillId="0" borderId="180" xfId="1" quotePrefix="1" applyNumberFormat="1" applyFont="1" applyBorder="1" applyAlignment="1">
      <alignment horizontal="center"/>
    </xf>
    <xf numFmtId="167" fontId="47" fillId="0" borderId="187" xfId="1" applyFont="1" applyBorder="1" applyAlignment="1">
      <alignment horizontal="center"/>
    </xf>
    <xf numFmtId="0" fontId="80" fillId="0" borderId="169" xfId="0" applyNumberFormat="1" applyFont="1" applyBorder="1" applyAlignment="1" applyProtection="1">
      <alignment horizontal="center" vertical="center" wrapText="1"/>
      <protection locked="0"/>
    </xf>
    <xf numFmtId="0" fontId="80" fillId="0" borderId="169" xfId="1" applyNumberFormat="1" applyFont="1" applyBorder="1" applyAlignment="1" applyProtection="1">
      <alignment horizontal="center" wrapText="1"/>
      <protection locked="0"/>
    </xf>
    <xf numFmtId="170" fontId="80" fillId="0" borderId="91" xfId="1" applyNumberFormat="1" applyFont="1" applyBorder="1" applyAlignment="1" applyProtection="1">
      <alignment horizontal="center" wrapText="1"/>
      <protection locked="0"/>
    </xf>
    <xf numFmtId="170" fontId="80" fillId="0" borderId="169" xfId="1" applyNumberFormat="1" applyFont="1" applyBorder="1" applyAlignment="1" applyProtection="1">
      <alignment horizontal="center" wrapText="1"/>
      <protection locked="0"/>
    </xf>
    <xf numFmtId="0" fontId="80" fillId="0" borderId="122" xfId="0" applyNumberFormat="1" applyFont="1" applyBorder="1" applyAlignment="1" applyProtection="1">
      <alignment horizontal="center" vertical="center" wrapText="1"/>
      <protection locked="0"/>
    </xf>
    <xf numFmtId="174" fontId="46" fillId="0" borderId="169" xfId="1" applyNumberFormat="1" applyFont="1" applyBorder="1" applyAlignment="1">
      <alignment horizontal="center"/>
    </xf>
    <xf numFmtId="167" fontId="47" fillId="0" borderId="29" xfId="1" applyFont="1" applyBorder="1" applyAlignment="1">
      <alignment horizontal="center"/>
    </xf>
    <xf numFmtId="3" fontId="46" fillId="0" borderId="91" xfId="1" applyNumberFormat="1" applyFont="1" applyBorder="1" applyAlignment="1">
      <alignment horizontal="center"/>
    </xf>
    <xf numFmtId="167" fontId="47" fillId="0" borderId="189" xfId="1" applyFont="1" applyBorder="1" applyAlignment="1">
      <alignment horizontal="center"/>
    </xf>
    <xf numFmtId="167" fontId="47" fillId="0" borderId="91" xfId="1" applyFont="1" applyBorder="1" applyAlignment="1">
      <alignment horizontal="center"/>
    </xf>
    <xf numFmtId="0" fontId="84" fillId="5" borderId="7" xfId="0" applyNumberFormat="1" applyFont="1" applyFill="1" applyBorder="1" applyAlignment="1" applyProtection="1">
      <alignment horizontal="center" vertical="center" wrapText="1"/>
      <protection locked="0"/>
    </xf>
    <xf numFmtId="170" fontId="130" fillId="0" borderId="168" xfId="0" applyNumberFormat="1" applyFont="1" applyBorder="1" applyAlignment="1">
      <alignment horizontal="center"/>
    </xf>
    <xf numFmtId="170" fontId="130" fillId="0" borderId="91" xfId="0" applyNumberFormat="1" applyFont="1" applyBorder="1" applyAlignment="1">
      <alignment horizontal="center"/>
    </xf>
    <xf numFmtId="2" fontId="130" fillId="0" borderId="91" xfId="0" applyNumberFormat="1" applyFont="1" applyBorder="1" applyAlignment="1">
      <alignment horizontal="center"/>
    </xf>
    <xf numFmtId="2" fontId="31" fillId="0" borderId="91" xfId="0" applyNumberFormat="1" applyFont="1" applyBorder="1" applyAlignment="1">
      <alignment horizontal="center"/>
    </xf>
    <xf numFmtId="0" fontId="84" fillId="5" borderId="126" xfId="0" applyNumberFormat="1" applyFont="1" applyFill="1" applyBorder="1" applyAlignment="1" applyProtection="1">
      <alignment horizontal="center" vertical="center" wrapText="1"/>
      <protection locked="0"/>
    </xf>
    <xf numFmtId="0" fontId="117" fillId="5" borderId="7" xfId="0" applyNumberFormat="1" applyFont="1" applyFill="1" applyBorder="1" applyAlignment="1" applyProtection="1">
      <alignment horizontal="center" vertical="center" wrapText="1"/>
      <protection locked="0"/>
    </xf>
    <xf numFmtId="176" fontId="31" fillId="0" borderId="7" xfId="0" applyFont="1" applyBorder="1" applyAlignment="1">
      <alignment horizontal="center"/>
    </xf>
    <xf numFmtId="176" fontId="131" fillId="0" borderId="126" xfId="0" applyFont="1" applyBorder="1" applyAlignment="1">
      <alignment horizontal="center"/>
    </xf>
    <xf numFmtId="0" fontId="91" fillId="5" borderId="7" xfId="0" applyNumberFormat="1" applyFont="1" applyFill="1" applyBorder="1" applyAlignment="1" applyProtection="1">
      <alignment horizontal="center" vertical="center" wrapText="1"/>
      <protection locked="0"/>
    </xf>
    <xf numFmtId="170" fontId="130" fillId="0" borderId="93" xfId="1" applyNumberFormat="1" applyFont="1" applyBorder="1" applyAlignment="1">
      <alignment horizontal="center"/>
    </xf>
    <xf numFmtId="170" fontId="131" fillId="0" borderId="121" xfId="1" applyNumberFormat="1" applyFont="1" applyBorder="1" applyAlignment="1">
      <alignment horizontal="center"/>
    </xf>
    <xf numFmtId="170" fontId="130" fillId="0" borderId="93" xfId="0" applyNumberFormat="1" applyFont="1" applyBorder="1" applyAlignment="1">
      <alignment horizontal="center"/>
    </xf>
    <xf numFmtId="170" fontId="130" fillId="0" borderId="169" xfId="0" applyNumberFormat="1" applyFont="1" applyBorder="1" applyAlignment="1">
      <alignment horizontal="center"/>
    </xf>
    <xf numFmtId="176" fontId="141" fillId="5" borderId="190" xfId="0" applyFont="1" applyFill="1" applyBorder="1" applyAlignment="1" applyProtection="1">
      <alignment horizontal="center" vertical="center" wrapText="1"/>
      <protection locked="0"/>
    </xf>
    <xf numFmtId="176" fontId="141" fillId="5" borderId="177" xfId="0" applyFont="1" applyFill="1" applyBorder="1" applyAlignment="1" applyProtection="1">
      <alignment horizontal="center" vertical="center" wrapText="1"/>
      <protection locked="0"/>
    </xf>
    <xf numFmtId="176" fontId="141" fillId="5" borderId="67" xfId="0" applyFont="1" applyFill="1" applyBorder="1" applyAlignment="1" applyProtection="1">
      <alignment horizontal="center" vertical="center" wrapText="1"/>
      <protection locked="0"/>
    </xf>
    <xf numFmtId="0" fontId="141" fillId="5" borderId="67" xfId="0" applyNumberFormat="1" applyFont="1" applyFill="1" applyBorder="1" applyAlignment="1" applyProtection="1">
      <alignment horizontal="center" vertical="center" wrapText="1"/>
      <protection locked="0"/>
    </xf>
    <xf numFmtId="176" fontId="140" fillId="5" borderId="67" xfId="0" applyFont="1" applyFill="1" applyBorder="1" applyAlignment="1" applyProtection="1">
      <alignment horizontal="center" vertical="center" wrapText="1"/>
      <protection locked="0"/>
    </xf>
    <xf numFmtId="176" fontId="140" fillId="5" borderId="191" xfId="0" applyFont="1" applyFill="1" applyBorder="1" applyAlignment="1" applyProtection="1">
      <alignment horizontal="center" vertical="center" wrapText="1"/>
      <protection locked="0"/>
    </xf>
    <xf numFmtId="176" fontId="141" fillId="5" borderId="192" xfId="0" applyFont="1" applyFill="1" applyBorder="1" applyAlignment="1" applyProtection="1">
      <alignment horizontal="center" vertical="center" wrapText="1"/>
      <protection locked="0"/>
    </xf>
    <xf numFmtId="176" fontId="140" fillId="5" borderId="193" xfId="0" applyFont="1" applyFill="1" applyBorder="1" applyAlignment="1" applyProtection="1">
      <alignment horizontal="center" vertical="center" wrapText="1"/>
      <protection locked="0"/>
    </xf>
    <xf numFmtId="176" fontId="141" fillId="5" borderId="126" xfId="0" applyFont="1" applyFill="1" applyBorder="1" applyAlignment="1" applyProtection="1">
      <alignment horizontal="center" vertical="center" wrapText="1"/>
      <protection locked="0"/>
    </xf>
    <xf numFmtId="176" fontId="141" fillId="5" borderId="195" xfId="0" applyFont="1" applyFill="1" applyBorder="1" applyAlignment="1" applyProtection="1">
      <alignment horizontal="center" vertical="center" wrapText="1"/>
      <protection locked="0"/>
    </xf>
    <xf numFmtId="176" fontId="140" fillId="5" borderId="196" xfId="0" applyFont="1" applyFill="1" applyBorder="1" applyAlignment="1" applyProtection="1">
      <alignment horizontal="center" vertical="center" wrapText="1"/>
      <protection locked="0"/>
    </xf>
    <xf numFmtId="176" fontId="140" fillId="5" borderId="91" xfId="0" applyFont="1" applyFill="1" applyBorder="1" applyAlignment="1" applyProtection="1">
      <alignment horizontal="center" vertical="center" wrapText="1"/>
      <protection locked="0"/>
    </xf>
    <xf numFmtId="0" fontId="140" fillId="5" borderId="91" xfId="0" applyNumberFormat="1" applyFont="1" applyFill="1" applyBorder="1" applyAlignment="1" applyProtection="1">
      <alignment horizontal="center" vertical="center" wrapText="1"/>
      <protection locked="0"/>
    </xf>
    <xf numFmtId="0" fontId="140" fillId="5" borderId="197" xfId="0" applyNumberFormat="1" applyFont="1" applyFill="1" applyBorder="1" applyAlignment="1" applyProtection="1">
      <alignment horizontal="center" vertical="center" wrapText="1"/>
      <protection locked="0"/>
    </xf>
    <xf numFmtId="0" fontId="141" fillId="5" borderId="198" xfId="0" applyNumberFormat="1" applyFont="1" applyFill="1" applyBorder="1" applyAlignment="1" applyProtection="1">
      <alignment horizontal="center" vertical="center" wrapText="1"/>
      <protection locked="0"/>
    </xf>
    <xf numFmtId="0" fontId="140" fillId="5" borderId="199" xfId="0" applyNumberFormat="1" applyFont="1" applyFill="1" applyBorder="1" applyAlignment="1" applyProtection="1">
      <alignment horizontal="center" vertical="center" wrapText="1"/>
      <protection locked="0"/>
    </xf>
    <xf numFmtId="2" fontId="140" fillId="5" borderId="91" xfId="0" applyNumberFormat="1" applyFont="1" applyFill="1" applyBorder="1" applyAlignment="1" applyProtection="1">
      <alignment horizontal="center" vertical="center" wrapText="1"/>
      <protection locked="0"/>
    </xf>
    <xf numFmtId="2" fontId="141" fillId="5" borderId="198" xfId="0" applyNumberFormat="1" applyFont="1" applyFill="1" applyBorder="1" applyAlignment="1" applyProtection="1">
      <alignment horizontal="center" vertical="center" wrapText="1"/>
      <protection locked="0"/>
    </xf>
    <xf numFmtId="170" fontId="140" fillId="5" borderId="91" xfId="0" applyNumberFormat="1" applyFont="1" applyFill="1" applyBorder="1" applyAlignment="1" applyProtection="1">
      <alignment horizontal="center" vertical="center" wrapText="1"/>
      <protection locked="0"/>
    </xf>
    <xf numFmtId="170" fontId="137" fillId="0" borderId="91" xfId="0" applyNumberFormat="1" applyFont="1" applyBorder="1" applyAlignment="1" applyProtection="1">
      <alignment horizontal="center"/>
      <protection locked="0"/>
    </xf>
    <xf numFmtId="177" fontId="141" fillId="5" borderId="198" xfId="1" applyNumberFormat="1" applyFont="1" applyFill="1" applyBorder="1" applyAlignment="1" applyProtection="1">
      <alignment horizontal="center" vertical="center" wrapText="1"/>
      <protection locked="0"/>
    </xf>
    <xf numFmtId="2" fontId="141" fillId="5" borderId="91" xfId="0" applyNumberFormat="1" applyFont="1" applyFill="1" applyBorder="1" applyAlignment="1" applyProtection="1">
      <alignment horizontal="center" vertical="center" wrapText="1"/>
      <protection locked="0"/>
    </xf>
    <xf numFmtId="177" fontId="141" fillId="5" borderId="91" xfId="1" applyNumberFormat="1" applyFont="1" applyFill="1" applyBorder="1" applyAlignment="1" applyProtection="1">
      <alignment horizontal="center" vertical="center" wrapText="1"/>
      <protection locked="0"/>
    </xf>
    <xf numFmtId="177" fontId="140" fillId="5" borderId="91" xfId="1" applyNumberFormat="1" applyFont="1" applyFill="1" applyBorder="1" applyAlignment="1" applyProtection="1">
      <alignment horizontal="center" vertical="center" wrapText="1"/>
      <protection locked="0"/>
    </xf>
    <xf numFmtId="177" fontId="141" fillId="5" borderId="120" xfId="1" applyNumberFormat="1" applyFont="1" applyFill="1" applyBorder="1" applyAlignment="1" applyProtection="1">
      <alignment horizontal="center" vertical="center" wrapText="1"/>
      <protection locked="0"/>
    </xf>
    <xf numFmtId="177" fontId="140" fillId="5" borderId="169" xfId="1" applyNumberFormat="1" applyFont="1" applyFill="1" applyBorder="1" applyAlignment="1" applyProtection="1">
      <alignment horizontal="center" vertical="center" wrapText="1"/>
      <protection locked="0"/>
    </xf>
    <xf numFmtId="170" fontId="141" fillId="5" borderId="198" xfId="0" applyNumberFormat="1" applyFont="1" applyFill="1" applyBorder="1" applyAlignment="1" applyProtection="1">
      <alignment horizontal="center" vertical="center" wrapText="1"/>
      <protection locked="0"/>
    </xf>
    <xf numFmtId="170" fontId="141" fillId="5" borderId="91" xfId="0" applyNumberFormat="1" applyFont="1" applyFill="1" applyBorder="1" applyAlignment="1" applyProtection="1">
      <alignment horizontal="center" vertical="center" wrapText="1"/>
      <protection locked="0"/>
    </xf>
    <xf numFmtId="170" fontId="140" fillId="5" borderId="169" xfId="0" applyNumberFormat="1" applyFont="1" applyFill="1" applyBorder="1" applyAlignment="1" applyProtection="1">
      <alignment horizontal="center" vertical="center" wrapText="1"/>
      <protection locked="0"/>
    </xf>
    <xf numFmtId="0" fontId="141" fillId="5" borderId="195" xfId="0" applyNumberFormat="1" applyFont="1" applyFill="1" applyBorder="1" applyAlignment="1" applyProtection="1">
      <alignment horizontal="center" vertical="center" wrapText="1"/>
      <protection locked="0"/>
    </xf>
    <xf numFmtId="167" fontId="141" fillId="5" borderId="120" xfId="1" applyFont="1" applyFill="1" applyBorder="1" applyAlignment="1" applyProtection="1">
      <alignment horizontal="center" vertical="center" wrapText="1"/>
      <protection locked="0"/>
    </xf>
    <xf numFmtId="176" fontId="26" fillId="0" borderId="163" xfId="0" applyFont="1" applyBorder="1" applyAlignment="1">
      <alignment horizontal="center"/>
    </xf>
    <xf numFmtId="176" fontId="117" fillId="5" borderId="177" xfId="0" applyFont="1" applyFill="1" applyBorder="1" applyAlignment="1" applyProtection="1">
      <alignment horizontal="center" vertical="center" wrapText="1"/>
      <protection locked="0"/>
    </xf>
    <xf numFmtId="176" fontId="117" fillId="5" borderId="67" xfId="0" applyFont="1" applyFill="1" applyBorder="1" applyAlignment="1" applyProtection="1">
      <alignment horizontal="center" vertical="center" wrapText="1"/>
      <protection locked="0"/>
    </xf>
    <xf numFmtId="0" fontId="117" fillId="5" borderId="67" xfId="0" applyNumberFormat="1" applyFont="1" applyFill="1" applyBorder="1" applyAlignment="1" applyProtection="1">
      <alignment horizontal="center" vertical="center" wrapText="1"/>
      <protection locked="0"/>
    </xf>
    <xf numFmtId="176" fontId="156" fillId="5" borderId="67" xfId="0" applyFont="1" applyFill="1" applyBorder="1" applyAlignment="1" applyProtection="1">
      <alignment horizontal="center" vertical="center" wrapText="1"/>
      <protection locked="0"/>
    </xf>
    <xf numFmtId="176" fontId="117" fillId="5" borderId="70" xfId="0" applyFont="1" applyFill="1" applyBorder="1" applyAlignment="1" applyProtection="1">
      <alignment horizontal="center" vertical="center" wrapText="1"/>
      <protection locked="0"/>
    </xf>
    <xf numFmtId="176" fontId="156" fillId="5" borderId="163" xfId="0" applyFont="1" applyFill="1" applyBorder="1" applyAlignment="1" applyProtection="1">
      <alignment horizontal="center" vertical="center" wrapText="1"/>
      <protection locked="0"/>
    </xf>
    <xf numFmtId="176" fontId="117" fillId="5" borderId="195" xfId="0" applyFont="1" applyFill="1" applyBorder="1" applyAlignment="1" applyProtection="1">
      <alignment horizontal="center" vertical="center" wrapText="1"/>
      <protection locked="0"/>
    </xf>
    <xf numFmtId="176" fontId="156" fillId="5" borderId="196" xfId="0" applyFont="1" applyFill="1" applyBorder="1" applyAlignment="1" applyProtection="1">
      <alignment horizontal="center" vertical="center" wrapText="1"/>
      <protection locked="0"/>
    </xf>
    <xf numFmtId="176" fontId="156" fillId="5" borderId="91" xfId="0" applyFont="1" applyFill="1" applyBorder="1" applyAlignment="1" applyProtection="1">
      <alignment horizontal="center" vertical="center" wrapText="1"/>
      <protection locked="0"/>
    </xf>
    <xf numFmtId="0" fontId="156" fillId="5" borderId="91" xfId="0" applyNumberFormat="1" applyFont="1" applyFill="1" applyBorder="1" applyAlignment="1" applyProtection="1">
      <alignment horizontal="center" vertical="center" wrapText="1"/>
      <protection locked="0"/>
    </xf>
    <xf numFmtId="0" fontId="117" fillId="5" borderId="200" xfId="0" applyNumberFormat="1" applyFont="1" applyFill="1" applyBorder="1" applyAlignment="1" applyProtection="1">
      <alignment horizontal="center" vertical="center" wrapText="1"/>
      <protection locked="0"/>
    </xf>
    <xf numFmtId="2" fontId="156" fillId="5" borderId="91" xfId="0" applyNumberFormat="1" applyFont="1" applyFill="1" applyBorder="1" applyAlignment="1" applyProtection="1">
      <alignment horizontal="center" vertical="center" wrapText="1"/>
      <protection locked="0"/>
    </xf>
    <xf numFmtId="2" fontId="117" fillId="5" borderId="200" xfId="0" applyNumberFormat="1" applyFont="1" applyFill="1" applyBorder="1" applyAlignment="1" applyProtection="1">
      <alignment horizontal="center" vertical="center" wrapText="1"/>
      <protection locked="0"/>
    </xf>
    <xf numFmtId="177" fontId="156" fillId="5" borderId="91" xfId="1" applyNumberFormat="1" applyFont="1" applyFill="1" applyBorder="1" applyAlignment="1" applyProtection="1">
      <alignment horizontal="center" vertical="center" wrapText="1"/>
      <protection locked="0"/>
    </xf>
    <xf numFmtId="177" fontId="27" fillId="0" borderId="91" xfId="1" applyNumberFormat="1" applyFont="1" applyBorder="1" applyAlignment="1" applyProtection="1">
      <alignment horizontal="center"/>
      <protection locked="0"/>
    </xf>
    <xf numFmtId="177" fontId="117" fillId="5" borderId="200" xfId="1" applyNumberFormat="1" applyFont="1" applyFill="1" applyBorder="1" applyAlignment="1" applyProtection="1">
      <alignment horizontal="center" vertical="center" wrapText="1"/>
      <protection locked="0"/>
    </xf>
    <xf numFmtId="177" fontId="156" fillId="5" borderId="169" xfId="1" applyNumberFormat="1" applyFont="1" applyFill="1" applyBorder="1" applyAlignment="1" applyProtection="1">
      <alignment horizontal="center" vertical="center" wrapText="1"/>
      <protection locked="0"/>
    </xf>
    <xf numFmtId="176" fontId="46" fillId="3" borderId="0" xfId="0" applyFont="1" applyFill="1" applyAlignment="1">
      <alignment horizontal="center"/>
    </xf>
    <xf numFmtId="170" fontId="156" fillId="5" borderId="91" xfId="0" applyNumberFormat="1" applyFont="1" applyFill="1" applyBorder="1" applyAlignment="1" applyProtection="1">
      <alignment horizontal="center" vertical="center" wrapText="1"/>
      <protection locked="0"/>
    </xf>
    <xf numFmtId="170" fontId="117" fillId="5" borderId="200" xfId="0" applyNumberFormat="1" applyFont="1" applyFill="1" applyBorder="1" applyAlignment="1" applyProtection="1">
      <alignment horizontal="center" vertical="center" wrapText="1"/>
      <protection locked="0"/>
    </xf>
    <xf numFmtId="170" fontId="156" fillId="5" borderId="169" xfId="0" applyNumberFormat="1" applyFont="1" applyFill="1" applyBorder="1" applyAlignment="1" applyProtection="1">
      <alignment horizontal="center" vertical="center" wrapText="1"/>
      <protection locked="0"/>
    </xf>
    <xf numFmtId="170" fontId="27" fillId="0" borderId="91" xfId="0" applyNumberFormat="1" applyFont="1" applyBorder="1" applyAlignment="1" applyProtection="1">
      <alignment horizontal="center"/>
      <protection locked="0"/>
    </xf>
    <xf numFmtId="167" fontId="156" fillId="5" borderId="91" xfId="1" applyFont="1" applyFill="1" applyBorder="1" applyAlignment="1" applyProtection="1">
      <alignment horizontal="center" vertical="center" wrapText="1"/>
      <protection locked="0"/>
    </xf>
    <xf numFmtId="167" fontId="156" fillId="5" borderId="169" xfId="1" applyFont="1" applyFill="1" applyBorder="1" applyAlignment="1" applyProtection="1">
      <alignment horizontal="center" vertical="center" wrapText="1"/>
      <protection locked="0"/>
    </xf>
    <xf numFmtId="4" fontId="85" fillId="0" borderId="201" xfId="0" applyNumberFormat="1" applyFont="1" applyBorder="1" applyAlignment="1" applyProtection="1">
      <alignment horizontal="center" vertical="center" wrapText="1"/>
      <protection locked="0"/>
    </xf>
    <xf numFmtId="4" fontId="85" fillId="0" borderId="170" xfId="0" applyNumberFormat="1" applyFont="1" applyBorder="1" applyAlignment="1" applyProtection="1">
      <alignment horizontal="center" vertical="center" wrapText="1"/>
      <protection locked="0"/>
    </xf>
    <xf numFmtId="4" fontId="85" fillId="0" borderId="202" xfId="0" applyNumberFormat="1" applyFont="1" applyBorder="1" applyAlignment="1" applyProtection="1">
      <alignment horizontal="center" vertical="center" wrapText="1"/>
      <protection locked="0"/>
    </xf>
    <xf numFmtId="176" fontId="80" fillId="0" borderId="67" xfId="0" applyFont="1" applyBorder="1" applyAlignment="1" applyProtection="1">
      <alignment horizontal="left" vertical="center" wrapText="1"/>
      <protection locked="0"/>
    </xf>
    <xf numFmtId="176" fontId="80" fillId="0" borderId="202" xfId="0" applyFont="1" applyBorder="1" applyAlignment="1" applyProtection="1">
      <alignment horizontal="left" vertical="center" wrapText="1"/>
      <protection locked="0"/>
    </xf>
    <xf numFmtId="176" fontId="80" fillId="0" borderId="177" xfId="0" applyFont="1" applyBorder="1" applyAlignment="1" applyProtection="1">
      <alignment horizontal="left" vertical="center" wrapText="1"/>
      <protection locked="0"/>
    </xf>
    <xf numFmtId="176" fontId="82" fillId="0" borderId="67" xfId="0" applyFont="1" applyBorder="1" applyAlignment="1" applyProtection="1">
      <alignment horizontal="left" vertical="center" wrapText="1"/>
      <protection locked="0"/>
    </xf>
    <xf numFmtId="176" fontId="82" fillId="0" borderId="67" xfId="0" applyFont="1" applyBorder="1" applyAlignment="1" applyProtection="1">
      <alignment horizontal="center" vertical="center" wrapText="1"/>
      <protection locked="0"/>
    </xf>
    <xf numFmtId="2" fontId="85" fillId="0" borderId="67" xfId="0" applyNumberFormat="1"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4" fontId="85" fillId="0" borderId="67" xfId="0" applyNumberFormat="1" applyFont="1" applyBorder="1" applyAlignment="1" applyProtection="1">
      <alignment horizontal="center" vertical="center" wrapText="1"/>
      <protection locked="0"/>
    </xf>
    <xf numFmtId="2" fontId="66" fillId="3" borderId="163" xfId="0" applyNumberFormat="1" applyFont="1" applyFill="1" applyBorder="1" applyAlignment="1" applyProtection="1">
      <alignment horizontal="center"/>
      <protection locked="0"/>
    </xf>
    <xf numFmtId="2" fontId="69" fillId="3" borderId="67" xfId="0" applyNumberFormat="1" applyFont="1" applyFill="1" applyBorder="1" applyAlignment="1" applyProtection="1">
      <alignment horizontal="center"/>
      <protection locked="0"/>
    </xf>
    <xf numFmtId="2" fontId="66" fillId="0" borderId="67" xfId="0" applyNumberFormat="1" applyFont="1" applyBorder="1" applyAlignment="1" applyProtection="1">
      <alignment horizontal="center"/>
      <protection locked="0"/>
    </xf>
    <xf numFmtId="176" fontId="89" fillId="0" borderId="64" xfId="0" applyFont="1" applyBorder="1" applyAlignment="1" applyProtection="1">
      <alignment horizontal="center" vertical="center" wrapText="1"/>
      <protection locked="0"/>
    </xf>
    <xf numFmtId="176" fontId="89" fillId="0" borderId="122" xfId="0" applyFont="1" applyBorder="1" applyAlignment="1" applyProtection="1">
      <alignment horizontal="center" vertical="center" wrapText="1"/>
      <protection locked="0"/>
    </xf>
    <xf numFmtId="176" fontId="80" fillId="0" borderId="196" xfId="0" applyFont="1" applyBorder="1" applyAlignment="1" applyProtection="1">
      <alignment horizontal="left" vertical="center" wrapText="1"/>
      <protection locked="0"/>
    </xf>
    <xf numFmtId="2" fontId="89" fillId="0" borderId="91" xfId="0" applyNumberFormat="1" applyFont="1" applyBorder="1" applyAlignment="1" applyProtection="1">
      <alignment horizontal="center" vertical="center" wrapText="1"/>
      <protection locked="0"/>
    </xf>
    <xf numFmtId="176" fontId="80" fillId="0" borderId="203" xfId="0" applyFont="1" applyBorder="1" applyAlignment="1" applyProtection="1">
      <alignment horizontal="left" vertical="center" wrapText="1"/>
      <protection locked="0"/>
    </xf>
    <xf numFmtId="176" fontId="82" fillId="0" borderId="91" xfId="0" applyFont="1" applyBorder="1" applyAlignment="1" applyProtection="1">
      <alignment horizontal="left" vertical="center" wrapText="1"/>
      <protection locked="0"/>
    </xf>
    <xf numFmtId="176" fontId="82" fillId="0" borderId="91" xfId="0" applyFont="1" applyBorder="1" applyAlignment="1" applyProtection="1">
      <alignment horizontal="center" vertical="center" wrapText="1"/>
      <protection locked="0"/>
    </xf>
    <xf numFmtId="2" fontId="85" fillId="0" borderId="91" xfId="0" applyNumberFormat="1"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4" fontId="85" fillId="0" borderId="91" xfId="0" applyNumberFormat="1" applyFont="1" applyBorder="1" applyAlignment="1" applyProtection="1">
      <alignment horizontal="center" vertical="center" wrapText="1"/>
      <protection locked="0"/>
    </xf>
    <xf numFmtId="2" fontId="66" fillId="3" borderId="91" xfId="0" applyNumberFormat="1" applyFont="1" applyFill="1" applyBorder="1" applyAlignment="1" applyProtection="1">
      <alignment horizontal="center"/>
      <protection locked="0"/>
    </xf>
    <xf numFmtId="2" fontId="69" fillId="3" borderId="91" xfId="0" applyNumberFormat="1" applyFont="1" applyFill="1" applyBorder="1" applyAlignment="1" applyProtection="1">
      <alignment horizontal="center"/>
      <protection locked="0"/>
    </xf>
    <xf numFmtId="2" fontId="66" fillId="0" borderId="91" xfId="0" applyNumberFormat="1" applyFont="1" applyBorder="1" applyAlignment="1" applyProtection="1">
      <alignment horizontal="center"/>
      <protection locked="0"/>
    </xf>
    <xf numFmtId="4" fontId="85" fillId="0" borderId="169" xfId="0" applyNumberFormat="1" applyFont="1" applyBorder="1" applyAlignment="1" applyProtection="1">
      <alignment horizontal="center" vertical="center" wrapText="1"/>
      <protection locked="0"/>
    </xf>
    <xf numFmtId="176" fontId="89" fillId="0" borderId="177" xfId="0" applyFont="1" applyBorder="1" applyAlignment="1" applyProtection="1">
      <alignment horizontal="center" vertical="center" wrapText="1"/>
      <protection locked="0"/>
    </xf>
    <xf numFmtId="176" fontId="89" fillId="0" borderId="6" xfId="0" applyFont="1" applyBorder="1" applyAlignment="1" applyProtection="1">
      <alignment horizontal="center" vertical="center" wrapText="1"/>
      <protection locked="0"/>
    </xf>
    <xf numFmtId="176" fontId="89" fillId="0" borderId="7" xfId="0" applyFont="1" applyBorder="1" applyAlignment="1" applyProtection="1">
      <alignment horizontal="center" vertical="center" wrapText="1"/>
      <protection locked="0"/>
    </xf>
    <xf numFmtId="176" fontId="89" fillId="0" borderId="204" xfId="0" applyFont="1" applyBorder="1" applyAlignment="1" applyProtection="1">
      <alignment horizontal="center" vertical="center" wrapText="1"/>
      <protection locked="0"/>
    </xf>
    <xf numFmtId="176" fontId="80" fillId="0" borderId="205" xfId="0" applyFont="1" applyBorder="1" applyAlignment="1" applyProtection="1">
      <alignment horizontal="left" vertical="center" wrapText="1"/>
      <protection locked="0"/>
    </xf>
    <xf numFmtId="2" fontId="89" fillId="0" borderId="7" xfId="0" applyNumberFormat="1" applyFont="1" applyBorder="1" applyAlignment="1" applyProtection="1">
      <alignment horizontal="center" vertical="center" wrapText="1"/>
      <protection locked="0"/>
    </xf>
    <xf numFmtId="176" fontId="80" fillId="0" borderId="204" xfId="0" applyFont="1" applyBorder="1" applyAlignment="1" applyProtection="1">
      <alignment horizontal="left" vertical="center" wrapText="1"/>
      <protection locked="0"/>
    </xf>
    <xf numFmtId="176" fontId="82" fillId="0" borderId="7" xfId="0" applyFont="1" applyBorder="1" applyAlignment="1" applyProtection="1">
      <alignment horizontal="left" vertical="center" wrapText="1"/>
      <protection locked="0"/>
    </xf>
    <xf numFmtId="176" fontId="82" fillId="0" borderId="7" xfId="0" applyFont="1" applyBorder="1" applyAlignment="1" applyProtection="1">
      <alignment horizontal="center" vertical="center" wrapText="1"/>
      <protection locked="0"/>
    </xf>
    <xf numFmtId="2" fontId="85" fillId="0" borderId="7" xfId="0" applyNumberFormat="1"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4" fontId="85" fillId="0" borderId="7" xfId="0" applyNumberFormat="1" applyFont="1" applyBorder="1" applyAlignment="1" applyProtection="1">
      <alignment horizontal="center" vertical="center" wrapText="1"/>
      <protection locked="0"/>
    </xf>
    <xf numFmtId="2" fontId="66" fillId="3" borderId="7" xfId="0" applyNumberFormat="1" applyFont="1" applyFill="1" applyBorder="1" applyAlignment="1" applyProtection="1">
      <alignment horizontal="center"/>
      <protection locked="0"/>
    </xf>
    <xf numFmtId="2" fontId="69" fillId="3" borderId="7" xfId="0" applyNumberFormat="1" applyFont="1" applyFill="1" applyBorder="1" applyAlignment="1" applyProtection="1">
      <alignment horizontal="center"/>
      <protection locked="0"/>
    </xf>
    <xf numFmtId="2" fontId="66" fillId="0" borderId="7" xfId="0" applyNumberFormat="1" applyFont="1" applyBorder="1" applyAlignment="1" applyProtection="1">
      <alignment horizontal="center"/>
      <protection locked="0"/>
    </xf>
    <xf numFmtId="4" fontId="85" fillId="0" borderId="167" xfId="0" applyNumberFormat="1" applyFont="1" applyBorder="1" applyAlignment="1" applyProtection="1">
      <alignment horizontal="center" vertical="center" wrapText="1"/>
      <protection locked="0"/>
    </xf>
    <xf numFmtId="176" fontId="89" fillId="0" borderId="63" xfId="0" applyFont="1" applyBorder="1" applyAlignment="1" applyProtection="1">
      <alignment horizontal="center" vertical="center" wrapText="1"/>
      <protection locked="0"/>
    </xf>
    <xf numFmtId="176" fontId="80" fillId="0" borderId="122"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9" fillId="0" borderId="0" xfId="0" applyFont="1" applyAlignment="1" applyProtection="1">
      <alignment horizontal="center" vertical="center" wrapText="1"/>
      <protection locked="0"/>
    </xf>
    <xf numFmtId="176" fontId="80" fillId="0" borderId="0" xfId="0" applyFont="1" applyAlignment="1" applyProtection="1">
      <alignment horizontal="left" vertical="center" wrapText="1"/>
      <protection locked="0"/>
    </xf>
    <xf numFmtId="176" fontId="80" fillId="0" borderId="206" xfId="0" applyFont="1" applyBorder="1" applyAlignment="1" applyProtection="1">
      <alignment horizontal="left" vertical="center" wrapText="1"/>
      <protection locked="0"/>
    </xf>
    <xf numFmtId="176" fontId="80" fillId="0" borderId="66" xfId="0" applyFont="1" applyBorder="1" applyAlignment="1" applyProtection="1">
      <alignment horizontal="left" vertical="center" wrapText="1"/>
      <protection locked="0"/>
    </xf>
    <xf numFmtId="176" fontId="80" fillId="0" borderId="73" xfId="0" applyFont="1" applyBorder="1" applyAlignment="1" applyProtection="1">
      <alignment horizontal="left" vertical="center" wrapText="1"/>
      <protection locked="0"/>
    </xf>
    <xf numFmtId="2" fontId="89" fillId="0" borderId="0" xfId="0" applyNumberFormat="1" applyFont="1" applyAlignment="1" applyProtection="1">
      <alignment horizontal="center" vertical="center" wrapText="1"/>
      <protection locked="0"/>
    </xf>
    <xf numFmtId="176" fontId="80" fillId="0" borderId="6" xfId="0" applyFont="1" applyBorder="1" applyAlignment="1" applyProtection="1">
      <alignment horizontal="left" vertical="center" wrapText="1"/>
      <protection locked="0"/>
    </xf>
    <xf numFmtId="176" fontId="118" fillId="0" borderId="153" xfId="11" applyFont="1" applyBorder="1"/>
    <xf numFmtId="176" fontId="122" fillId="4" borderId="0" xfId="11" applyFont="1" applyFill="1" applyAlignment="1">
      <alignment horizontal="center"/>
    </xf>
    <xf numFmtId="176" fontId="118" fillId="0" borderId="122" xfId="11" applyFont="1" applyBorder="1"/>
    <xf numFmtId="176" fontId="122" fillId="0" borderId="91" xfId="11" applyFont="1" applyBorder="1" applyAlignment="1">
      <alignment horizontal="center"/>
    </xf>
    <xf numFmtId="176" fontId="118" fillId="0" borderId="91" xfId="11" applyFont="1" applyBorder="1"/>
    <xf numFmtId="176" fontId="122" fillId="0" borderId="207" xfId="11" applyFont="1" applyBorder="1" applyAlignment="1">
      <alignment horizontal="center"/>
    </xf>
    <xf numFmtId="176" fontId="122" fillId="0" borderId="91" xfId="11" applyFont="1" applyBorder="1"/>
    <xf numFmtId="179" fontId="124" fillId="0" borderId="91" xfId="1" applyNumberFormat="1" applyFont="1" applyBorder="1" applyAlignment="1" applyProtection="1">
      <alignment horizontal="center" wrapText="1"/>
      <protection locked="0"/>
    </xf>
    <xf numFmtId="176" fontId="124" fillId="0" borderId="91" xfId="0" applyFont="1" applyBorder="1" applyAlignment="1" applyProtection="1">
      <alignment horizontal="left" wrapText="1"/>
      <protection locked="0"/>
    </xf>
    <xf numFmtId="176" fontId="124" fillId="0" borderId="91" xfId="0" applyFont="1" applyBorder="1" applyAlignment="1" applyProtection="1">
      <alignment horizontal="center" wrapText="1"/>
      <protection locked="0"/>
    </xf>
    <xf numFmtId="176" fontId="125" fillId="0" borderId="91" xfId="0" applyFont="1" applyBorder="1" applyAlignment="1" applyProtection="1">
      <alignment horizontal="center" wrapText="1"/>
      <protection locked="0"/>
    </xf>
    <xf numFmtId="176" fontId="124" fillId="0" borderId="91" xfId="0" applyFont="1" applyBorder="1" applyAlignment="1" applyProtection="1">
      <alignment horizontal="left" vertical="center" wrapText="1"/>
      <protection locked="0"/>
    </xf>
    <xf numFmtId="176" fontId="124" fillId="0" borderId="91" xfId="0" applyFont="1" applyBorder="1" applyAlignment="1" applyProtection="1">
      <alignment horizontal="center" vertical="center" wrapText="1"/>
      <protection locked="0"/>
    </xf>
    <xf numFmtId="176" fontId="124" fillId="0" borderId="169" xfId="0" applyFont="1" applyBorder="1" applyAlignment="1" applyProtection="1">
      <alignment horizontal="center" vertical="center" wrapText="1"/>
      <protection locked="0"/>
    </xf>
    <xf numFmtId="176" fontId="122" fillId="0" borderId="122" xfId="11" applyFont="1" applyBorder="1" applyAlignment="1">
      <alignment horizontal="center"/>
    </xf>
    <xf numFmtId="176" fontId="118" fillId="0" borderId="207" xfId="11" applyFont="1" applyBorder="1"/>
    <xf numFmtId="176" fontId="118" fillId="0" borderId="91" xfId="11" applyFont="1" applyBorder="1" applyAlignment="1">
      <alignment horizontal="center"/>
    </xf>
    <xf numFmtId="176" fontId="122" fillId="0" borderId="91" xfId="11" quotePrefix="1" applyFont="1" applyBorder="1" applyAlignment="1">
      <alignment horizontal="center"/>
    </xf>
    <xf numFmtId="17" fontId="122" fillId="0" borderId="91" xfId="11" quotePrefix="1" applyNumberFormat="1" applyFont="1" applyBorder="1" applyAlignment="1">
      <alignment horizontal="center"/>
    </xf>
    <xf numFmtId="176" fontId="124" fillId="4" borderId="91" xfId="0" applyFont="1" applyFill="1" applyBorder="1" applyAlignment="1" applyProtection="1">
      <alignment horizontal="center" wrapText="1"/>
      <protection locked="0"/>
    </xf>
    <xf numFmtId="176" fontId="122" fillId="4" borderId="91" xfId="11" applyFont="1" applyFill="1" applyBorder="1" applyAlignment="1">
      <alignment horizontal="center"/>
    </xf>
    <xf numFmtId="176" fontId="124" fillId="0" borderId="91" xfId="0" applyFont="1" applyBorder="1" applyAlignment="1" applyProtection="1">
      <alignment horizontal="right" vertical="center" wrapText="1"/>
      <protection locked="0"/>
    </xf>
    <xf numFmtId="176" fontId="118" fillId="0" borderId="30" xfId="11" applyFont="1" applyBorder="1"/>
    <xf numFmtId="176" fontId="141" fillId="0" borderId="169" xfId="0" applyFont="1" applyBorder="1" applyAlignment="1" applyProtection="1">
      <alignment horizontal="left" wrapText="1"/>
      <protection locked="0"/>
    </xf>
    <xf numFmtId="176" fontId="141" fillId="0" borderId="169" xfId="0" applyFont="1" applyBorder="1" applyAlignment="1" applyProtection="1">
      <alignment horizontal="center" wrapText="1"/>
      <protection locked="0"/>
    </xf>
    <xf numFmtId="0" fontId="85" fillId="0" borderId="169" xfId="0" applyNumberFormat="1" applyFont="1" applyBorder="1" applyAlignment="1" applyProtection="1">
      <alignment horizontal="center" wrapText="1"/>
      <protection locked="0"/>
    </xf>
    <xf numFmtId="176" fontId="140" fillId="0" borderId="169" xfId="0" applyFont="1" applyBorder="1" applyAlignment="1" applyProtection="1">
      <alignment horizontal="center" vertical="center" wrapText="1"/>
      <protection locked="0"/>
    </xf>
    <xf numFmtId="39" fontId="140" fillId="0" borderId="169" xfId="1" applyNumberFormat="1" applyFont="1" applyBorder="1" applyAlignment="1" applyProtection="1">
      <alignment horizontal="center" wrapText="1"/>
      <protection locked="0"/>
    </xf>
    <xf numFmtId="176" fontId="53" fillId="3" borderId="208" xfId="0" applyFont="1" applyFill="1" applyBorder="1"/>
    <xf numFmtId="4" fontId="77" fillId="5" borderId="67" xfId="0" applyNumberFormat="1" applyFont="1" applyFill="1" applyBorder="1" applyAlignment="1" applyProtection="1">
      <alignment horizontal="center" wrapText="1"/>
      <protection locked="0"/>
    </xf>
    <xf numFmtId="4" fontId="77" fillId="5" borderId="191" xfId="0" applyNumberFormat="1" applyFont="1" applyFill="1" applyBorder="1" applyAlignment="1" applyProtection="1">
      <alignment horizontal="center" wrapText="1"/>
      <protection locked="0"/>
    </xf>
    <xf numFmtId="176" fontId="77" fillId="5" borderId="67" xfId="0" applyFont="1" applyFill="1" applyBorder="1" applyAlignment="1" applyProtection="1">
      <alignment horizontal="center" wrapText="1"/>
      <protection locked="0"/>
    </xf>
    <xf numFmtId="174" fontId="77" fillId="5" borderId="163" xfId="0" applyNumberFormat="1" applyFont="1" applyFill="1" applyBorder="1" applyAlignment="1" applyProtection="1">
      <alignment horizontal="center" wrapText="1"/>
      <protection locked="0"/>
    </xf>
    <xf numFmtId="174" fontId="77" fillId="5" borderId="67" xfId="0" applyNumberFormat="1" applyFont="1" applyFill="1" applyBorder="1" applyAlignment="1" applyProtection="1">
      <alignment horizontal="center" wrapText="1"/>
      <protection locked="0"/>
    </xf>
    <xf numFmtId="174" fontId="80" fillId="5" borderId="163" xfId="0" applyNumberFormat="1" applyFont="1" applyFill="1" applyBorder="1" applyAlignment="1" applyProtection="1">
      <alignment horizontal="center" wrapText="1"/>
      <protection locked="0"/>
    </xf>
    <xf numFmtId="174" fontId="83" fillId="5" borderId="163" xfId="0" applyNumberFormat="1" applyFont="1" applyFill="1" applyBorder="1" applyAlignment="1" applyProtection="1">
      <alignment horizontal="center" wrapText="1"/>
      <protection locked="0"/>
    </xf>
    <xf numFmtId="176" fontId="64" fillId="3" borderId="0" xfId="0" applyFont="1" applyFill="1" applyAlignment="1">
      <alignment horizontal="center"/>
    </xf>
    <xf numFmtId="176" fontId="64" fillId="3" borderId="0" xfId="0" applyFont="1" applyFill="1"/>
    <xf numFmtId="176" fontId="53" fillId="3" borderId="209" xfId="0" applyFont="1" applyFill="1" applyBorder="1"/>
    <xf numFmtId="170" fontId="53" fillId="3" borderId="0" xfId="0" applyNumberFormat="1" applyFont="1" applyFill="1" applyAlignment="1">
      <alignment horizontal="center"/>
    </xf>
    <xf numFmtId="4" fontId="77" fillId="5" borderId="64" xfId="0" applyNumberFormat="1" applyFont="1" applyFill="1" applyBorder="1" applyAlignment="1" applyProtection="1">
      <alignment horizontal="center" wrapText="1"/>
      <protection locked="0"/>
    </xf>
    <xf numFmtId="4" fontId="77" fillId="5" borderId="194" xfId="0" applyNumberFormat="1" applyFont="1" applyFill="1" applyBorder="1" applyAlignment="1" applyProtection="1">
      <alignment horizontal="center" wrapText="1"/>
      <protection locked="0"/>
    </xf>
    <xf numFmtId="176" fontId="77" fillId="5" borderId="64" xfId="0" applyFont="1" applyFill="1" applyBorder="1" applyAlignment="1" applyProtection="1">
      <alignment horizontal="center" wrapText="1"/>
      <protection locked="0"/>
    </xf>
    <xf numFmtId="174" fontId="77" fillId="5" borderId="29" xfId="0" applyNumberFormat="1" applyFont="1" applyFill="1" applyBorder="1" applyAlignment="1" applyProtection="1">
      <alignment horizontal="center" wrapText="1"/>
      <protection locked="0"/>
    </xf>
    <xf numFmtId="174" fontId="77" fillId="5" borderId="64" xfId="0" applyNumberFormat="1" applyFont="1" applyFill="1" applyBorder="1" applyAlignment="1" applyProtection="1">
      <alignment horizontal="center" wrapText="1"/>
      <protection locked="0"/>
    </xf>
    <xf numFmtId="174" fontId="80" fillId="5" borderId="29" xfId="0" applyNumberFormat="1" applyFont="1" applyFill="1" applyBorder="1" applyAlignment="1" applyProtection="1">
      <alignment horizontal="center" wrapText="1"/>
      <protection locked="0"/>
    </xf>
    <xf numFmtId="174" fontId="83" fillId="5" borderId="29" xfId="0" applyNumberFormat="1" applyFont="1" applyFill="1" applyBorder="1" applyAlignment="1" applyProtection="1">
      <alignment horizontal="center" wrapText="1"/>
      <protection locked="0"/>
    </xf>
    <xf numFmtId="176" fontId="64" fillId="3" borderId="91" xfId="0" applyFont="1" applyFill="1" applyBorder="1" applyAlignment="1">
      <alignment horizontal="center"/>
    </xf>
    <xf numFmtId="176" fontId="53" fillId="3" borderId="210" xfId="0" applyFont="1" applyFill="1" applyBorder="1"/>
    <xf numFmtId="170" fontId="53" fillId="3" borderId="91" xfId="0" applyNumberFormat="1" applyFont="1" applyFill="1" applyBorder="1" applyAlignment="1">
      <alignment horizontal="center"/>
    </xf>
    <xf numFmtId="4" fontId="77" fillId="5" borderId="91" xfId="0" applyNumberFormat="1" applyFont="1" applyFill="1" applyBorder="1" applyAlignment="1" applyProtection="1">
      <alignment horizontal="center" wrapText="1"/>
      <protection locked="0"/>
    </xf>
    <xf numFmtId="4" fontId="77" fillId="5" borderId="197" xfId="0" applyNumberFormat="1" applyFont="1" applyFill="1" applyBorder="1" applyAlignment="1" applyProtection="1">
      <alignment horizontal="center" wrapText="1"/>
      <protection locked="0"/>
    </xf>
    <xf numFmtId="176" fontId="77" fillId="5" borderId="91" xfId="0" applyFont="1" applyFill="1" applyBorder="1" applyAlignment="1" applyProtection="1">
      <alignment horizontal="center" wrapText="1"/>
      <protection locked="0"/>
    </xf>
    <xf numFmtId="174" fontId="77" fillId="5" borderId="91" xfId="0" applyNumberFormat="1" applyFont="1" applyFill="1" applyBorder="1" applyAlignment="1" applyProtection="1">
      <alignment horizontal="center" wrapText="1"/>
      <protection locked="0"/>
    </xf>
    <xf numFmtId="174" fontId="80" fillId="5" borderId="91" xfId="0" applyNumberFormat="1" applyFont="1" applyFill="1" applyBorder="1" applyAlignment="1" applyProtection="1">
      <alignment horizontal="center" wrapText="1"/>
      <protection locked="0"/>
    </xf>
    <xf numFmtId="174" fontId="83" fillId="5" borderId="91" xfId="0" applyNumberFormat="1" applyFont="1" applyFill="1" applyBorder="1" applyAlignment="1" applyProtection="1">
      <alignment horizontal="center" wrapText="1"/>
      <protection locked="0"/>
    </xf>
    <xf numFmtId="174" fontId="83" fillId="5" borderId="169" xfId="0" applyNumberFormat="1" applyFont="1" applyFill="1" applyBorder="1" applyAlignment="1" applyProtection="1">
      <alignment horizontal="center" wrapText="1"/>
      <protection locked="0"/>
    </xf>
    <xf numFmtId="176" fontId="53" fillId="3" borderId="164" xfId="0" applyFont="1" applyFill="1" applyBorder="1"/>
    <xf numFmtId="176" fontId="53" fillId="3" borderId="1" xfId="0" applyFont="1" applyFill="1" applyBorder="1"/>
    <xf numFmtId="170" fontId="53" fillId="3" borderId="93" xfId="0" applyNumberFormat="1" applyFont="1" applyFill="1" applyBorder="1" applyAlignment="1">
      <alignment horizontal="center"/>
    </xf>
    <xf numFmtId="4" fontId="77" fillId="5" borderId="93" xfId="0" applyNumberFormat="1" applyFont="1" applyFill="1" applyBorder="1" applyAlignment="1" applyProtection="1">
      <alignment horizontal="center" wrapText="1"/>
      <protection locked="0"/>
    </xf>
    <xf numFmtId="4" fontId="77" fillId="5" borderId="211" xfId="0" applyNumberFormat="1" applyFont="1" applyFill="1" applyBorder="1" applyAlignment="1" applyProtection="1">
      <alignment horizontal="center" wrapText="1"/>
      <protection locked="0"/>
    </xf>
    <xf numFmtId="176" fontId="77" fillId="5" borderId="93" xfId="0" applyFont="1" applyFill="1" applyBorder="1" applyAlignment="1" applyProtection="1">
      <alignment horizontal="center" wrapText="1"/>
      <protection locked="0"/>
    </xf>
    <xf numFmtId="174" fontId="77" fillId="5" borderId="93" xfId="0" applyNumberFormat="1" applyFont="1" applyFill="1" applyBorder="1" applyAlignment="1" applyProtection="1">
      <alignment horizontal="center" wrapText="1"/>
      <protection locked="0"/>
    </xf>
    <xf numFmtId="174" fontId="80" fillId="5" borderId="93" xfId="0" applyNumberFormat="1" applyFont="1" applyFill="1" applyBorder="1" applyAlignment="1" applyProtection="1">
      <alignment horizontal="center" wrapText="1"/>
      <protection locked="0"/>
    </xf>
    <xf numFmtId="174" fontId="83" fillId="5" borderId="93" xfId="0" applyNumberFormat="1" applyFont="1" applyFill="1" applyBorder="1" applyAlignment="1" applyProtection="1">
      <alignment horizontal="center" wrapText="1"/>
      <protection locked="0"/>
    </xf>
    <xf numFmtId="174" fontId="83" fillId="5" borderId="168" xfId="0" applyNumberFormat="1" applyFont="1" applyFill="1" applyBorder="1" applyAlignment="1" applyProtection="1">
      <alignment horizontal="center" wrapText="1"/>
      <protection locked="0"/>
    </xf>
    <xf numFmtId="176" fontId="53" fillId="3" borderId="122" xfId="0" applyFont="1" applyFill="1" applyBorder="1"/>
    <xf numFmtId="4" fontId="77" fillId="5" borderId="0" xfId="0" applyNumberFormat="1" applyFont="1" applyFill="1" applyAlignment="1" applyProtection="1">
      <alignment horizontal="center" wrapText="1"/>
      <protection locked="0"/>
    </xf>
    <xf numFmtId="4" fontId="77" fillId="5" borderId="80" xfId="0" applyNumberFormat="1" applyFont="1" applyFill="1" applyBorder="1" applyAlignment="1" applyProtection="1">
      <alignment horizontal="center" wrapText="1"/>
      <protection locked="0"/>
    </xf>
    <xf numFmtId="176" fontId="77" fillId="5" borderId="0" xfId="0" applyFont="1" applyFill="1" applyAlignment="1" applyProtection="1">
      <alignment horizontal="center" wrapText="1"/>
      <protection locked="0"/>
    </xf>
    <xf numFmtId="2" fontId="77" fillId="5" borderId="0" xfId="0" applyNumberFormat="1" applyFont="1" applyFill="1" applyAlignment="1" applyProtection="1">
      <alignment horizontal="center" wrapText="1"/>
      <protection locked="0"/>
    </xf>
    <xf numFmtId="174" fontId="80" fillId="5" borderId="0" xfId="0" applyNumberFormat="1" applyFont="1" applyFill="1" applyAlignment="1" applyProtection="1">
      <alignment horizontal="center" wrapText="1"/>
      <protection locked="0"/>
    </xf>
    <xf numFmtId="2" fontId="77" fillId="5" borderId="91" xfId="0" applyNumberFormat="1" applyFont="1" applyFill="1" applyBorder="1" applyAlignment="1" applyProtection="1">
      <alignment horizontal="center" wrapText="1"/>
      <protection locked="0"/>
    </xf>
    <xf numFmtId="176" fontId="77" fillId="5" borderId="191" xfId="0" applyFont="1" applyFill="1" applyBorder="1" applyAlignment="1" applyProtection="1">
      <alignment horizontal="center" wrapText="1"/>
      <protection locked="0"/>
    </xf>
    <xf numFmtId="176" fontId="53" fillId="3" borderId="212" xfId="0" applyFont="1" applyFill="1" applyBorder="1"/>
    <xf numFmtId="176" fontId="53" fillId="3" borderId="213" xfId="0" applyFont="1" applyFill="1" applyBorder="1"/>
    <xf numFmtId="176" fontId="53" fillId="3" borderId="169" xfId="0" applyFont="1" applyFill="1" applyBorder="1"/>
    <xf numFmtId="176" fontId="46" fillId="0" borderId="91" xfId="0" applyFont="1" applyBorder="1"/>
    <xf numFmtId="176" fontId="138" fillId="0" borderId="91" xfId="0" applyFont="1" applyBorder="1" applyAlignment="1">
      <alignment horizontal="center"/>
    </xf>
    <xf numFmtId="176" fontId="138" fillId="0" borderId="91" xfId="0" applyFont="1" applyBorder="1"/>
    <xf numFmtId="1" fontId="29" fillId="0" borderId="91" xfId="0" applyNumberFormat="1" applyFont="1" applyBorder="1" applyAlignment="1">
      <alignment horizontal="center"/>
    </xf>
    <xf numFmtId="170" fontId="31" fillId="0" borderId="91" xfId="0" applyNumberFormat="1" applyFont="1" applyBorder="1"/>
    <xf numFmtId="170" fontId="137" fillId="0" borderId="91" xfId="0" applyNumberFormat="1" applyFont="1" applyBorder="1"/>
    <xf numFmtId="176" fontId="138" fillId="0" borderId="122" xfId="0" applyFont="1" applyBorder="1" applyAlignment="1">
      <alignment horizontal="center"/>
    </xf>
    <xf numFmtId="176" fontId="46" fillId="0" borderId="122" xfId="0" applyFont="1" applyBorder="1" applyAlignment="1">
      <alignment horizontal="center"/>
    </xf>
    <xf numFmtId="176" fontId="31" fillId="0" borderId="91" xfId="0" applyFont="1" applyBorder="1"/>
    <xf numFmtId="174" fontId="31" fillId="0" borderId="91" xfId="0" applyNumberFormat="1" applyFont="1" applyBorder="1" applyAlignment="1">
      <alignment horizontal="center"/>
    </xf>
    <xf numFmtId="176" fontId="56" fillId="0" borderId="122" xfId="0" applyFont="1" applyBorder="1" applyAlignment="1">
      <alignment horizontal="center"/>
    </xf>
    <xf numFmtId="176" fontId="139" fillId="0" borderId="122" xfId="0" applyFont="1" applyBorder="1" applyAlignment="1">
      <alignment horizontal="center"/>
    </xf>
    <xf numFmtId="176" fontId="139" fillId="0" borderId="91" xfId="0" applyFont="1" applyBorder="1" applyAlignment="1">
      <alignment horizontal="center"/>
    </xf>
    <xf numFmtId="176" fontId="66" fillId="0" borderId="122" xfId="0" applyFont="1" applyBorder="1" applyAlignment="1">
      <alignment horizontal="center"/>
    </xf>
    <xf numFmtId="176" fontId="29" fillId="0" borderId="91" xfId="0" applyFont="1" applyBorder="1"/>
    <xf numFmtId="174" fontId="29" fillId="0" borderId="91" xfId="0" applyNumberFormat="1" applyFont="1" applyBorder="1" applyAlignment="1">
      <alignment horizontal="center"/>
    </xf>
    <xf numFmtId="174" fontId="136" fillId="0" borderId="91" xfId="0" applyNumberFormat="1" applyFont="1" applyBorder="1" applyAlignment="1">
      <alignment horizontal="center"/>
    </xf>
    <xf numFmtId="176" fontId="138" fillId="0" borderId="6" xfId="0" applyFont="1" applyBorder="1" applyAlignment="1">
      <alignment horizontal="center"/>
    </xf>
    <xf numFmtId="176" fontId="56" fillId="0" borderId="6" xfId="0" applyFont="1" applyBorder="1" applyAlignment="1">
      <alignment horizontal="center"/>
    </xf>
    <xf numFmtId="176" fontId="31" fillId="0" borderId="7" xfId="0" applyFont="1" applyBorder="1"/>
    <xf numFmtId="174" fontId="31" fillId="0" borderId="7" xfId="0" applyNumberFormat="1" applyFont="1" applyBorder="1" applyAlignment="1">
      <alignment horizontal="center"/>
    </xf>
    <xf numFmtId="174" fontId="137" fillId="0" borderId="7" xfId="0" applyNumberFormat="1" applyFont="1" applyBorder="1" applyAlignment="1">
      <alignment horizontal="center"/>
    </xf>
    <xf numFmtId="176" fontId="138" fillId="0" borderId="7" xfId="0" applyFont="1" applyBorder="1" applyAlignment="1">
      <alignment horizontal="center"/>
    </xf>
    <xf numFmtId="176" fontId="56" fillId="0" borderId="56" xfId="0" applyFont="1" applyBorder="1" applyAlignment="1">
      <alignment horizontal="center"/>
    </xf>
    <xf numFmtId="167" fontId="29" fillId="0" borderId="91" xfId="618" applyFont="1" applyBorder="1" applyAlignment="1"/>
    <xf numFmtId="167" fontId="136" fillId="0" borderId="91" xfId="618" applyFont="1" applyBorder="1" applyAlignment="1"/>
    <xf numFmtId="174" fontId="136" fillId="0" borderId="91" xfId="618" applyNumberFormat="1" applyFont="1" applyBorder="1" applyAlignment="1"/>
    <xf numFmtId="185" fontId="46" fillId="0" borderId="0" xfId="1" applyNumberFormat="1" applyFont="1" applyAlignment="1" applyProtection="1">
      <protection locked="0"/>
    </xf>
    <xf numFmtId="17" fontId="20" fillId="0" borderId="0" xfId="617" applyNumberFormat="1"/>
    <xf numFmtId="174" fontId="137" fillId="0" borderId="231" xfId="0" applyNumberFormat="1" applyFont="1" applyBorder="1" applyAlignment="1">
      <alignment horizontal="center"/>
    </xf>
    <xf numFmtId="174" fontId="137" fillId="0" borderId="230" xfId="0" applyNumberFormat="1" applyFont="1" applyBorder="1" applyAlignment="1">
      <alignment horizontal="center"/>
    </xf>
    <xf numFmtId="174" fontId="136" fillId="0" borderId="230" xfId="0" applyNumberFormat="1" applyFont="1" applyBorder="1" applyAlignment="1">
      <alignment horizontal="center"/>
    </xf>
    <xf numFmtId="174" fontId="136" fillId="0" borderId="230" xfId="618" applyNumberFormat="1" applyFont="1" applyBorder="1" applyAlignment="1"/>
    <xf numFmtId="176" fontId="139" fillId="0" borderId="126" xfId="0" applyFont="1" applyBorder="1" applyAlignment="1">
      <alignment horizontal="center"/>
    </xf>
    <xf numFmtId="176" fontId="46" fillId="0" borderId="23" xfId="0" applyFont="1" applyBorder="1" applyAlignment="1">
      <alignment horizontal="center"/>
    </xf>
    <xf numFmtId="176" fontId="66" fillId="0" borderId="0" xfId="0" applyFont="1" applyAlignment="1">
      <alignment horizontal="center"/>
    </xf>
    <xf numFmtId="176" fontId="138" fillId="0" borderId="180" xfId="0" applyFont="1" applyBorder="1" applyAlignment="1">
      <alignment horizontal="center"/>
    </xf>
    <xf numFmtId="176" fontId="138" fillId="0" borderId="93" xfId="0" applyFont="1" applyBorder="1" applyAlignment="1">
      <alignment horizontal="center"/>
    </xf>
    <xf numFmtId="176" fontId="56" fillId="0" borderId="91" xfId="0" applyFont="1" applyBorder="1" applyAlignment="1">
      <alignment horizontal="center"/>
    </xf>
    <xf numFmtId="176" fontId="138" fillId="0" borderId="169" xfId="0" applyFont="1" applyBorder="1" applyAlignment="1">
      <alignment horizontal="center"/>
    </xf>
    <xf numFmtId="176" fontId="56" fillId="0" borderId="7" xfId="0" applyFont="1" applyBorder="1" applyAlignment="1">
      <alignment horizontal="center"/>
    </xf>
    <xf numFmtId="176" fontId="66" fillId="0" borderId="91" xfId="0" applyFont="1" applyBorder="1" applyAlignment="1">
      <alignment horizontal="center"/>
    </xf>
    <xf numFmtId="176" fontId="139" fillId="0" borderId="6" xfId="0" applyFont="1" applyBorder="1" applyAlignment="1">
      <alignment horizontal="center"/>
    </xf>
    <xf numFmtId="176" fontId="139" fillId="0" borderId="7" xfId="0" applyFont="1" applyBorder="1" applyAlignment="1">
      <alignment horizontal="center"/>
    </xf>
    <xf numFmtId="176" fontId="46" fillId="0" borderId="180" xfId="0" applyFont="1" applyBorder="1" applyAlignment="1">
      <alignment horizontal="center"/>
    </xf>
    <xf numFmtId="176" fontId="66" fillId="0" borderId="93" xfId="0" applyFont="1" applyBorder="1" applyAlignment="1">
      <alignment horizontal="center"/>
    </xf>
    <xf numFmtId="176" fontId="56" fillId="0" borderId="93" xfId="0" applyFont="1" applyBorder="1" applyAlignment="1">
      <alignment horizontal="center"/>
    </xf>
    <xf numFmtId="176" fontId="138" fillId="0" borderId="229" xfId="0" applyFont="1" applyBorder="1" applyAlignment="1">
      <alignment horizontal="center"/>
    </xf>
    <xf numFmtId="176" fontId="138" fillId="0" borderId="232" xfId="0" applyFont="1" applyBorder="1" applyAlignment="1">
      <alignment horizontal="center"/>
    </xf>
    <xf numFmtId="176" fontId="46" fillId="0" borderId="6" xfId="0" applyFont="1" applyBorder="1" applyAlignment="1">
      <alignment horizontal="center"/>
    </xf>
    <xf numFmtId="176" fontId="66" fillId="0" borderId="7" xfId="0" applyFont="1" applyBorder="1" applyAlignment="1">
      <alignment horizontal="center"/>
    </xf>
    <xf numFmtId="176" fontId="139" fillId="0" borderId="169" xfId="0" applyFont="1" applyBorder="1" applyAlignment="1">
      <alignment horizontal="center"/>
    </xf>
    <xf numFmtId="176" fontId="47" fillId="0" borderId="122" xfId="0" applyFont="1" applyBorder="1" applyAlignment="1">
      <alignment horizontal="center"/>
    </xf>
    <xf numFmtId="176" fontId="46" fillId="0" borderId="122" xfId="0" applyFont="1" applyBorder="1" applyAlignment="1">
      <alignment horizontal="fill"/>
    </xf>
    <xf numFmtId="176" fontId="138" fillId="0" borderId="169" xfId="0" applyFont="1" applyBorder="1"/>
    <xf numFmtId="1" fontId="136" fillId="0" borderId="7" xfId="0" applyNumberFormat="1" applyFont="1" applyBorder="1" applyAlignment="1">
      <alignment horizontal="center"/>
    </xf>
    <xf numFmtId="176" fontId="46" fillId="0" borderId="0" xfId="28982" applyFont="1" applyProtection="1">
      <protection locked="0"/>
    </xf>
    <xf numFmtId="174" fontId="137" fillId="0" borderId="7" xfId="28982" applyNumberFormat="1" applyFont="1" applyBorder="1" applyAlignment="1">
      <alignment horizontal="center"/>
    </xf>
    <xf numFmtId="174" fontId="137" fillId="0" borderId="91" xfId="28982" applyNumberFormat="1" applyFont="1" applyBorder="1" applyAlignment="1">
      <alignment horizontal="center"/>
    </xf>
    <xf numFmtId="174" fontId="136" fillId="0" borderId="91" xfId="28982" applyNumberFormat="1" applyFont="1" applyBorder="1" applyAlignment="1">
      <alignment horizontal="center"/>
    </xf>
    <xf numFmtId="2" fontId="46" fillId="0" borderId="0" xfId="28982" applyNumberFormat="1" applyFont="1" applyProtection="1">
      <protection locked="0"/>
    </xf>
    <xf numFmtId="176" fontId="29" fillId="0" borderId="0" xfId="3" applyNumberFormat="1" applyFont="1" applyAlignment="1">
      <alignment horizontal="center"/>
    </xf>
    <xf numFmtId="176" fontId="66" fillId="0" borderId="0" xfId="0" applyFont="1" applyAlignment="1">
      <alignment horizontal="center"/>
    </xf>
    <xf numFmtId="176" fontId="66" fillId="0" borderId="0" xfId="3" applyNumberFormat="1" applyFont="1" applyAlignment="1" applyProtection="1">
      <alignment horizontal="center"/>
      <protection locked="0"/>
    </xf>
    <xf numFmtId="176" fontId="29" fillId="0" borderId="0" xfId="0" applyFont="1" applyAlignment="1" applyProtection="1">
      <alignment horizontal="center"/>
      <protection locked="0"/>
    </xf>
    <xf numFmtId="176" fontId="66" fillId="0" borderId="23" xfId="0" applyFont="1" applyBorder="1" applyAlignment="1">
      <alignment horizontal="center" vertical="center"/>
    </xf>
    <xf numFmtId="176" fontId="66" fillId="0" borderId="0" xfId="0" applyFont="1" applyAlignment="1">
      <alignment horizontal="center" vertical="center"/>
    </xf>
    <xf numFmtId="176" fontId="66" fillId="0" borderId="229" xfId="0" applyFont="1" applyBorder="1" applyAlignment="1">
      <alignment horizontal="center" vertical="center"/>
    </xf>
    <xf numFmtId="176" fontId="79" fillId="0" borderId="82" xfId="0" applyFont="1" applyBorder="1" applyAlignment="1" applyProtection="1">
      <alignment horizontal="center" wrapText="1"/>
      <protection locked="0"/>
    </xf>
    <xf numFmtId="176" fontId="79" fillId="0" borderId="83" xfId="0" applyFont="1" applyBorder="1" applyAlignment="1" applyProtection="1">
      <alignment horizontal="center" wrapText="1"/>
      <protection locked="0"/>
    </xf>
    <xf numFmtId="176" fontId="79" fillId="0" borderId="84" xfId="0" applyFont="1" applyBorder="1" applyAlignment="1" applyProtection="1">
      <alignment horizontal="center" wrapText="1"/>
      <protection locked="0"/>
    </xf>
    <xf numFmtId="176" fontId="79" fillId="0" borderId="87" xfId="0" applyFont="1" applyBorder="1" applyAlignment="1" applyProtection="1">
      <alignment horizontal="center" wrapText="1"/>
      <protection locked="0"/>
    </xf>
    <xf numFmtId="176" fontId="79" fillId="0" borderId="77" xfId="0" applyFont="1" applyBorder="1" applyAlignment="1" applyProtection="1">
      <alignment horizontal="center" wrapText="1"/>
      <protection locked="0"/>
    </xf>
    <xf numFmtId="1" fontId="29" fillId="0" borderId="57" xfId="0" applyNumberFormat="1" applyFont="1" applyBorder="1" applyAlignment="1" applyProtection="1">
      <alignment horizontal="center"/>
      <protection locked="0"/>
    </xf>
    <xf numFmtId="1" fontId="29" fillId="0" borderId="58" xfId="0" applyNumberFormat="1" applyFont="1" applyBorder="1" applyAlignment="1" applyProtection="1">
      <alignment horizontal="center"/>
      <protection locked="0"/>
    </xf>
    <xf numFmtId="176" fontId="29" fillId="0" borderId="6" xfId="0" applyFont="1" applyBorder="1" applyAlignment="1" applyProtection="1">
      <alignment horizontal="center"/>
      <protection locked="0"/>
    </xf>
    <xf numFmtId="176" fontId="29" fillId="0" borderId="56" xfId="0" applyFont="1" applyBorder="1" applyAlignment="1" applyProtection="1">
      <alignment horizontal="center"/>
      <protection locked="0"/>
    </xf>
    <xf numFmtId="176" fontId="29" fillId="6" borderId="2" xfId="0" applyFont="1" applyFill="1" applyBorder="1" applyAlignment="1">
      <alignment horizontal="center"/>
    </xf>
    <xf numFmtId="176" fontId="29" fillId="2" borderId="0" xfId="0" applyFont="1" applyFill="1" applyAlignment="1">
      <alignment horizontal="center"/>
    </xf>
    <xf numFmtId="176" fontId="29" fillId="6" borderId="18" xfId="0" applyFont="1" applyFill="1" applyBorder="1" applyAlignment="1">
      <alignment horizontal="center"/>
    </xf>
    <xf numFmtId="176" fontId="29" fillId="6" borderId="0" xfId="0" applyFont="1" applyFill="1" applyAlignment="1">
      <alignment horizontal="center"/>
    </xf>
    <xf numFmtId="176" fontId="66" fillId="0" borderId="0" xfId="3" applyNumberFormat="1" applyFont="1" applyAlignment="1">
      <alignment horizontal="center"/>
    </xf>
    <xf numFmtId="176" fontId="56" fillId="0" borderId="116" xfId="0" applyFont="1" applyBorder="1" applyAlignment="1">
      <alignment horizontal="center"/>
    </xf>
    <xf numFmtId="176" fontId="56" fillId="0" borderId="89" xfId="0" applyFont="1" applyBorder="1" applyAlignment="1">
      <alignment horizontal="center"/>
    </xf>
    <xf numFmtId="176" fontId="56" fillId="0" borderId="90" xfId="0" applyFont="1" applyBorder="1" applyAlignment="1">
      <alignment horizontal="center"/>
    </xf>
    <xf numFmtId="176" fontId="66" fillId="0" borderId="116" xfId="0" applyFont="1" applyBorder="1" applyAlignment="1">
      <alignment horizontal="center"/>
    </xf>
    <xf numFmtId="176" fontId="66" fillId="0" borderId="89" xfId="0" applyFont="1" applyBorder="1" applyAlignment="1">
      <alignment horizontal="center"/>
    </xf>
    <xf numFmtId="176" fontId="66" fillId="0" borderId="90" xfId="0" applyFont="1" applyBorder="1" applyAlignment="1">
      <alignment horizontal="center"/>
    </xf>
    <xf numFmtId="176" fontId="66" fillId="0" borderId="39" xfId="0" applyFont="1" applyBorder="1" applyAlignment="1">
      <alignment horizontal="center"/>
    </xf>
    <xf numFmtId="176" fontId="66" fillId="0" borderId="124" xfId="0" applyFont="1" applyBorder="1" applyAlignment="1">
      <alignment horizontal="center"/>
    </xf>
    <xf numFmtId="176" fontId="66" fillId="0" borderId="41" xfId="0" applyFont="1" applyBorder="1" applyAlignment="1">
      <alignment horizontal="center"/>
    </xf>
    <xf numFmtId="176" fontId="66" fillId="0" borderId="88" xfId="0" applyFont="1" applyBorder="1" applyAlignment="1">
      <alignment horizontal="center"/>
    </xf>
    <xf numFmtId="176" fontId="66" fillId="0" borderId="29" xfId="0" applyFont="1" applyBorder="1" applyAlignment="1">
      <alignment horizontal="center"/>
    </xf>
    <xf numFmtId="176" fontId="88" fillId="0" borderId="0" xfId="3" applyNumberFormat="1" applyFont="1" applyAlignment="1">
      <alignment horizontal="center"/>
    </xf>
    <xf numFmtId="176" fontId="84" fillId="5" borderId="0" xfId="0" applyFont="1" applyFill="1" applyAlignment="1" applyProtection="1">
      <alignment horizontal="center" wrapText="1"/>
      <protection locked="0"/>
    </xf>
    <xf numFmtId="176" fontId="89" fillId="5" borderId="0" xfId="0" applyFont="1" applyFill="1" applyAlignment="1" applyProtection="1">
      <alignment horizontal="center" vertical="center" wrapText="1"/>
      <protection locked="0"/>
    </xf>
    <xf numFmtId="176" fontId="76" fillId="6" borderId="0" xfId="0" applyFont="1" applyFill="1" applyAlignment="1" applyProtection="1">
      <alignment horizontal="center" vertical="center" wrapText="1"/>
      <protection locked="0"/>
    </xf>
    <xf numFmtId="2" fontId="65" fillId="6" borderId="0" xfId="8" applyNumberFormat="1" applyFont="1" applyFill="1" applyAlignment="1" applyProtection="1">
      <alignment horizontal="center"/>
      <protection locked="0"/>
    </xf>
    <xf numFmtId="176" fontId="66" fillId="6" borderId="0" xfId="0" applyFont="1" applyFill="1" applyAlignment="1">
      <alignment horizontal="center"/>
    </xf>
    <xf numFmtId="2" fontId="40" fillId="6" borderId="0" xfId="8" applyNumberFormat="1" applyFont="1" applyFill="1" applyAlignment="1" applyProtection="1">
      <alignment horizontal="center"/>
      <protection locked="0"/>
    </xf>
    <xf numFmtId="2" fontId="40" fillId="6" borderId="0" xfId="8" applyNumberFormat="1" applyFont="1" applyFill="1" applyAlignment="1">
      <alignment horizontal="center"/>
    </xf>
    <xf numFmtId="176" fontId="141" fillId="0" borderId="0" xfId="0" applyFont="1" applyAlignment="1" applyProtection="1">
      <alignment horizontal="center" vertical="center"/>
      <protection locked="0"/>
    </xf>
    <xf numFmtId="176" fontId="80" fillId="0" borderId="0" xfId="0" applyFont="1" applyAlignment="1" applyProtection="1">
      <alignment horizontal="left" wrapText="1"/>
      <protection locked="0"/>
    </xf>
    <xf numFmtId="2" fontId="159" fillId="0" borderId="2" xfId="8" applyNumberFormat="1" applyFont="1" applyBorder="1" applyAlignment="1">
      <alignment horizontal="center"/>
    </xf>
    <xf numFmtId="2" fontId="159" fillId="0" borderId="18" xfId="8" applyNumberFormat="1" applyFont="1" applyBorder="1" applyAlignment="1">
      <alignment horizontal="center"/>
    </xf>
    <xf numFmtId="2" fontId="159" fillId="0" borderId="2" xfId="8" applyNumberFormat="1" applyFont="1" applyBorder="1" applyAlignment="1">
      <alignment horizontal="right"/>
    </xf>
    <xf numFmtId="2" fontId="159" fillId="0" borderId="18" xfId="8" applyNumberFormat="1" applyFont="1" applyBorder="1" applyAlignment="1">
      <alignment horizontal="right"/>
    </xf>
    <xf numFmtId="176" fontId="140" fillId="0" borderId="0" xfId="0" applyFont="1" applyAlignment="1" applyProtection="1">
      <alignment horizontal="left" wrapText="1"/>
      <protection locked="0"/>
    </xf>
    <xf numFmtId="2" fontId="159" fillId="0" borderId="0" xfId="8" applyNumberFormat="1" applyFont="1" applyAlignment="1">
      <alignment horizontal="center"/>
    </xf>
    <xf numFmtId="176" fontId="141" fillId="0" borderId="126" xfId="0" applyFont="1" applyBorder="1" applyAlignment="1" applyProtection="1">
      <alignment horizontal="center" wrapText="1"/>
      <protection locked="0"/>
    </xf>
    <xf numFmtId="176" fontId="141" fillId="0" borderId="127" xfId="0" applyFont="1" applyBorder="1" applyAlignment="1" applyProtection="1">
      <alignment horizontal="center" wrapText="1"/>
      <protection locked="0"/>
    </xf>
    <xf numFmtId="176" fontId="141" fillId="0" borderId="121" xfId="0" applyFont="1" applyBorder="1" applyAlignment="1" applyProtection="1">
      <alignment horizontal="center" wrapText="1"/>
      <protection locked="0"/>
    </xf>
    <xf numFmtId="176" fontId="141" fillId="0" borderId="71" xfId="0" applyFont="1" applyBorder="1" applyAlignment="1" applyProtection="1">
      <alignment horizontal="center" wrapText="1"/>
      <protection locked="0"/>
    </xf>
    <xf numFmtId="176" fontId="141" fillId="0" borderId="72" xfId="0" applyFont="1" applyBorder="1" applyAlignment="1" applyProtection="1">
      <alignment horizontal="center" wrapText="1"/>
      <protection locked="0"/>
    </xf>
    <xf numFmtId="176" fontId="141" fillId="0" borderId="70" xfId="0" applyFont="1" applyBorder="1" applyAlignment="1" applyProtection="1">
      <alignment horizontal="center" wrapText="1"/>
      <protection locked="0"/>
    </xf>
    <xf numFmtId="176" fontId="122" fillId="0" borderId="0" xfId="11" applyFont="1" applyAlignment="1">
      <alignment horizontal="center"/>
    </xf>
    <xf numFmtId="176" fontId="122" fillId="0" borderId="163" xfId="11" applyFont="1" applyBorder="1" applyAlignment="1">
      <alignment horizontal="center"/>
    </xf>
    <xf numFmtId="176" fontId="122" fillId="0" borderId="29" xfId="11" applyFont="1" applyBorder="1" applyAlignment="1">
      <alignment horizontal="center"/>
    </xf>
    <xf numFmtId="176" fontId="47" fillId="4" borderId="2" xfId="11" applyFont="1" applyFill="1" applyBorder="1" applyAlignment="1">
      <alignment horizontal="center"/>
    </xf>
    <xf numFmtId="176" fontId="47" fillId="4" borderId="0" xfId="11" applyFont="1" applyFill="1" applyAlignment="1">
      <alignment horizontal="center"/>
    </xf>
    <xf numFmtId="176" fontId="47" fillId="4" borderId="18" xfId="11" applyFont="1" applyFill="1" applyBorder="1" applyAlignment="1">
      <alignment horizontal="center"/>
    </xf>
    <xf numFmtId="176" fontId="89" fillId="0" borderId="122" xfId="0" applyFont="1" applyBorder="1" applyAlignment="1" applyProtection="1">
      <alignment horizontal="center" vertical="center" wrapText="1"/>
      <protection locked="0"/>
    </xf>
    <xf numFmtId="176" fontId="89" fillId="0" borderId="91" xfId="0" applyFont="1" applyBorder="1" applyAlignment="1" applyProtection="1">
      <alignment horizontal="center" vertical="center" wrapText="1"/>
      <protection locked="0"/>
    </xf>
    <xf numFmtId="176" fontId="89" fillId="0" borderId="203" xfId="0" applyFont="1" applyBorder="1" applyAlignment="1" applyProtection="1">
      <alignment horizontal="center" vertical="center" wrapText="1"/>
      <protection locked="0"/>
    </xf>
    <xf numFmtId="176" fontId="79" fillId="0" borderId="70" xfId="0" applyFont="1" applyBorder="1" applyAlignment="1" applyProtection="1">
      <alignment horizontal="center" wrapText="1"/>
      <protection locked="0"/>
    </xf>
    <xf numFmtId="176" fontId="79" fillId="0" borderId="71" xfId="0" applyFont="1" applyBorder="1" applyAlignment="1" applyProtection="1">
      <alignment horizontal="center" wrapText="1"/>
      <protection locked="0"/>
    </xf>
    <xf numFmtId="176" fontId="79" fillId="0" borderId="72" xfId="0" applyFont="1" applyBorder="1" applyAlignment="1" applyProtection="1">
      <alignment horizontal="center" wrapText="1"/>
      <protection locked="0"/>
    </xf>
    <xf numFmtId="176" fontId="89" fillId="0" borderId="70" xfId="0" applyFont="1" applyBorder="1" applyAlignment="1" applyProtection="1">
      <alignment horizontal="center" vertical="center" wrapText="1"/>
      <protection locked="0"/>
    </xf>
    <xf numFmtId="176" fontId="89" fillId="0" borderId="71" xfId="0" applyFont="1" applyBorder="1" applyAlignment="1" applyProtection="1">
      <alignment horizontal="center" vertical="center" wrapText="1"/>
      <protection locked="0"/>
    </xf>
    <xf numFmtId="176" fontId="89" fillId="0" borderId="73" xfId="0" applyFont="1" applyBorder="1" applyAlignment="1" applyProtection="1">
      <alignment horizontal="center" vertical="center" wrapText="1"/>
      <protection locked="0"/>
    </xf>
    <xf numFmtId="176" fontId="89" fillId="0" borderId="72" xfId="0" applyFont="1" applyBorder="1" applyAlignment="1" applyProtection="1">
      <alignment horizontal="center" vertical="center" wrapText="1"/>
      <protection locked="0"/>
    </xf>
    <xf numFmtId="176" fontId="85" fillId="0" borderId="0" xfId="0" applyFont="1" applyAlignment="1" applyProtection="1">
      <alignment horizontal="center" vertical="center"/>
      <protection locked="0"/>
    </xf>
    <xf numFmtId="176" fontId="89" fillId="0" borderId="0" xfId="0" applyFont="1" applyAlignment="1" applyProtection="1">
      <alignment horizontal="center" vertical="center"/>
      <protection locked="0"/>
    </xf>
    <xf numFmtId="176" fontId="126" fillId="0" borderId="60" xfId="0" applyFont="1" applyBorder="1" applyAlignment="1" applyProtection="1">
      <alignment horizontal="center" vertical="center" wrapText="1"/>
      <protection locked="0"/>
    </xf>
    <xf numFmtId="176" fontId="126" fillId="0" borderId="61" xfId="0" applyFont="1" applyBorder="1" applyAlignment="1" applyProtection="1">
      <alignment horizontal="center" vertical="center" wrapText="1"/>
      <protection locked="0"/>
    </xf>
    <xf numFmtId="176" fontId="126" fillId="0" borderId="62" xfId="0" applyFont="1" applyBorder="1" applyAlignment="1" applyProtection="1">
      <alignment horizontal="center" vertical="center" wrapText="1"/>
      <protection locked="0"/>
    </xf>
    <xf numFmtId="176" fontId="74" fillId="0" borderId="70" xfId="0" applyFont="1" applyBorder="1" applyAlignment="1" applyProtection="1">
      <alignment horizontal="center" vertical="center" wrapText="1"/>
      <protection locked="0"/>
    </xf>
    <xf numFmtId="176" fontId="74" fillId="0" borderId="71" xfId="0" applyFont="1" applyBorder="1" applyAlignment="1" applyProtection="1">
      <alignment horizontal="center" vertical="center" wrapText="1"/>
      <protection locked="0"/>
    </xf>
    <xf numFmtId="176" fontId="74" fillId="0" borderId="72" xfId="0" applyFont="1" applyBorder="1" applyAlignment="1" applyProtection="1">
      <alignment horizontal="center" vertical="center" wrapText="1"/>
      <protection locked="0"/>
    </xf>
    <xf numFmtId="176" fontId="66" fillId="3" borderId="0" xfId="2" applyFont="1" applyFill="1" applyAlignment="1">
      <alignment horizontal="center"/>
    </xf>
    <xf numFmtId="176" fontId="29" fillId="3" borderId="0" xfId="0" applyFont="1" applyFill="1" applyAlignment="1">
      <alignment horizontal="center"/>
    </xf>
    <xf numFmtId="176" fontId="80" fillId="5" borderId="0" xfId="0" applyFont="1" applyFill="1" applyAlignment="1" applyProtection="1">
      <alignment horizontal="left" vertical="center" wrapText="1"/>
      <protection locked="0"/>
    </xf>
    <xf numFmtId="176" fontId="80" fillId="5" borderId="0" xfId="0" applyFont="1" applyFill="1" applyAlignment="1" applyProtection="1">
      <alignment horizontal="left" vertical="center"/>
      <protection locked="0"/>
    </xf>
    <xf numFmtId="170" fontId="31" fillId="4" borderId="0" xfId="3" applyFill="1" applyAlignment="1" applyProtection="1">
      <alignment horizontal="center"/>
      <protection locked="0"/>
    </xf>
    <xf numFmtId="170" fontId="29" fillId="4" borderId="0" xfId="3" applyFont="1" applyFill="1" applyAlignment="1">
      <alignment horizontal="center"/>
    </xf>
    <xf numFmtId="176" fontId="29" fillId="4" borderId="0" xfId="3" applyNumberFormat="1" applyFont="1" applyFill="1" applyAlignment="1" applyProtection="1">
      <alignment horizontal="center"/>
      <protection locked="0"/>
    </xf>
    <xf numFmtId="170" fontId="31" fillId="4" borderId="2" xfId="3" applyFill="1" applyBorder="1" applyAlignment="1" applyProtection="1">
      <alignment horizontal="center"/>
      <protection locked="0"/>
    </xf>
    <xf numFmtId="170" fontId="31" fillId="4" borderId="18" xfId="3" applyFill="1" applyBorder="1" applyAlignment="1" applyProtection="1">
      <alignment horizontal="center"/>
      <protection locked="0"/>
    </xf>
    <xf numFmtId="176" fontId="27" fillId="4" borderId="25" xfId="3" applyNumberFormat="1" applyFont="1" applyFill="1" applyBorder="1" applyAlignment="1">
      <alignment horizontal="center"/>
    </xf>
    <xf numFmtId="176" fontId="27" fillId="4" borderId="0" xfId="3" applyNumberFormat="1" applyFont="1" applyFill="1" applyAlignment="1">
      <alignment horizontal="center"/>
    </xf>
    <xf numFmtId="176" fontId="27" fillId="4" borderId="29" xfId="3" applyNumberFormat="1" applyFont="1" applyFill="1" applyBorder="1" applyAlignment="1">
      <alignment horizontal="center"/>
    </xf>
    <xf numFmtId="176" fontId="26" fillId="4" borderId="0" xfId="3" applyNumberFormat="1" applyFont="1" applyFill="1" applyAlignment="1">
      <alignment horizontal="center"/>
    </xf>
    <xf numFmtId="176" fontId="27" fillId="4" borderId="59" xfId="3" applyNumberFormat="1" applyFont="1" applyFill="1" applyBorder="1" applyAlignment="1">
      <alignment horizontal="center"/>
    </xf>
    <xf numFmtId="176" fontId="27" fillId="4" borderId="1" xfId="3" applyNumberFormat="1" applyFont="1" applyFill="1" applyBorder="1" applyAlignment="1">
      <alignment horizontal="center"/>
    </xf>
    <xf numFmtId="176" fontId="27" fillId="4" borderId="30" xfId="3" applyNumberFormat="1" applyFont="1" applyFill="1" applyBorder="1" applyAlignment="1">
      <alignment horizontal="center"/>
    </xf>
    <xf numFmtId="167" fontId="47" fillId="0" borderId="122" xfId="1" applyFont="1" applyBorder="1" applyAlignment="1">
      <alignment horizontal="center"/>
    </xf>
    <xf numFmtId="167" fontId="47" fillId="0" borderId="187" xfId="1" applyFont="1" applyBorder="1" applyAlignment="1">
      <alignment horizontal="center"/>
    </xf>
    <xf numFmtId="167" fontId="47" fillId="0" borderId="188" xfId="1" applyFont="1" applyBorder="1" applyAlignment="1">
      <alignment horizontal="center"/>
    </xf>
    <xf numFmtId="167" fontId="47" fillId="0" borderId="186" xfId="1" applyFont="1" applyBorder="1" applyAlignment="1">
      <alignment horizontal="center"/>
    </xf>
    <xf numFmtId="176" fontId="47" fillId="0" borderId="0" xfId="0" applyFont="1" applyAlignment="1">
      <alignment horizontal="center"/>
    </xf>
    <xf numFmtId="167" fontId="47" fillId="0" borderId="185" xfId="1" applyFont="1" applyBorder="1" applyAlignment="1">
      <alignment horizontal="center"/>
    </xf>
    <xf numFmtId="167" fontId="47" fillId="0" borderId="98" xfId="1" applyFont="1" applyBorder="1" applyAlignment="1">
      <alignment horizontal="center"/>
    </xf>
    <xf numFmtId="167" fontId="47" fillId="0" borderId="180" xfId="1" applyFont="1" applyBorder="1" applyAlignment="1">
      <alignment horizontal="center" wrapText="1"/>
    </xf>
    <xf numFmtId="167" fontId="47" fillId="0" borderId="181" xfId="1" applyFont="1" applyBorder="1" applyAlignment="1">
      <alignment horizontal="center" wrapText="1"/>
    </xf>
    <xf numFmtId="176" fontId="29" fillId="3" borderId="0" xfId="12" applyFont="1" applyFill="1" applyAlignment="1">
      <alignment horizontal="center"/>
    </xf>
    <xf numFmtId="176" fontId="41" fillId="3" borderId="0" xfId="12" applyFont="1" applyFill="1" applyAlignment="1">
      <alignment horizontal="center"/>
    </xf>
    <xf numFmtId="176" fontId="117" fillId="5" borderId="0" xfId="0" applyFont="1" applyFill="1" applyAlignment="1" applyProtection="1">
      <alignment horizontal="center" vertical="center" wrapText="1"/>
      <protection locked="0"/>
    </xf>
    <xf numFmtId="176" fontId="117" fillId="5" borderId="66" xfId="0" applyFont="1" applyFill="1" applyBorder="1" applyAlignment="1" applyProtection="1">
      <alignment vertical="center" wrapText="1"/>
      <protection locked="0"/>
    </xf>
    <xf numFmtId="176" fontId="117" fillId="5" borderId="0" xfId="0" applyFont="1" applyFill="1" applyAlignment="1" applyProtection="1">
      <alignment vertical="center" wrapText="1"/>
      <protection locked="0"/>
    </xf>
    <xf numFmtId="170" fontId="29" fillId="4" borderId="0" xfId="7" applyFont="1" applyFill="1" applyAlignment="1">
      <alignment horizontal="center"/>
    </xf>
    <xf numFmtId="170" fontId="31" fillId="4" borderId="25" xfId="7" applyFill="1" applyBorder="1" applyAlignment="1">
      <alignment horizontal="center"/>
    </xf>
    <xf numFmtId="170" fontId="31" fillId="4" borderId="29" xfId="7" applyFill="1" applyBorder="1" applyAlignment="1">
      <alignment horizontal="center"/>
    </xf>
    <xf numFmtId="170" fontId="41" fillId="4" borderId="0" xfId="7" applyFont="1" applyFill="1" applyAlignment="1">
      <alignment horizontal="center"/>
    </xf>
    <xf numFmtId="176" fontId="68" fillId="6" borderId="25" xfId="10" applyFont="1" applyFill="1" applyBorder="1" applyAlignment="1">
      <alignment horizontal="center"/>
    </xf>
    <xf numFmtId="176" fontId="68" fillId="6" borderId="0" xfId="10" applyFont="1" applyFill="1" applyAlignment="1">
      <alignment horizontal="center"/>
    </xf>
    <xf numFmtId="176" fontId="68" fillId="6" borderId="29" xfId="10" applyFont="1" applyFill="1" applyBorder="1" applyAlignment="1">
      <alignment horizontal="center"/>
    </xf>
    <xf numFmtId="176" fontId="64" fillId="6" borderId="0" xfId="10" applyFont="1" applyFill="1" applyAlignment="1">
      <alignment horizontal="center"/>
    </xf>
    <xf numFmtId="176" fontId="141" fillId="5" borderId="0" xfId="0" applyFont="1" applyFill="1" applyAlignment="1" applyProtection="1">
      <alignment horizontal="center" vertical="center" wrapText="1"/>
      <protection locked="0"/>
    </xf>
    <xf numFmtId="176" fontId="141" fillId="5" borderId="80" xfId="0" applyFont="1" applyFill="1" applyBorder="1" applyAlignment="1" applyProtection="1">
      <alignment vertical="center" wrapText="1"/>
      <protection locked="0"/>
    </xf>
    <xf numFmtId="176" fontId="141" fillId="5" borderId="0" xfId="0" applyFont="1" applyFill="1" applyAlignment="1" applyProtection="1">
      <alignment vertical="center" wrapText="1"/>
      <protection locked="0"/>
    </xf>
    <xf numFmtId="176" fontId="85" fillId="5" borderId="0" xfId="0" applyFont="1" applyFill="1" applyAlignment="1" applyProtection="1">
      <alignment horizontal="center" vertical="center" wrapText="1"/>
      <protection locked="0"/>
    </xf>
  </cellXfs>
  <cellStyles count="28983">
    <cellStyle name="1 indent" xfId="28382" xr:uid="{00000000-0005-0000-0000-000000000000}"/>
    <cellStyle name="2 indents" xfId="28383" xr:uid="{00000000-0005-0000-0000-000001000000}"/>
    <cellStyle name="20% - Accent1" xfId="31" builtinId="30" customBuiltin="1"/>
    <cellStyle name="20% - Accent1 10" xfId="2933" xr:uid="{00000000-0005-0000-0000-000003000000}"/>
    <cellStyle name="20% - Accent1 10 2" xfId="7615" xr:uid="{00000000-0005-0000-0000-000004000000}"/>
    <cellStyle name="20% - Accent1 10 2 2" xfId="16939" xr:uid="{00000000-0005-0000-0000-000005000000}"/>
    <cellStyle name="20% - Accent1 10 2 3" xfId="26262" xr:uid="{00000000-0005-0000-0000-000006000000}"/>
    <cellStyle name="20% - Accent1 10 3" xfId="12338" xr:uid="{00000000-0005-0000-0000-000007000000}"/>
    <cellStyle name="20% - Accent1 10 4" xfId="21664" xr:uid="{00000000-0005-0000-0000-000008000000}"/>
    <cellStyle name="20% - Accent1 11" xfId="4568" xr:uid="{00000000-0005-0000-0000-000009000000}"/>
    <cellStyle name="20% - Accent1 11 2" xfId="13892" xr:uid="{00000000-0005-0000-0000-00000A000000}"/>
    <cellStyle name="20% - Accent1 11 3" xfId="23215" xr:uid="{00000000-0005-0000-0000-00000B000000}"/>
    <cellStyle name="20% - Accent1 12" xfId="9234" xr:uid="{00000000-0005-0000-0000-00000C000000}"/>
    <cellStyle name="20% - Accent1 12 2" xfId="18558" xr:uid="{00000000-0005-0000-0000-00000D000000}"/>
    <cellStyle name="20% - Accent1 12 3" xfId="27881" xr:uid="{00000000-0005-0000-0000-00000E000000}"/>
    <cellStyle name="20% - Accent1 13" xfId="9728" xr:uid="{00000000-0005-0000-0000-00000F000000}"/>
    <cellStyle name="20% - Accent1 14" xfId="19052" xr:uid="{00000000-0005-0000-0000-000010000000}"/>
    <cellStyle name="20% - Accent1 15" xfId="28384" xr:uid="{00000000-0005-0000-0000-000011000000}"/>
    <cellStyle name="20% - Accent1 2" xfId="55" xr:uid="{00000000-0005-0000-0000-000012000000}"/>
    <cellStyle name="20% - Accent1 2 10" xfId="4593" xr:uid="{00000000-0005-0000-0000-000013000000}"/>
    <cellStyle name="20% - Accent1 2 10 2" xfId="13917" xr:uid="{00000000-0005-0000-0000-000014000000}"/>
    <cellStyle name="20% - Accent1 2 10 3" xfId="23240" xr:uid="{00000000-0005-0000-0000-000015000000}"/>
    <cellStyle name="20% - Accent1 2 11" xfId="9247" xr:uid="{00000000-0005-0000-0000-000016000000}"/>
    <cellStyle name="20% - Accent1 2 11 2" xfId="18571" xr:uid="{00000000-0005-0000-0000-000017000000}"/>
    <cellStyle name="20% - Accent1 2 11 3" xfId="27894" xr:uid="{00000000-0005-0000-0000-000018000000}"/>
    <cellStyle name="20% - Accent1 2 12" xfId="9741" xr:uid="{00000000-0005-0000-0000-000019000000}"/>
    <cellStyle name="20% - Accent1 2 13" xfId="19065" xr:uid="{00000000-0005-0000-0000-00001A000000}"/>
    <cellStyle name="20% - Accent1 2 14" xfId="28385" xr:uid="{00000000-0005-0000-0000-00001B000000}"/>
    <cellStyle name="20% - Accent1 2 2" xfId="193" xr:uid="{00000000-0005-0000-0000-00001C000000}"/>
    <cellStyle name="20% - Accent1 2 2 10" xfId="9813" xr:uid="{00000000-0005-0000-0000-00001D000000}"/>
    <cellStyle name="20% - Accent1 2 2 11" xfId="19137" xr:uid="{00000000-0005-0000-0000-00001E000000}"/>
    <cellStyle name="20% - Accent1 2 2 2" xfId="332" xr:uid="{00000000-0005-0000-0000-00001F000000}"/>
    <cellStyle name="20% - Accent1 2 2 2 10" xfId="19260" xr:uid="{00000000-0005-0000-0000-000020000000}"/>
    <cellStyle name="20% - Accent1 2 2 2 2" xfId="572" xr:uid="{00000000-0005-0000-0000-000021000000}"/>
    <cellStyle name="20% - Accent1 2 2 2 2 2" xfId="1059" xr:uid="{00000000-0005-0000-0000-000022000000}"/>
    <cellStyle name="20% - Accent1 2 2 2 2 2 2" xfId="6745" xr:uid="{00000000-0005-0000-0000-000023000000}"/>
    <cellStyle name="20% - Accent1 2 2 2 2 2 2 2" xfId="16069" xr:uid="{00000000-0005-0000-0000-000024000000}"/>
    <cellStyle name="20% - Accent1 2 2 2 2 2 2 3" xfId="25392" xr:uid="{00000000-0005-0000-0000-000025000000}"/>
    <cellStyle name="20% - Accent1 2 2 2 2 2 3" xfId="10660" xr:uid="{00000000-0005-0000-0000-000026000000}"/>
    <cellStyle name="20% - Accent1 2 2 2 2 2 4" xfId="19984" xr:uid="{00000000-0005-0000-0000-000027000000}"/>
    <cellStyle name="20% - Accent1 2 2 2 2 3" xfId="1351" xr:uid="{00000000-0005-0000-0000-000028000000}"/>
    <cellStyle name="20% - Accent1 2 2 2 2 3 2" xfId="5809" xr:uid="{00000000-0005-0000-0000-000029000000}"/>
    <cellStyle name="20% - Accent1 2 2 2 2 3 2 2" xfId="15133" xr:uid="{00000000-0005-0000-0000-00002A000000}"/>
    <cellStyle name="20% - Accent1 2 2 2 2 3 2 3" xfId="24456" xr:uid="{00000000-0005-0000-0000-00002B000000}"/>
    <cellStyle name="20% - Accent1 2 2 2 2 3 3" xfId="10919" xr:uid="{00000000-0005-0000-0000-00002C000000}"/>
    <cellStyle name="20% - Accent1 2 2 2 2 3 4" xfId="20243" xr:uid="{00000000-0005-0000-0000-00002D000000}"/>
    <cellStyle name="20% - Accent1 2 2 2 2 4" xfId="3138" xr:uid="{00000000-0005-0000-0000-00002E000000}"/>
    <cellStyle name="20% - Accent1 2 2 2 2 4 2" xfId="7817" xr:uid="{00000000-0005-0000-0000-00002F000000}"/>
    <cellStyle name="20% - Accent1 2 2 2 2 4 2 2" xfId="17141" xr:uid="{00000000-0005-0000-0000-000030000000}"/>
    <cellStyle name="20% - Accent1 2 2 2 2 4 2 3" xfId="26464" xr:uid="{00000000-0005-0000-0000-000031000000}"/>
    <cellStyle name="20% - Accent1 2 2 2 2 4 3" xfId="12524" xr:uid="{00000000-0005-0000-0000-000032000000}"/>
    <cellStyle name="20% - Accent1 2 2 2 2 4 4" xfId="21850" xr:uid="{00000000-0005-0000-0000-000033000000}"/>
    <cellStyle name="20% - Accent1 2 2 2 2 5" xfId="4804" xr:uid="{00000000-0005-0000-0000-000034000000}"/>
    <cellStyle name="20% - Accent1 2 2 2 2 5 2" xfId="14128" xr:uid="{00000000-0005-0000-0000-000035000000}"/>
    <cellStyle name="20% - Accent1 2 2 2 2 5 3" xfId="23451" xr:uid="{00000000-0005-0000-0000-000036000000}"/>
    <cellStyle name="20% - Accent1 2 2 2 2 6" xfId="7072" xr:uid="{00000000-0005-0000-0000-000037000000}"/>
    <cellStyle name="20% - Accent1 2 2 2 2 6 2" xfId="16396" xr:uid="{00000000-0005-0000-0000-000038000000}"/>
    <cellStyle name="20% - Accent1 2 2 2 2 6 3" xfId="25719" xr:uid="{00000000-0005-0000-0000-000039000000}"/>
    <cellStyle name="20% - Accent1 2 2 2 2 7" xfId="9682" xr:uid="{00000000-0005-0000-0000-00003A000000}"/>
    <cellStyle name="20% - Accent1 2 2 2 2 7 2" xfId="19006" xr:uid="{00000000-0005-0000-0000-00003B000000}"/>
    <cellStyle name="20% - Accent1 2 2 2 2 7 3" xfId="28329" xr:uid="{00000000-0005-0000-0000-00003C000000}"/>
    <cellStyle name="20% - Accent1 2 2 2 2 8" xfId="10176" xr:uid="{00000000-0005-0000-0000-00003D000000}"/>
    <cellStyle name="20% - Accent1 2 2 2 2 9" xfId="19500" xr:uid="{00000000-0005-0000-0000-00003E000000}"/>
    <cellStyle name="20% - Accent1 2 2 2 3" xfId="819" xr:uid="{00000000-0005-0000-0000-00003F000000}"/>
    <cellStyle name="20% - Accent1 2 2 2 3 2" xfId="4556" xr:uid="{00000000-0005-0000-0000-000040000000}"/>
    <cellStyle name="20% - Accent1 2 2 2 3 2 2" xfId="13880" xr:uid="{00000000-0005-0000-0000-000041000000}"/>
    <cellStyle name="20% - Accent1 2 2 2 3 2 3" xfId="23203" xr:uid="{00000000-0005-0000-0000-000042000000}"/>
    <cellStyle name="20% - Accent1 2 2 2 3 3" xfId="10420" xr:uid="{00000000-0005-0000-0000-000043000000}"/>
    <cellStyle name="20% - Accent1 2 2 2 3 4" xfId="19744" xr:uid="{00000000-0005-0000-0000-000044000000}"/>
    <cellStyle name="20% - Accent1 2 2 2 4" xfId="1350" xr:uid="{00000000-0005-0000-0000-000045000000}"/>
    <cellStyle name="20% - Accent1 2 2 2 4 2" xfId="6651" xr:uid="{00000000-0005-0000-0000-000046000000}"/>
    <cellStyle name="20% - Accent1 2 2 2 4 2 2" xfId="15975" xr:uid="{00000000-0005-0000-0000-000047000000}"/>
    <cellStyle name="20% - Accent1 2 2 2 4 2 3" xfId="25298" xr:uid="{00000000-0005-0000-0000-000048000000}"/>
    <cellStyle name="20% - Accent1 2 2 2 4 3" xfId="10918" xr:uid="{00000000-0005-0000-0000-000049000000}"/>
    <cellStyle name="20% - Accent1 2 2 2 4 4" xfId="20242" xr:uid="{00000000-0005-0000-0000-00004A000000}"/>
    <cellStyle name="20% - Accent1 2 2 2 5" xfId="3137" xr:uid="{00000000-0005-0000-0000-00004B000000}"/>
    <cellStyle name="20% - Accent1 2 2 2 5 2" xfId="7816" xr:uid="{00000000-0005-0000-0000-00004C000000}"/>
    <cellStyle name="20% - Accent1 2 2 2 5 2 2" xfId="17140" xr:uid="{00000000-0005-0000-0000-00004D000000}"/>
    <cellStyle name="20% - Accent1 2 2 2 5 2 3" xfId="26463" xr:uid="{00000000-0005-0000-0000-00004E000000}"/>
    <cellStyle name="20% - Accent1 2 2 2 5 3" xfId="12523" xr:uid="{00000000-0005-0000-0000-00004F000000}"/>
    <cellStyle name="20% - Accent1 2 2 2 5 4" xfId="21849" xr:uid="{00000000-0005-0000-0000-000050000000}"/>
    <cellStyle name="20% - Accent1 2 2 2 6" xfId="4803" xr:uid="{00000000-0005-0000-0000-000051000000}"/>
    <cellStyle name="20% - Accent1 2 2 2 6 2" xfId="14127" xr:uid="{00000000-0005-0000-0000-000052000000}"/>
    <cellStyle name="20% - Accent1 2 2 2 6 3" xfId="23450" xr:uid="{00000000-0005-0000-0000-000053000000}"/>
    <cellStyle name="20% - Accent1 2 2 2 7" xfId="7206" xr:uid="{00000000-0005-0000-0000-000054000000}"/>
    <cellStyle name="20% - Accent1 2 2 2 7 2" xfId="16530" xr:uid="{00000000-0005-0000-0000-000055000000}"/>
    <cellStyle name="20% - Accent1 2 2 2 7 3" xfId="25853" xr:uid="{00000000-0005-0000-0000-000056000000}"/>
    <cellStyle name="20% - Accent1 2 2 2 8" xfId="9442" xr:uid="{00000000-0005-0000-0000-000057000000}"/>
    <cellStyle name="20% - Accent1 2 2 2 8 2" xfId="18766" xr:uid="{00000000-0005-0000-0000-000058000000}"/>
    <cellStyle name="20% - Accent1 2 2 2 8 3" xfId="28089" xr:uid="{00000000-0005-0000-0000-000059000000}"/>
    <cellStyle name="20% - Accent1 2 2 2 9" xfId="9936" xr:uid="{00000000-0005-0000-0000-00005A000000}"/>
    <cellStyle name="20% - Accent1 2 2 3" xfId="450" xr:uid="{00000000-0005-0000-0000-00005B000000}"/>
    <cellStyle name="20% - Accent1 2 2 3 2" xfId="937" xr:uid="{00000000-0005-0000-0000-00005C000000}"/>
    <cellStyle name="20% - Accent1 2 2 3 2 2" xfId="5471" xr:uid="{00000000-0005-0000-0000-00005D000000}"/>
    <cellStyle name="20% - Accent1 2 2 3 2 2 2" xfId="14795" xr:uid="{00000000-0005-0000-0000-00005E000000}"/>
    <cellStyle name="20% - Accent1 2 2 3 2 2 3" xfId="24118" xr:uid="{00000000-0005-0000-0000-00005F000000}"/>
    <cellStyle name="20% - Accent1 2 2 3 2 3" xfId="10538" xr:uid="{00000000-0005-0000-0000-000060000000}"/>
    <cellStyle name="20% - Accent1 2 2 3 2 4" xfId="19862" xr:uid="{00000000-0005-0000-0000-000061000000}"/>
    <cellStyle name="20% - Accent1 2 2 3 3" xfId="1352" xr:uid="{00000000-0005-0000-0000-000062000000}"/>
    <cellStyle name="20% - Accent1 2 2 3 3 2" xfId="4797" xr:uid="{00000000-0005-0000-0000-000063000000}"/>
    <cellStyle name="20% - Accent1 2 2 3 3 2 2" xfId="14121" xr:uid="{00000000-0005-0000-0000-000064000000}"/>
    <cellStyle name="20% - Accent1 2 2 3 3 2 3" xfId="23444" xr:uid="{00000000-0005-0000-0000-000065000000}"/>
    <cellStyle name="20% - Accent1 2 2 3 3 3" xfId="10920" xr:uid="{00000000-0005-0000-0000-000066000000}"/>
    <cellStyle name="20% - Accent1 2 2 3 3 4" xfId="20244" xr:uid="{00000000-0005-0000-0000-000067000000}"/>
    <cellStyle name="20% - Accent1 2 2 3 4" xfId="3139" xr:uid="{00000000-0005-0000-0000-000068000000}"/>
    <cellStyle name="20% - Accent1 2 2 3 4 2" xfId="7818" xr:uid="{00000000-0005-0000-0000-000069000000}"/>
    <cellStyle name="20% - Accent1 2 2 3 4 2 2" xfId="17142" xr:uid="{00000000-0005-0000-0000-00006A000000}"/>
    <cellStyle name="20% - Accent1 2 2 3 4 2 3" xfId="26465" xr:uid="{00000000-0005-0000-0000-00006B000000}"/>
    <cellStyle name="20% - Accent1 2 2 3 4 3" xfId="12525" xr:uid="{00000000-0005-0000-0000-00006C000000}"/>
    <cellStyle name="20% - Accent1 2 2 3 4 4" xfId="21851" xr:uid="{00000000-0005-0000-0000-00006D000000}"/>
    <cellStyle name="20% - Accent1 2 2 3 5" xfId="4805" xr:uid="{00000000-0005-0000-0000-00006E000000}"/>
    <cellStyle name="20% - Accent1 2 2 3 5 2" xfId="14129" xr:uid="{00000000-0005-0000-0000-00006F000000}"/>
    <cellStyle name="20% - Accent1 2 2 3 5 3" xfId="23452" xr:uid="{00000000-0005-0000-0000-000070000000}"/>
    <cellStyle name="20% - Accent1 2 2 3 6" xfId="7140" xr:uid="{00000000-0005-0000-0000-000071000000}"/>
    <cellStyle name="20% - Accent1 2 2 3 6 2" xfId="16464" xr:uid="{00000000-0005-0000-0000-000072000000}"/>
    <cellStyle name="20% - Accent1 2 2 3 6 3" xfId="25787" xr:uid="{00000000-0005-0000-0000-000073000000}"/>
    <cellStyle name="20% - Accent1 2 2 3 7" xfId="9560" xr:uid="{00000000-0005-0000-0000-000074000000}"/>
    <cellStyle name="20% - Accent1 2 2 3 7 2" xfId="18884" xr:uid="{00000000-0005-0000-0000-000075000000}"/>
    <cellStyle name="20% - Accent1 2 2 3 7 3" xfId="28207" xr:uid="{00000000-0005-0000-0000-000076000000}"/>
    <cellStyle name="20% - Accent1 2 2 3 8" xfId="10054" xr:uid="{00000000-0005-0000-0000-000077000000}"/>
    <cellStyle name="20% - Accent1 2 2 3 9" xfId="19378" xr:uid="{00000000-0005-0000-0000-000078000000}"/>
    <cellStyle name="20% - Accent1 2 2 4" xfId="697" xr:uid="{00000000-0005-0000-0000-000079000000}"/>
    <cellStyle name="20% - Accent1 2 2 4 2" xfId="7008" xr:uid="{00000000-0005-0000-0000-00007A000000}"/>
    <cellStyle name="20% - Accent1 2 2 4 2 2" xfId="16332" xr:uid="{00000000-0005-0000-0000-00007B000000}"/>
    <cellStyle name="20% - Accent1 2 2 4 2 3" xfId="25655" xr:uid="{00000000-0005-0000-0000-00007C000000}"/>
    <cellStyle name="20% - Accent1 2 2 4 3" xfId="10298" xr:uid="{00000000-0005-0000-0000-00007D000000}"/>
    <cellStyle name="20% - Accent1 2 2 4 4" xfId="19622" xr:uid="{00000000-0005-0000-0000-00007E000000}"/>
    <cellStyle name="20% - Accent1 2 2 5" xfId="1349" xr:uid="{00000000-0005-0000-0000-00007F000000}"/>
    <cellStyle name="20% - Accent1 2 2 5 2" xfId="6652" xr:uid="{00000000-0005-0000-0000-000080000000}"/>
    <cellStyle name="20% - Accent1 2 2 5 2 2" xfId="15976" xr:uid="{00000000-0005-0000-0000-000081000000}"/>
    <cellStyle name="20% - Accent1 2 2 5 2 3" xfId="25299" xr:uid="{00000000-0005-0000-0000-000082000000}"/>
    <cellStyle name="20% - Accent1 2 2 5 3" xfId="10917" xr:uid="{00000000-0005-0000-0000-000083000000}"/>
    <cellStyle name="20% - Accent1 2 2 5 4" xfId="20241" xr:uid="{00000000-0005-0000-0000-000084000000}"/>
    <cellStyle name="20% - Accent1 2 2 6" xfId="3136" xr:uid="{00000000-0005-0000-0000-000085000000}"/>
    <cellStyle name="20% - Accent1 2 2 6 2" xfId="7815" xr:uid="{00000000-0005-0000-0000-000086000000}"/>
    <cellStyle name="20% - Accent1 2 2 6 2 2" xfId="17139" xr:uid="{00000000-0005-0000-0000-000087000000}"/>
    <cellStyle name="20% - Accent1 2 2 6 2 3" xfId="26462" xr:uid="{00000000-0005-0000-0000-000088000000}"/>
    <cellStyle name="20% - Accent1 2 2 6 3" xfId="12522" xr:uid="{00000000-0005-0000-0000-000089000000}"/>
    <cellStyle name="20% - Accent1 2 2 6 4" xfId="21848" xr:uid="{00000000-0005-0000-0000-00008A000000}"/>
    <cellStyle name="20% - Accent1 2 2 7" xfId="4802" xr:uid="{00000000-0005-0000-0000-00008B000000}"/>
    <cellStyle name="20% - Accent1 2 2 7 2" xfId="14126" xr:uid="{00000000-0005-0000-0000-00008C000000}"/>
    <cellStyle name="20% - Accent1 2 2 7 3" xfId="23449" xr:uid="{00000000-0005-0000-0000-00008D000000}"/>
    <cellStyle name="20% - Accent1 2 2 8" xfId="7274" xr:uid="{00000000-0005-0000-0000-00008E000000}"/>
    <cellStyle name="20% - Accent1 2 2 8 2" xfId="16598" xr:uid="{00000000-0005-0000-0000-00008F000000}"/>
    <cellStyle name="20% - Accent1 2 2 8 3" xfId="25921" xr:uid="{00000000-0005-0000-0000-000090000000}"/>
    <cellStyle name="20% - Accent1 2 2 9" xfId="9319" xr:uid="{00000000-0005-0000-0000-000091000000}"/>
    <cellStyle name="20% - Accent1 2 2 9 2" xfId="18643" xr:uid="{00000000-0005-0000-0000-000092000000}"/>
    <cellStyle name="20% - Accent1 2 2 9 3" xfId="27966" xr:uid="{00000000-0005-0000-0000-000093000000}"/>
    <cellStyle name="20% - Accent1 2 3" xfId="258" xr:uid="{00000000-0005-0000-0000-000094000000}"/>
    <cellStyle name="20% - Accent1 2 3 2" xfId="511" xr:uid="{00000000-0005-0000-0000-000095000000}"/>
    <cellStyle name="20% - Accent1 2 3 2 2" xfId="998" xr:uid="{00000000-0005-0000-0000-000096000000}"/>
    <cellStyle name="20% - Accent1 2 3 2 2 2" xfId="6792" xr:uid="{00000000-0005-0000-0000-000097000000}"/>
    <cellStyle name="20% - Accent1 2 3 2 2 2 2" xfId="16116" xr:uid="{00000000-0005-0000-0000-000098000000}"/>
    <cellStyle name="20% - Accent1 2 3 2 2 2 3" xfId="25439" xr:uid="{00000000-0005-0000-0000-000099000000}"/>
    <cellStyle name="20% - Accent1 2 3 2 2 3" xfId="10599" xr:uid="{00000000-0005-0000-0000-00009A000000}"/>
    <cellStyle name="20% - Accent1 2 3 2 2 4" xfId="19923" xr:uid="{00000000-0005-0000-0000-00009B000000}"/>
    <cellStyle name="20% - Accent1 2 3 2 3" xfId="1354" xr:uid="{00000000-0005-0000-0000-00009C000000}"/>
    <cellStyle name="20% - Accent1 2 3 2 3 2" xfId="6650" xr:uid="{00000000-0005-0000-0000-00009D000000}"/>
    <cellStyle name="20% - Accent1 2 3 2 3 2 2" xfId="15974" xr:uid="{00000000-0005-0000-0000-00009E000000}"/>
    <cellStyle name="20% - Accent1 2 3 2 3 2 3" xfId="25297" xr:uid="{00000000-0005-0000-0000-00009F000000}"/>
    <cellStyle name="20% - Accent1 2 3 2 3 3" xfId="10922" xr:uid="{00000000-0005-0000-0000-0000A0000000}"/>
    <cellStyle name="20% - Accent1 2 3 2 3 4" xfId="20246" xr:uid="{00000000-0005-0000-0000-0000A1000000}"/>
    <cellStyle name="20% - Accent1 2 3 2 4" xfId="3141" xr:uid="{00000000-0005-0000-0000-0000A2000000}"/>
    <cellStyle name="20% - Accent1 2 3 2 4 2" xfId="7820" xr:uid="{00000000-0005-0000-0000-0000A3000000}"/>
    <cellStyle name="20% - Accent1 2 3 2 4 2 2" xfId="17144" xr:uid="{00000000-0005-0000-0000-0000A4000000}"/>
    <cellStyle name="20% - Accent1 2 3 2 4 2 3" xfId="26467" xr:uid="{00000000-0005-0000-0000-0000A5000000}"/>
    <cellStyle name="20% - Accent1 2 3 2 4 3" xfId="12527" xr:uid="{00000000-0005-0000-0000-0000A6000000}"/>
    <cellStyle name="20% - Accent1 2 3 2 4 4" xfId="21853" xr:uid="{00000000-0005-0000-0000-0000A7000000}"/>
    <cellStyle name="20% - Accent1 2 3 2 5" xfId="4807" xr:uid="{00000000-0005-0000-0000-0000A8000000}"/>
    <cellStyle name="20% - Accent1 2 3 2 5 2" xfId="14131" xr:uid="{00000000-0005-0000-0000-0000A9000000}"/>
    <cellStyle name="20% - Accent1 2 3 2 5 3" xfId="23454" xr:uid="{00000000-0005-0000-0000-0000AA000000}"/>
    <cellStyle name="20% - Accent1 2 3 2 6" xfId="9621" xr:uid="{00000000-0005-0000-0000-0000AB000000}"/>
    <cellStyle name="20% - Accent1 2 3 2 6 2" xfId="18945" xr:uid="{00000000-0005-0000-0000-0000AC000000}"/>
    <cellStyle name="20% - Accent1 2 3 2 6 3" xfId="28268" xr:uid="{00000000-0005-0000-0000-0000AD000000}"/>
    <cellStyle name="20% - Accent1 2 3 2 7" xfId="10115" xr:uid="{00000000-0005-0000-0000-0000AE000000}"/>
    <cellStyle name="20% - Accent1 2 3 2 8" xfId="19439" xr:uid="{00000000-0005-0000-0000-0000AF000000}"/>
    <cellStyle name="20% - Accent1 2 3 3" xfId="758" xr:uid="{00000000-0005-0000-0000-0000B0000000}"/>
    <cellStyle name="20% - Accent1 2 3 3 2" xfId="6965" xr:uid="{00000000-0005-0000-0000-0000B1000000}"/>
    <cellStyle name="20% - Accent1 2 3 3 2 2" xfId="16289" xr:uid="{00000000-0005-0000-0000-0000B2000000}"/>
    <cellStyle name="20% - Accent1 2 3 3 2 3" xfId="25612" xr:uid="{00000000-0005-0000-0000-0000B3000000}"/>
    <cellStyle name="20% - Accent1 2 3 3 3" xfId="10359" xr:uid="{00000000-0005-0000-0000-0000B4000000}"/>
    <cellStyle name="20% - Accent1 2 3 3 4" xfId="19683" xr:uid="{00000000-0005-0000-0000-0000B5000000}"/>
    <cellStyle name="20% - Accent1 2 3 4" xfId="1353" xr:uid="{00000000-0005-0000-0000-0000B6000000}"/>
    <cellStyle name="20% - Accent1 2 3 4 2" xfId="6646" xr:uid="{00000000-0005-0000-0000-0000B7000000}"/>
    <cellStyle name="20% - Accent1 2 3 4 2 2" xfId="15970" xr:uid="{00000000-0005-0000-0000-0000B8000000}"/>
    <cellStyle name="20% - Accent1 2 3 4 2 3" xfId="25293" xr:uid="{00000000-0005-0000-0000-0000B9000000}"/>
    <cellStyle name="20% - Accent1 2 3 4 3" xfId="10921" xr:uid="{00000000-0005-0000-0000-0000BA000000}"/>
    <cellStyle name="20% - Accent1 2 3 4 4" xfId="20245" xr:uid="{00000000-0005-0000-0000-0000BB000000}"/>
    <cellStyle name="20% - Accent1 2 3 5" xfId="3140" xr:uid="{00000000-0005-0000-0000-0000BC000000}"/>
    <cellStyle name="20% - Accent1 2 3 5 2" xfId="7819" xr:uid="{00000000-0005-0000-0000-0000BD000000}"/>
    <cellStyle name="20% - Accent1 2 3 5 2 2" xfId="17143" xr:uid="{00000000-0005-0000-0000-0000BE000000}"/>
    <cellStyle name="20% - Accent1 2 3 5 2 3" xfId="26466" xr:uid="{00000000-0005-0000-0000-0000BF000000}"/>
    <cellStyle name="20% - Accent1 2 3 5 3" xfId="12526" xr:uid="{00000000-0005-0000-0000-0000C0000000}"/>
    <cellStyle name="20% - Accent1 2 3 5 4" xfId="21852" xr:uid="{00000000-0005-0000-0000-0000C1000000}"/>
    <cellStyle name="20% - Accent1 2 3 6" xfId="4806" xr:uid="{00000000-0005-0000-0000-0000C2000000}"/>
    <cellStyle name="20% - Accent1 2 3 6 2" xfId="14130" xr:uid="{00000000-0005-0000-0000-0000C3000000}"/>
    <cellStyle name="20% - Accent1 2 3 6 3" xfId="23453" xr:uid="{00000000-0005-0000-0000-0000C4000000}"/>
    <cellStyle name="20% - Accent1 2 3 7" xfId="9380" xr:uid="{00000000-0005-0000-0000-0000C5000000}"/>
    <cellStyle name="20% - Accent1 2 3 7 2" xfId="18704" xr:uid="{00000000-0005-0000-0000-0000C6000000}"/>
    <cellStyle name="20% - Accent1 2 3 7 3" xfId="28027" xr:uid="{00000000-0005-0000-0000-0000C7000000}"/>
    <cellStyle name="20% - Accent1 2 3 8" xfId="9874" xr:uid="{00000000-0005-0000-0000-0000C8000000}"/>
    <cellStyle name="20% - Accent1 2 3 9" xfId="19198" xr:uid="{00000000-0005-0000-0000-0000C9000000}"/>
    <cellStyle name="20% - Accent1 2 4" xfId="391" xr:uid="{00000000-0005-0000-0000-0000CA000000}"/>
    <cellStyle name="20% - Accent1 2 4 2" xfId="878" xr:uid="{00000000-0005-0000-0000-0000CB000000}"/>
    <cellStyle name="20% - Accent1 2 4 2 2" xfId="6878" xr:uid="{00000000-0005-0000-0000-0000CC000000}"/>
    <cellStyle name="20% - Accent1 2 4 2 2 2" xfId="16202" xr:uid="{00000000-0005-0000-0000-0000CD000000}"/>
    <cellStyle name="20% - Accent1 2 4 2 2 3" xfId="25525" xr:uid="{00000000-0005-0000-0000-0000CE000000}"/>
    <cellStyle name="20% - Accent1 2 4 2 3" xfId="10479" xr:uid="{00000000-0005-0000-0000-0000CF000000}"/>
    <cellStyle name="20% - Accent1 2 4 2 4" xfId="19803" xr:uid="{00000000-0005-0000-0000-0000D0000000}"/>
    <cellStyle name="20% - Accent1 2 4 3" xfId="1355" xr:uid="{00000000-0005-0000-0000-0000D1000000}"/>
    <cellStyle name="20% - Accent1 2 4 3 2" xfId="6649" xr:uid="{00000000-0005-0000-0000-0000D2000000}"/>
    <cellStyle name="20% - Accent1 2 4 3 2 2" xfId="15973" xr:uid="{00000000-0005-0000-0000-0000D3000000}"/>
    <cellStyle name="20% - Accent1 2 4 3 2 3" xfId="25296" xr:uid="{00000000-0005-0000-0000-0000D4000000}"/>
    <cellStyle name="20% - Accent1 2 4 3 3" xfId="10923" xr:uid="{00000000-0005-0000-0000-0000D5000000}"/>
    <cellStyle name="20% - Accent1 2 4 3 4" xfId="20247" xr:uid="{00000000-0005-0000-0000-0000D6000000}"/>
    <cellStyle name="20% - Accent1 2 4 4" xfId="3142" xr:uid="{00000000-0005-0000-0000-0000D7000000}"/>
    <cellStyle name="20% - Accent1 2 4 4 2" xfId="7821" xr:uid="{00000000-0005-0000-0000-0000D8000000}"/>
    <cellStyle name="20% - Accent1 2 4 4 2 2" xfId="17145" xr:uid="{00000000-0005-0000-0000-0000D9000000}"/>
    <cellStyle name="20% - Accent1 2 4 4 2 3" xfId="26468" xr:uid="{00000000-0005-0000-0000-0000DA000000}"/>
    <cellStyle name="20% - Accent1 2 4 4 3" xfId="12528" xr:uid="{00000000-0005-0000-0000-0000DB000000}"/>
    <cellStyle name="20% - Accent1 2 4 4 4" xfId="21854" xr:uid="{00000000-0005-0000-0000-0000DC000000}"/>
    <cellStyle name="20% - Accent1 2 4 5" xfId="4808" xr:uid="{00000000-0005-0000-0000-0000DD000000}"/>
    <cellStyle name="20% - Accent1 2 4 5 2" xfId="14132" xr:uid="{00000000-0005-0000-0000-0000DE000000}"/>
    <cellStyle name="20% - Accent1 2 4 5 3" xfId="23455" xr:uid="{00000000-0005-0000-0000-0000DF000000}"/>
    <cellStyle name="20% - Accent1 2 4 6" xfId="6303" xr:uid="{00000000-0005-0000-0000-0000E0000000}"/>
    <cellStyle name="20% - Accent1 2 4 6 2" xfId="15627" xr:uid="{00000000-0005-0000-0000-0000E1000000}"/>
    <cellStyle name="20% - Accent1 2 4 6 3" xfId="24950" xr:uid="{00000000-0005-0000-0000-0000E2000000}"/>
    <cellStyle name="20% - Accent1 2 4 7" xfId="9501" xr:uid="{00000000-0005-0000-0000-0000E3000000}"/>
    <cellStyle name="20% - Accent1 2 4 7 2" xfId="18825" xr:uid="{00000000-0005-0000-0000-0000E4000000}"/>
    <cellStyle name="20% - Accent1 2 4 7 3" xfId="28148" xr:uid="{00000000-0005-0000-0000-0000E5000000}"/>
    <cellStyle name="20% - Accent1 2 4 8" xfId="9995" xr:uid="{00000000-0005-0000-0000-0000E6000000}"/>
    <cellStyle name="20% - Accent1 2 4 9" xfId="19319" xr:uid="{00000000-0005-0000-0000-0000E7000000}"/>
    <cellStyle name="20% - Accent1 2 5" xfId="638" xr:uid="{00000000-0005-0000-0000-0000E8000000}"/>
    <cellStyle name="20% - Accent1 2 5 2" xfId="1356" xr:uid="{00000000-0005-0000-0000-0000E9000000}"/>
    <cellStyle name="20% - Accent1 2 5 2 2" xfId="6648" xr:uid="{00000000-0005-0000-0000-0000EA000000}"/>
    <cellStyle name="20% - Accent1 2 5 2 2 2" xfId="15972" xr:uid="{00000000-0005-0000-0000-0000EB000000}"/>
    <cellStyle name="20% - Accent1 2 5 2 2 3" xfId="25295" xr:uid="{00000000-0005-0000-0000-0000EC000000}"/>
    <cellStyle name="20% - Accent1 2 5 2 3" xfId="10924" xr:uid="{00000000-0005-0000-0000-0000ED000000}"/>
    <cellStyle name="20% - Accent1 2 5 2 4" xfId="20248" xr:uid="{00000000-0005-0000-0000-0000EE000000}"/>
    <cellStyle name="20% - Accent1 2 5 3" xfId="3143" xr:uid="{00000000-0005-0000-0000-0000EF000000}"/>
    <cellStyle name="20% - Accent1 2 5 3 2" xfId="7822" xr:uid="{00000000-0005-0000-0000-0000F0000000}"/>
    <cellStyle name="20% - Accent1 2 5 3 2 2" xfId="17146" xr:uid="{00000000-0005-0000-0000-0000F1000000}"/>
    <cellStyle name="20% - Accent1 2 5 3 2 3" xfId="26469" xr:uid="{00000000-0005-0000-0000-0000F2000000}"/>
    <cellStyle name="20% - Accent1 2 5 3 3" xfId="12529" xr:uid="{00000000-0005-0000-0000-0000F3000000}"/>
    <cellStyle name="20% - Accent1 2 5 3 4" xfId="21855" xr:uid="{00000000-0005-0000-0000-0000F4000000}"/>
    <cellStyle name="20% - Accent1 2 5 4" xfId="4809" xr:uid="{00000000-0005-0000-0000-0000F5000000}"/>
    <cellStyle name="20% - Accent1 2 5 4 2" xfId="14133" xr:uid="{00000000-0005-0000-0000-0000F6000000}"/>
    <cellStyle name="20% - Accent1 2 5 4 3" xfId="23456" xr:uid="{00000000-0005-0000-0000-0000F7000000}"/>
    <cellStyle name="20% - Accent1 2 5 5" xfId="10239" xr:uid="{00000000-0005-0000-0000-0000F8000000}"/>
    <cellStyle name="20% - Accent1 2 5 6" xfId="19563" xr:uid="{00000000-0005-0000-0000-0000F9000000}"/>
    <cellStyle name="20% - Accent1 2 6" xfId="1357" xr:uid="{00000000-0005-0000-0000-0000FA000000}"/>
    <cellStyle name="20% - Accent1 2 6 2" xfId="3144" xr:uid="{00000000-0005-0000-0000-0000FB000000}"/>
    <cellStyle name="20% - Accent1 2 6 2 2" xfId="7823" xr:uid="{00000000-0005-0000-0000-0000FC000000}"/>
    <cellStyle name="20% - Accent1 2 6 2 2 2" xfId="17147" xr:uid="{00000000-0005-0000-0000-0000FD000000}"/>
    <cellStyle name="20% - Accent1 2 6 2 2 3" xfId="26470" xr:uid="{00000000-0005-0000-0000-0000FE000000}"/>
    <cellStyle name="20% - Accent1 2 6 2 3" xfId="12530" xr:uid="{00000000-0005-0000-0000-0000FF000000}"/>
    <cellStyle name="20% - Accent1 2 6 2 4" xfId="21856" xr:uid="{00000000-0005-0000-0000-000000010000}"/>
    <cellStyle name="20% - Accent1 2 6 3" xfId="4810" xr:uid="{00000000-0005-0000-0000-000001010000}"/>
    <cellStyle name="20% - Accent1 2 6 3 2" xfId="14134" xr:uid="{00000000-0005-0000-0000-000002010000}"/>
    <cellStyle name="20% - Accent1 2 6 3 3" xfId="23457" xr:uid="{00000000-0005-0000-0000-000003010000}"/>
    <cellStyle name="20% - Accent1 2 6 4" xfId="10925" xr:uid="{00000000-0005-0000-0000-000004010000}"/>
    <cellStyle name="20% - Accent1 2 6 5" xfId="20249" xr:uid="{00000000-0005-0000-0000-000005010000}"/>
    <cellStyle name="20% - Accent1 2 7" xfId="1348" xr:uid="{00000000-0005-0000-0000-000006010000}"/>
    <cellStyle name="20% - Accent1 2 7 2" xfId="3135" xr:uid="{00000000-0005-0000-0000-000007010000}"/>
    <cellStyle name="20% - Accent1 2 7 2 2" xfId="7814" xr:uid="{00000000-0005-0000-0000-000008010000}"/>
    <cellStyle name="20% - Accent1 2 7 2 2 2" xfId="17138" xr:uid="{00000000-0005-0000-0000-000009010000}"/>
    <cellStyle name="20% - Accent1 2 7 2 2 3" xfId="26461" xr:uid="{00000000-0005-0000-0000-00000A010000}"/>
    <cellStyle name="20% - Accent1 2 7 2 3" xfId="12521" xr:uid="{00000000-0005-0000-0000-00000B010000}"/>
    <cellStyle name="20% - Accent1 2 7 2 4" xfId="21847" xr:uid="{00000000-0005-0000-0000-00000C010000}"/>
    <cellStyle name="20% - Accent1 2 7 3" xfId="4801" xr:uid="{00000000-0005-0000-0000-00000D010000}"/>
    <cellStyle name="20% - Accent1 2 7 3 2" xfId="14125" xr:uid="{00000000-0005-0000-0000-00000E010000}"/>
    <cellStyle name="20% - Accent1 2 7 3 3" xfId="23448" xr:uid="{00000000-0005-0000-0000-00000F010000}"/>
    <cellStyle name="20% - Accent1 2 7 4" xfId="10916" xr:uid="{00000000-0005-0000-0000-000010010000}"/>
    <cellStyle name="20% - Accent1 2 7 5" xfId="20240" xr:uid="{00000000-0005-0000-0000-000011010000}"/>
    <cellStyle name="20% - Accent1 2 8" xfId="1133" xr:uid="{00000000-0005-0000-0000-000012010000}"/>
    <cellStyle name="20% - Accent1 2 8 2" xfId="6692" xr:uid="{00000000-0005-0000-0000-000013010000}"/>
    <cellStyle name="20% - Accent1 2 8 2 2" xfId="16016" xr:uid="{00000000-0005-0000-0000-000014010000}"/>
    <cellStyle name="20% - Accent1 2 8 2 3" xfId="25339" xr:uid="{00000000-0005-0000-0000-000015010000}"/>
    <cellStyle name="20% - Accent1 2 8 3" xfId="10732" xr:uid="{00000000-0005-0000-0000-000016010000}"/>
    <cellStyle name="20% - Accent1 2 8 4" xfId="20056" xr:uid="{00000000-0005-0000-0000-000017010000}"/>
    <cellStyle name="20% - Accent1 2 9" xfId="2951" xr:uid="{00000000-0005-0000-0000-000018010000}"/>
    <cellStyle name="20% - Accent1 2 9 2" xfId="7630" xr:uid="{00000000-0005-0000-0000-000019010000}"/>
    <cellStyle name="20% - Accent1 2 9 2 2" xfId="16954" xr:uid="{00000000-0005-0000-0000-00001A010000}"/>
    <cellStyle name="20% - Accent1 2 9 2 3" xfId="26277" xr:uid="{00000000-0005-0000-0000-00001B010000}"/>
    <cellStyle name="20% - Accent1 2 9 3" xfId="12352" xr:uid="{00000000-0005-0000-0000-00001C010000}"/>
    <cellStyle name="20% - Accent1 2 9 4" xfId="21678" xr:uid="{00000000-0005-0000-0000-00001D010000}"/>
    <cellStyle name="20% - Accent1 3" xfId="56" xr:uid="{00000000-0005-0000-0000-00001E010000}"/>
    <cellStyle name="20% - Accent1 3 10" xfId="9248" xr:uid="{00000000-0005-0000-0000-00001F010000}"/>
    <cellStyle name="20% - Accent1 3 10 2" xfId="18572" xr:uid="{00000000-0005-0000-0000-000020010000}"/>
    <cellStyle name="20% - Accent1 3 10 3" xfId="27895" xr:uid="{00000000-0005-0000-0000-000021010000}"/>
    <cellStyle name="20% - Accent1 3 11" xfId="9742" xr:uid="{00000000-0005-0000-0000-000022010000}"/>
    <cellStyle name="20% - Accent1 3 12" xfId="19066" xr:uid="{00000000-0005-0000-0000-000023010000}"/>
    <cellStyle name="20% - Accent1 3 13" xfId="28834" xr:uid="{00000000-0005-0000-0000-000024010000}"/>
    <cellStyle name="20% - Accent1 3 2" xfId="194" xr:uid="{00000000-0005-0000-0000-000025010000}"/>
    <cellStyle name="20% - Accent1 3 2 10" xfId="9814" xr:uid="{00000000-0005-0000-0000-000026010000}"/>
    <cellStyle name="20% - Accent1 3 2 11" xfId="19138" xr:uid="{00000000-0005-0000-0000-000027010000}"/>
    <cellStyle name="20% - Accent1 3 2 2" xfId="333" xr:uid="{00000000-0005-0000-0000-000028010000}"/>
    <cellStyle name="20% - Accent1 3 2 2 10" xfId="19261" xr:uid="{00000000-0005-0000-0000-000029010000}"/>
    <cellStyle name="20% - Accent1 3 2 2 2" xfId="573" xr:uid="{00000000-0005-0000-0000-00002A010000}"/>
    <cellStyle name="20% - Accent1 3 2 2 2 2" xfId="1060" xr:uid="{00000000-0005-0000-0000-00002B010000}"/>
    <cellStyle name="20% - Accent1 3 2 2 2 2 2" xfId="6746" xr:uid="{00000000-0005-0000-0000-00002C010000}"/>
    <cellStyle name="20% - Accent1 3 2 2 2 2 2 2" xfId="16070" xr:uid="{00000000-0005-0000-0000-00002D010000}"/>
    <cellStyle name="20% - Accent1 3 2 2 2 2 2 3" xfId="25393" xr:uid="{00000000-0005-0000-0000-00002E010000}"/>
    <cellStyle name="20% - Accent1 3 2 2 2 2 3" xfId="10661" xr:uid="{00000000-0005-0000-0000-00002F010000}"/>
    <cellStyle name="20% - Accent1 3 2 2 2 2 4" xfId="19985" xr:uid="{00000000-0005-0000-0000-000030010000}"/>
    <cellStyle name="20% - Accent1 3 2 2 2 3" xfId="7068" xr:uid="{00000000-0005-0000-0000-000031010000}"/>
    <cellStyle name="20% - Accent1 3 2 2 2 3 2" xfId="16392" xr:uid="{00000000-0005-0000-0000-000032010000}"/>
    <cellStyle name="20% - Accent1 3 2 2 2 3 3" xfId="25715" xr:uid="{00000000-0005-0000-0000-000033010000}"/>
    <cellStyle name="20% - Accent1 3 2 2 2 4" xfId="9683" xr:uid="{00000000-0005-0000-0000-000034010000}"/>
    <cellStyle name="20% - Accent1 3 2 2 2 4 2" xfId="19007" xr:uid="{00000000-0005-0000-0000-000035010000}"/>
    <cellStyle name="20% - Accent1 3 2 2 2 4 3" xfId="28330" xr:uid="{00000000-0005-0000-0000-000036010000}"/>
    <cellStyle name="20% - Accent1 3 2 2 2 5" xfId="10177" xr:uid="{00000000-0005-0000-0000-000037010000}"/>
    <cellStyle name="20% - Accent1 3 2 2 2 6" xfId="19501" xr:uid="{00000000-0005-0000-0000-000038010000}"/>
    <cellStyle name="20% - Accent1 3 2 2 3" xfId="820" xr:uid="{00000000-0005-0000-0000-000039010000}"/>
    <cellStyle name="20% - Accent1 3 2 2 3 2" xfId="5465" xr:uid="{00000000-0005-0000-0000-00003A010000}"/>
    <cellStyle name="20% - Accent1 3 2 2 3 2 2" xfId="14789" xr:uid="{00000000-0005-0000-0000-00003B010000}"/>
    <cellStyle name="20% - Accent1 3 2 2 3 2 3" xfId="24112" xr:uid="{00000000-0005-0000-0000-00003C010000}"/>
    <cellStyle name="20% - Accent1 3 2 2 3 3" xfId="10421" xr:uid="{00000000-0005-0000-0000-00003D010000}"/>
    <cellStyle name="20% - Accent1 3 2 2 3 4" xfId="19745" xr:uid="{00000000-0005-0000-0000-00003E010000}"/>
    <cellStyle name="20% - Accent1 3 2 2 4" xfId="1360" xr:uid="{00000000-0005-0000-0000-00003F010000}"/>
    <cellStyle name="20% - Accent1 3 2 2 4 2" xfId="6638" xr:uid="{00000000-0005-0000-0000-000040010000}"/>
    <cellStyle name="20% - Accent1 3 2 2 4 2 2" xfId="15962" xr:uid="{00000000-0005-0000-0000-000041010000}"/>
    <cellStyle name="20% - Accent1 3 2 2 4 2 3" xfId="25285" xr:uid="{00000000-0005-0000-0000-000042010000}"/>
    <cellStyle name="20% - Accent1 3 2 2 4 3" xfId="10928" xr:uid="{00000000-0005-0000-0000-000043010000}"/>
    <cellStyle name="20% - Accent1 3 2 2 4 4" xfId="20252" xr:uid="{00000000-0005-0000-0000-000044010000}"/>
    <cellStyle name="20% - Accent1 3 2 2 5" xfId="3147" xr:uid="{00000000-0005-0000-0000-000045010000}"/>
    <cellStyle name="20% - Accent1 3 2 2 5 2" xfId="7826" xr:uid="{00000000-0005-0000-0000-000046010000}"/>
    <cellStyle name="20% - Accent1 3 2 2 5 2 2" xfId="17150" xr:uid="{00000000-0005-0000-0000-000047010000}"/>
    <cellStyle name="20% - Accent1 3 2 2 5 2 3" xfId="26473" xr:uid="{00000000-0005-0000-0000-000048010000}"/>
    <cellStyle name="20% - Accent1 3 2 2 5 3" xfId="12533" xr:uid="{00000000-0005-0000-0000-000049010000}"/>
    <cellStyle name="20% - Accent1 3 2 2 5 4" xfId="21859" xr:uid="{00000000-0005-0000-0000-00004A010000}"/>
    <cellStyle name="20% - Accent1 3 2 2 6" xfId="4813" xr:uid="{00000000-0005-0000-0000-00004B010000}"/>
    <cellStyle name="20% - Accent1 3 2 2 6 2" xfId="14137" xr:uid="{00000000-0005-0000-0000-00004C010000}"/>
    <cellStyle name="20% - Accent1 3 2 2 6 3" xfId="23460" xr:uid="{00000000-0005-0000-0000-00004D010000}"/>
    <cellStyle name="20% - Accent1 3 2 2 7" xfId="7205" xr:uid="{00000000-0005-0000-0000-00004E010000}"/>
    <cellStyle name="20% - Accent1 3 2 2 7 2" xfId="16529" xr:uid="{00000000-0005-0000-0000-00004F010000}"/>
    <cellStyle name="20% - Accent1 3 2 2 7 3" xfId="25852" xr:uid="{00000000-0005-0000-0000-000050010000}"/>
    <cellStyle name="20% - Accent1 3 2 2 8" xfId="9443" xr:uid="{00000000-0005-0000-0000-000051010000}"/>
    <cellStyle name="20% - Accent1 3 2 2 8 2" xfId="18767" xr:uid="{00000000-0005-0000-0000-000052010000}"/>
    <cellStyle name="20% - Accent1 3 2 2 8 3" xfId="28090" xr:uid="{00000000-0005-0000-0000-000053010000}"/>
    <cellStyle name="20% - Accent1 3 2 2 9" xfId="9937" xr:uid="{00000000-0005-0000-0000-000054010000}"/>
    <cellStyle name="20% - Accent1 3 2 3" xfId="451" xr:uid="{00000000-0005-0000-0000-000055010000}"/>
    <cellStyle name="20% - Accent1 3 2 3 2" xfId="938" xr:uid="{00000000-0005-0000-0000-000056010000}"/>
    <cellStyle name="20% - Accent1 3 2 3 2 2" xfId="6823" xr:uid="{00000000-0005-0000-0000-000057010000}"/>
    <cellStyle name="20% - Accent1 3 2 3 2 2 2" xfId="16147" xr:uid="{00000000-0005-0000-0000-000058010000}"/>
    <cellStyle name="20% - Accent1 3 2 3 2 2 3" xfId="25470" xr:uid="{00000000-0005-0000-0000-000059010000}"/>
    <cellStyle name="20% - Accent1 3 2 3 2 3" xfId="10539" xr:uid="{00000000-0005-0000-0000-00005A010000}"/>
    <cellStyle name="20% - Accent1 3 2 3 2 4" xfId="19863" xr:uid="{00000000-0005-0000-0000-00005B010000}"/>
    <cellStyle name="20% - Accent1 3 2 3 3" xfId="5949" xr:uid="{00000000-0005-0000-0000-00005C010000}"/>
    <cellStyle name="20% - Accent1 3 2 3 3 2" xfId="15273" xr:uid="{00000000-0005-0000-0000-00005D010000}"/>
    <cellStyle name="20% - Accent1 3 2 3 3 3" xfId="24596" xr:uid="{00000000-0005-0000-0000-00005E010000}"/>
    <cellStyle name="20% - Accent1 3 2 3 4" xfId="9561" xr:uid="{00000000-0005-0000-0000-00005F010000}"/>
    <cellStyle name="20% - Accent1 3 2 3 4 2" xfId="18885" xr:uid="{00000000-0005-0000-0000-000060010000}"/>
    <cellStyle name="20% - Accent1 3 2 3 4 3" xfId="28208" xr:uid="{00000000-0005-0000-0000-000061010000}"/>
    <cellStyle name="20% - Accent1 3 2 3 5" xfId="10055" xr:uid="{00000000-0005-0000-0000-000062010000}"/>
    <cellStyle name="20% - Accent1 3 2 3 6" xfId="19379" xr:uid="{00000000-0005-0000-0000-000063010000}"/>
    <cellStyle name="20% - Accent1 3 2 4" xfId="698" xr:uid="{00000000-0005-0000-0000-000064010000}"/>
    <cellStyle name="20% - Accent1 3 2 4 2" xfId="7007" xr:uid="{00000000-0005-0000-0000-000065010000}"/>
    <cellStyle name="20% - Accent1 3 2 4 2 2" xfId="16331" xr:uid="{00000000-0005-0000-0000-000066010000}"/>
    <cellStyle name="20% - Accent1 3 2 4 2 3" xfId="25654" xr:uid="{00000000-0005-0000-0000-000067010000}"/>
    <cellStyle name="20% - Accent1 3 2 4 3" xfId="10299" xr:uid="{00000000-0005-0000-0000-000068010000}"/>
    <cellStyle name="20% - Accent1 3 2 4 4" xfId="19623" xr:uid="{00000000-0005-0000-0000-000069010000}"/>
    <cellStyle name="20% - Accent1 3 2 5" xfId="1359" xr:uid="{00000000-0005-0000-0000-00006A010000}"/>
    <cellStyle name="20% - Accent1 3 2 5 2" xfId="4767" xr:uid="{00000000-0005-0000-0000-00006B010000}"/>
    <cellStyle name="20% - Accent1 3 2 5 2 2" xfId="14091" xr:uid="{00000000-0005-0000-0000-00006C010000}"/>
    <cellStyle name="20% - Accent1 3 2 5 2 3" xfId="23414" xr:uid="{00000000-0005-0000-0000-00006D010000}"/>
    <cellStyle name="20% - Accent1 3 2 5 3" xfId="10927" xr:uid="{00000000-0005-0000-0000-00006E010000}"/>
    <cellStyle name="20% - Accent1 3 2 5 4" xfId="20251" xr:uid="{00000000-0005-0000-0000-00006F010000}"/>
    <cellStyle name="20% - Accent1 3 2 6" xfId="3146" xr:uid="{00000000-0005-0000-0000-000070010000}"/>
    <cellStyle name="20% - Accent1 3 2 6 2" xfId="7825" xr:uid="{00000000-0005-0000-0000-000071010000}"/>
    <cellStyle name="20% - Accent1 3 2 6 2 2" xfId="17149" xr:uid="{00000000-0005-0000-0000-000072010000}"/>
    <cellStyle name="20% - Accent1 3 2 6 2 3" xfId="26472" xr:uid="{00000000-0005-0000-0000-000073010000}"/>
    <cellStyle name="20% - Accent1 3 2 6 3" xfId="12532" xr:uid="{00000000-0005-0000-0000-000074010000}"/>
    <cellStyle name="20% - Accent1 3 2 6 4" xfId="21858" xr:uid="{00000000-0005-0000-0000-000075010000}"/>
    <cellStyle name="20% - Accent1 3 2 7" xfId="4812" xr:uid="{00000000-0005-0000-0000-000076010000}"/>
    <cellStyle name="20% - Accent1 3 2 7 2" xfId="14136" xr:uid="{00000000-0005-0000-0000-000077010000}"/>
    <cellStyle name="20% - Accent1 3 2 7 3" xfId="23459" xr:uid="{00000000-0005-0000-0000-000078010000}"/>
    <cellStyle name="20% - Accent1 3 2 8" xfId="7273" xr:uid="{00000000-0005-0000-0000-000079010000}"/>
    <cellStyle name="20% - Accent1 3 2 8 2" xfId="16597" xr:uid="{00000000-0005-0000-0000-00007A010000}"/>
    <cellStyle name="20% - Accent1 3 2 8 3" xfId="25920" xr:uid="{00000000-0005-0000-0000-00007B010000}"/>
    <cellStyle name="20% - Accent1 3 2 9" xfId="9320" xr:uid="{00000000-0005-0000-0000-00007C010000}"/>
    <cellStyle name="20% - Accent1 3 2 9 2" xfId="18644" xr:uid="{00000000-0005-0000-0000-00007D010000}"/>
    <cellStyle name="20% - Accent1 3 2 9 3" xfId="27967" xr:uid="{00000000-0005-0000-0000-00007E010000}"/>
    <cellStyle name="20% - Accent1 3 3" xfId="280" xr:uid="{00000000-0005-0000-0000-00007F010000}"/>
    <cellStyle name="20% - Accent1 3 3 10" xfId="19214" xr:uid="{00000000-0005-0000-0000-000080010000}"/>
    <cellStyle name="20% - Accent1 3 3 2" xfId="527" xr:uid="{00000000-0005-0000-0000-000081010000}"/>
    <cellStyle name="20% - Accent1 3 3 2 2" xfId="1014" xr:uid="{00000000-0005-0000-0000-000082010000}"/>
    <cellStyle name="20% - Accent1 3 3 2 2 2" xfId="6780" xr:uid="{00000000-0005-0000-0000-000083010000}"/>
    <cellStyle name="20% - Accent1 3 3 2 2 2 2" xfId="16104" xr:uid="{00000000-0005-0000-0000-000084010000}"/>
    <cellStyle name="20% - Accent1 3 3 2 2 2 3" xfId="25427" xr:uid="{00000000-0005-0000-0000-000085010000}"/>
    <cellStyle name="20% - Accent1 3 3 2 2 3" xfId="10615" xr:uid="{00000000-0005-0000-0000-000086010000}"/>
    <cellStyle name="20% - Accent1 3 3 2 2 4" xfId="19939" xr:uid="{00000000-0005-0000-0000-000087010000}"/>
    <cellStyle name="20% - Accent1 3 3 2 3" xfId="5220" xr:uid="{00000000-0005-0000-0000-000088010000}"/>
    <cellStyle name="20% - Accent1 3 3 2 3 2" xfId="14544" xr:uid="{00000000-0005-0000-0000-000089010000}"/>
    <cellStyle name="20% - Accent1 3 3 2 3 3" xfId="23867" xr:uid="{00000000-0005-0000-0000-00008A010000}"/>
    <cellStyle name="20% - Accent1 3 3 2 4" xfId="9637" xr:uid="{00000000-0005-0000-0000-00008B010000}"/>
    <cellStyle name="20% - Accent1 3 3 2 4 2" xfId="18961" xr:uid="{00000000-0005-0000-0000-00008C010000}"/>
    <cellStyle name="20% - Accent1 3 3 2 4 3" xfId="28284" xr:uid="{00000000-0005-0000-0000-00008D010000}"/>
    <cellStyle name="20% - Accent1 3 3 2 5" xfId="10131" xr:uid="{00000000-0005-0000-0000-00008E010000}"/>
    <cellStyle name="20% - Accent1 3 3 2 6" xfId="19455" xr:uid="{00000000-0005-0000-0000-00008F010000}"/>
    <cellStyle name="20% - Accent1 3 3 3" xfId="774" xr:uid="{00000000-0005-0000-0000-000090010000}"/>
    <cellStyle name="20% - Accent1 3 3 3 2" xfId="6308" xr:uid="{00000000-0005-0000-0000-000091010000}"/>
    <cellStyle name="20% - Accent1 3 3 3 2 2" xfId="15632" xr:uid="{00000000-0005-0000-0000-000092010000}"/>
    <cellStyle name="20% - Accent1 3 3 3 2 3" xfId="24955" xr:uid="{00000000-0005-0000-0000-000093010000}"/>
    <cellStyle name="20% - Accent1 3 3 3 3" xfId="10375" xr:uid="{00000000-0005-0000-0000-000094010000}"/>
    <cellStyle name="20% - Accent1 3 3 3 4" xfId="19699" xr:uid="{00000000-0005-0000-0000-000095010000}"/>
    <cellStyle name="20% - Accent1 3 3 4" xfId="1361" xr:uid="{00000000-0005-0000-0000-000096010000}"/>
    <cellStyle name="20% - Accent1 3 3 4 2" xfId="6645" xr:uid="{00000000-0005-0000-0000-000097010000}"/>
    <cellStyle name="20% - Accent1 3 3 4 2 2" xfId="15969" xr:uid="{00000000-0005-0000-0000-000098010000}"/>
    <cellStyle name="20% - Accent1 3 3 4 2 3" xfId="25292" xr:uid="{00000000-0005-0000-0000-000099010000}"/>
    <cellStyle name="20% - Accent1 3 3 4 3" xfId="10929" xr:uid="{00000000-0005-0000-0000-00009A010000}"/>
    <cellStyle name="20% - Accent1 3 3 4 4" xfId="20253" xr:uid="{00000000-0005-0000-0000-00009B010000}"/>
    <cellStyle name="20% - Accent1 3 3 5" xfId="3148" xr:uid="{00000000-0005-0000-0000-00009C010000}"/>
    <cellStyle name="20% - Accent1 3 3 5 2" xfId="7827" xr:uid="{00000000-0005-0000-0000-00009D010000}"/>
    <cellStyle name="20% - Accent1 3 3 5 2 2" xfId="17151" xr:uid="{00000000-0005-0000-0000-00009E010000}"/>
    <cellStyle name="20% - Accent1 3 3 5 2 3" xfId="26474" xr:uid="{00000000-0005-0000-0000-00009F010000}"/>
    <cellStyle name="20% - Accent1 3 3 5 3" xfId="12534" xr:uid="{00000000-0005-0000-0000-0000A0010000}"/>
    <cellStyle name="20% - Accent1 3 3 5 4" xfId="21860" xr:uid="{00000000-0005-0000-0000-0000A1010000}"/>
    <cellStyle name="20% - Accent1 3 3 6" xfId="4814" xr:uid="{00000000-0005-0000-0000-0000A2010000}"/>
    <cellStyle name="20% - Accent1 3 3 6 2" xfId="14138" xr:uid="{00000000-0005-0000-0000-0000A3010000}"/>
    <cellStyle name="20% - Accent1 3 3 6 3" xfId="23461" xr:uid="{00000000-0005-0000-0000-0000A4010000}"/>
    <cellStyle name="20% - Accent1 3 3 7" xfId="7234" xr:uid="{00000000-0005-0000-0000-0000A5010000}"/>
    <cellStyle name="20% - Accent1 3 3 7 2" xfId="16558" xr:uid="{00000000-0005-0000-0000-0000A6010000}"/>
    <cellStyle name="20% - Accent1 3 3 7 3" xfId="25881" xr:uid="{00000000-0005-0000-0000-0000A7010000}"/>
    <cellStyle name="20% - Accent1 3 3 8" xfId="9396" xr:uid="{00000000-0005-0000-0000-0000A8010000}"/>
    <cellStyle name="20% - Accent1 3 3 8 2" xfId="18720" xr:uid="{00000000-0005-0000-0000-0000A9010000}"/>
    <cellStyle name="20% - Accent1 3 3 8 3" xfId="28043" xr:uid="{00000000-0005-0000-0000-0000AA010000}"/>
    <cellStyle name="20% - Accent1 3 3 9" xfId="9890" xr:uid="{00000000-0005-0000-0000-0000AB010000}"/>
    <cellStyle name="20% - Accent1 3 4" xfId="392" xr:uid="{00000000-0005-0000-0000-0000AC010000}"/>
    <cellStyle name="20% - Accent1 3 4 2" xfId="879" xr:uid="{00000000-0005-0000-0000-0000AD010000}"/>
    <cellStyle name="20% - Accent1 3 4 2 2" xfId="6877" xr:uid="{00000000-0005-0000-0000-0000AE010000}"/>
    <cellStyle name="20% - Accent1 3 4 2 2 2" xfId="16201" xr:uid="{00000000-0005-0000-0000-0000AF010000}"/>
    <cellStyle name="20% - Accent1 3 4 2 2 3" xfId="25524" xr:uid="{00000000-0005-0000-0000-0000B0010000}"/>
    <cellStyle name="20% - Accent1 3 4 2 3" xfId="10480" xr:uid="{00000000-0005-0000-0000-0000B1010000}"/>
    <cellStyle name="20% - Accent1 3 4 2 4" xfId="19804" xr:uid="{00000000-0005-0000-0000-0000B2010000}"/>
    <cellStyle name="20% - Accent1 3 4 3" xfId="1362" xr:uid="{00000000-0005-0000-0000-0000B3010000}"/>
    <cellStyle name="20% - Accent1 3 4 3 2" xfId="6644" xr:uid="{00000000-0005-0000-0000-0000B4010000}"/>
    <cellStyle name="20% - Accent1 3 4 3 2 2" xfId="15968" xr:uid="{00000000-0005-0000-0000-0000B5010000}"/>
    <cellStyle name="20% - Accent1 3 4 3 2 3" xfId="25291" xr:uid="{00000000-0005-0000-0000-0000B6010000}"/>
    <cellStyle name="20% - Accent1 3 4 3 3" xfId="10930" xr:uid="{00000000-0005-0000-0000-0000B7010000}"/>
    <cellStyle name="20% - Accent1 3 4 3 4" xfId="20254" xr:uid="{00000000-0005-0000-0000-0000B8010000}"/>
    <cellStyle name="20% - Accent1 3 4 4" xfId="3149" xr:uid="{00000000-0005-0000-0000-0000B9010000}"/>
    <cellStyle name="20% - Accent1 3 4 4 2" xfId="7828" xr:uid="{00000000-0005-0000-0000-0000BA010000}"/>
    <cellStyle name="20% - Accent1 3 4 4 2 2" xfId="17152" xr:uid="{00000000-0005-0000-0000-0000BB010000}"/>
    <cellStyle name="20% - Accent1 3 4 4 2 3" xfId="26475" xr:uid="{00000000-0005-0000-0000-0000BC010000}"/>
    <cellStyle name="20% - Accent1 3 4 4 3" xfId="12535" xr:uid="{00000000-0005-0000-0000-0000BD010000}"/>
    <cellStyle name="20% - Accent1 3 4 4 4" xfId="21861" xr:uid="{00000000-0005-0000-0000-0000BE010000}"/>
    <cellStyle name="20% - Accent1 3 4 5" xfId="4815" xr:uid="{00000000-0005-0000-0000-0000BF010000}"/>
    <cellStyle name="20% - Accent1 3 4 5 2" xfId="14139" xr:uid="{00000000-0005-0000-0000-0000C0010000}"/>
    <cellStyle name="20% - Accent1 3 4 5 3" xfId="23462" xr:uid="{00000000-0005-0000-0000-0000C1010000}"/>
    <cellStyle name="20% - Accent1 3 4 6" xfId="6304" xr:uid="{00000000-0005-0000-0000-0000C2010000}"/>
    <cellStyle name="20% - Accent1 3 4 6 2" xfId="15628" xr:uid="{00000000-0005-0000-0000-0000C3010000}"/>
    <cellStyle name="20% - Accent1 3 4 6 3" xfId="24951" xr:uid="{00000000-0005-0000-0000-0000C4010000}"/>
    <cellStyle name="20% - Accent1 3 4 7" xfId="9502" xr:uid="{00000000-0005-0000-0000-0000C5010000}"/>
    <cellStyle name="20% - Accent1 3 4 7 2" xfId="18826" xr:uid="{00000000-0005-0000-0000-0000C6010000}"/>
    <cellStyle name="20% - Accent1 3 4 7 3" xfId="28149" xr:uid="{00000000-0005-0000-0000-0000C7010000}"/>
    <cellStyle name="20% - Accent1 3 4 8" xfId="9996" xr:uid="{00000000-0005-0000-0000-0000C8010000}"/>
    <cellStyle name="20% - Accent1 3 4 9" xfId="19320" xr:uid="{00000000-0005-0000-0000-0000C9010000}"/>
    <cellStyle name="20% - Accent1 3 5" xfId="639" xr:uid="{00000000-0005-0000-0000-0000CA010000}"/>
    <cellStyle name="20% - Accent1 3 5 2" xfId="1363" xr:uid="{00000000-0005-0000-0000-0000CB010000}"/>
    <cellStyle name="20% - Accent1 3 5 2 2" xfId="6643" xr:uid="{00000000-0005-0000-0000-0000CC010000}"/>
    <cellStyle name="20% - Accent1 3 5 2 2 2" xfId="15967" xr:uid="{00000000-0005-0000-0000-0000CD010000}"/>
    <cellStyle name="20% - Accent1 3 5 2 2 3" xfId="25290" xr:uid="{00000000-0005-0000-0000-0000CE010000}"/>
    <cellStyle name="20% - Accent1 3 5 2 3" xfId="10931" xr:uid="{00000000-0005-0000-0000-0000CF010000}"/>
    <cellStyle name="20% - Accent1 3 5 2 4" xfId="20255" xr:uid="{00000000-0005-0000-0000-0000D0010000}"/>
    <cellStyle name="20% - Accent1 3 5 3" xfId="3150" xr:uid="{00000000-0005-0000-0000-0000D1010000}"/>
    <cellStyle name="20% - Accent1 3 5 3 2" xfId="7829" xr:uid="{00000000-0005-0000-0000-0000D2010000}"/>
    <cellStyle name="20% - Accent1 3 5 3 2 2" xfId="17153" xr:uid="{00000000-0005-0000-0000-0000D3010000}"/>
    <cellStyle name="20% - Accent1 3 5 3 2 3" xfId="26476" xr:uid="{00000000-0005-0000-0000-0000D4010000}"/>
    <cellStyle name="20% - Accent1 3 5 3 3" xfId="12536" xr:uid="{00000000-0005-0000-0000-0000D5010000}"/>
    <cellStyle name="20% - Accent1 3 5 3 4" xfId="21862" xr:uid="{00000000-0005-0000-0000-0000D6010000}"/>
    <cellStyle name="20% - Accent1 3 5 4" xfId="4816" xr:uid="{00000000-0005-0000-0000-0000D7010000}"/>
    <cellStyle name="20% - Accent1 3 5 4 2" xfId="14140" xr:uid="{00000000-0005-0000-0000-0000D8010000}"/>
    <cellStyle name="20% - Accent1 3 5 4 3" xfId="23463" xr:uid="{00000000-0005-0000-0000-0000D9010000}"/>
    <cellStyle name="20% - Accent1 3 5 5" xfId="7034" xr:uid="{00000000-0005-0000-0000-0000DA010000}"/>
    <cellStyle name="20% - Accent1 3 5 5 2" xfId="16358" xr:uid="{00000000-0005-0000-0000-0000DB010000}"/>
    <cellStyle name="20% - Accent1 3 5 5 3" xfId="25681" xr:uid="{00000000-0005-0000-0000-0000DC010000}"/>
    <cellStyle name="20% - Accent1 3 5 6" xfId="10240" xr:uid="{00000000-0005-0000-0000-0000DD010000}"/>
    <cellStyle name="20% - Accent1 3 5 7" xfId="19564" xr:uid="{00000000-0005-0000-0000-0000DE010000}"/>
    <cellStyle name="20% - Accent1 3 6" xfId="1358" xr:uid="{00000000-0005-0000-0000-0000DF010000}"/>
    <cellStyle name="20% - Accent1 3 6 2" xfId="6647" xr:uid="{00000000-0005-0000-0000-0000E0010000}"/>
    <cellStyle name="20% - Accent1 3 6 2 2" xfId="15971" xr:uid="{00000000-0005-0000-0000-0000E1010000}"/>
    <cellStyle name="20% - Accent1 3 6 2 3" xfId="25294" xr:uid="{00000000-0005-0000-0000-0000E2010000}"/>
    <cellStyle name="20% - Accent1 3 6 3" xfId="10926" xr:uid="{00000000-0005-0000-0000-0000E3010000}"/>
    <cellStyle name="20% - Accent1 3 6 4" xfId="20250" xr:uid="{00000000-0005-0000-0000-0000E4010000}"/>
    <cellStyle name="20% - Accent1 3 7" xfId="3145" xr:uid="{00000000-0005-0000-0000-0000E5010000}"/>
    <cellStyle name="20% - Accent1 3 7 2" xfId="7824" xr:uid="{00000000-0005-0000-0000-0000E6010000}"/>
    <cellStyle name="20% - Accent1 3 7 2 2" xfId="17148" xr:uid="{00000000-0005-0000-0000-0000E7010000}"/>
    <cellStyle name="20% - Accent1 3 7 2 3" xfId="26471" xr:uid="{00000000-0005-0000-0000-0000E8010000}"/>
    <cellStyle name="20% - Accent1 3 7 3" xfId="12531" xr:uid="{00000000-0005-0000-0000-0000E9010000}"/>
    <cellStyle name="20% - Accent1 3 7 4" xfId="21857" xr:uid="{00000000-0005-0000-0000-0000EA010000}"/>
    <cellStyle name="20% - Accent1 3 8" xfId="4811" xr:uid="{00000000-0005-0000-0000-0000EB010000}"/>
    <cellStyle name="20% - Accent1 3 8 2" xfId="14135" xr:uid="{00000000-0005-0000-0000-0000EC010000}"/>
    <cellStyle name="20% - Accent1 3 8 3" xfId="23458" xr:uid="{00000000-0005-0000-0000-0000ED010000}"/>
    <cellStyle name="20% - Accent1 3 9" xfId="7316" xr:uid="{00000000-0005-0000-0000-0000EE010000}"/>
    <cellStyle name="20% - Accent1 3 9 2" xfId="16640" xr:uid="{00000000-0005-0000-0000-0000EF010000}"/>
    <cellStyle name="20% - Accent1 3 9 3" xfId="25963" xr:uid="{00000000-0005-0000-0000-0000F0010000}"/>
    <cellStyle name="20% - Accent1 4" xfId="180" xr:uid="{00000000-0005-0000-0000-0000F1010000}"/>
    <cellStyle name="20% - Accent1 4 10" xfId="19124" xr:uid="{00000000-0005-0000-0000-0000F2010000}"/>
    <cellStyle name="20% - Accent1 4 11" xfId="28915" xr:uid="{00000000-0005-0000-0000-0000F3010000}"/>
    <cellStyle name="20% - Accent1 4 2" xfId="319" xr:uid="{00000000-0005-0000-0000-0000F4010000}"/>
    <cellStyle name="20% - Accent1 4 2 2" xfId="559" xr:uid="{00000000-0005-0000-0000-0000F5010000}"/>
    <cellStyle name="20% - Accent1 4 2 2 2" xfId="1046" xr:uid="{00000000-0005-0000-0000-0000F6010000}"/>
    <cellStyle name="20% - Accent1 4 2 2 2 2" xfId="6757" xr:uid="{00000000-0005-0000-0000-0000F7010000}"/>
    <cellStyle name="20% - Accent1 4 2 2 2 2 2" xfId="16081" xr:uid="{00000000-0005-0000-0000-0000F8010000}"/>
    <cellStyle name="20% - Accent1 4 2 2 2 2 3" xfId="25404" xr:uid="{00000000-0005-0000-0000-0000F9010000}"/>
    <cellStyle name="20% - Accent1 4 2 2 2 3" xfId="10647" xr:uid="{00000000-0005-0000-0000-0000FA010000}"/>
    <cellStyle name="20% - Accent1 4 2 2 2 4" xfId="19971" xr:uid="{00000000-0005-0000-0000-0000FB010000}"/>
    <cellStyle name="20% - Accent1 4 2 2 3" xfId="1366" xr:uid="{00000000-0005-0000-0000-0000FC010000}"/>
    <cellStyle name="20% - Accent1 4 2 2 3 2" xfId="7328" xr:uid="{00000000-0005-0000-0000-0000FD010000}"/>
    <cellStyle name="20% - Accent1 4 2 2 3 2 2" xfId="16652" xr:uid="{00000000-0005-0000-0000-0000FE010000}"/>
    <cellStyle name="20% - Accent1 4 2 2 3 2 3" xfId="25975" xr:uid="{00000000-0005-0000-0000-0000FF010000}"/>
    <cellStyle name="20% - Accent1 4 2 2 3 3" xfId="10934" xr:uid="{00000000-0005-0000-0000-000000020000}"/>
    <cellStyle name="20% - Accent1 4 2 2 3 4" xfId="20258" xr:uid="{00000000-0005-0000-0000-000001020000}"/>
    <cellStyle name="20% - Accent1 4 2 2 4" xfId="3153" xr:uid="{00000000-0005-0000-0000-000002020000}"/>
    <cellStyle name="20% - Accent1 4 2 2 4 2" xfId="7832" xr:uid="{00000000-0005-0000-0000-000003020000}"/>
    <cellStyle name="20% - Accent1 4 2 2 4 2 2" xfId="17156" xr:uid="{00000000-0005-0000-0000-000004020000}"/>
    <cellStyle name="20% - Accent1 4 2 2 4 2 3" xfId="26479" xr:uid="{00000000-0005-0000-0000-000005020000}"/>
    <cellStyle name="20% - Accent1 4 2 2 4 3" xfId="12539" xr:uid="{00000000-0005-0000-0000-000006020000}"/>
    <cellStyle name="20% - Accent1 4 2 2 4 4" xfId="21865" xr:uid="{00000000-0005-0000-0000-000007020000}"/>
    <cellStyle name="20% - Accent1 4 2 2 5" xfId="4819" xr:uid="{00000000-0005-0000-0000-000008020000}"/>
    <cellStyle name="20% - Accent1 4 2 2 5 2" xfId="14143" xr:uid="{00000000-0005-0000-0000-000009020000}"/>
    <cellStyle name="20% - Accent1 4 2 2 5 3" xfId="23466" xr:uid="{00000000-0005-0000-0000-00000A020000}"/>
    <cellStyle name="20% - Accent1 4 2 2 6" xfId="9669" xr:uid="{00000000-0005-0000-0000-00000B020000}"/>
    <cellStyle name="20% - Accent1 4 2 2 6 2" xfId="18993" xr:uid="{00000000-0005-0000-0000-00000C020000}"/>
    <cellStyle name="20% - Accent1 4 2 2 6 3" xfId="28316" xr:uid="{00000000-0005-0000-0000-00000D020000}"/>
    <cellStyle name="20% - Accent1 4 2 2 7" xfId="10163" xr:uid="{00000000-0005-0000-0000-00000E020000}"/>
    <cellStyle name="20% - Accent1 4 2 2 8" xfId="19487" xr:uid="{00000000-0005-0000-0000-00000F020000}"/>
    <cellStyle name="20% - Accent1 4 2 3" xfId="806" xr:uid="{00000000-0005-0000-0000-000010020000}"/>
    <cellStyle name="20% - Accent1 4 2 3 2" xfId="6931" xr:uid="{00000000-0005-0000-0000-000011020000}"/>
    <cellStyle name="20% - Accent1 4 2 3 2 2" xfId="16255" xr:uid="{00000000-0005-0000-0000-000012020000}"/>
    <cellStyle name="20% - Accent1 4 2 3 2 3" xfId="25578" xr:uid="{00000000-0005-0000-0000-000013020000}"/>
    <cellStyle name="20% - Accent1 4 2 3 3" xfId="10407" xr:uid="{00000000-0005-0000-0000-000014020000}"/>
    <cellStyle name="20% - Accent1 4 2 3 4" xfId="19731" xr:uid="{00000000-0005-0000-0000-000015020000}"/>
    <cellStyle name="20% - Accent1 4 2 4" xfId="1365" xr:uid="{00000000-0005-0000-0000-000016020000}"/>
    <cellStyle name="20% - Accent1 4 2 4 2" xfId="6641" xr:uid="{00000000-0005-0000-0000-000017020000}"/>
    <cellStyle name="20% - Accent1 4 2 4 2 2" xfId="15965" xr:uid="{00000000-0005-0000-0000-000018020000}"/>
    <cellStyle name="20% - Accent1 4 2 4 2 3" xfId="25288" xr:uid="{00000000-0005-0000-0000-000019020000}"/>
    <cellStyle name="20% - Accent1 4 2 4 3" xfId="10933" xr:uid="{00000000-0005-0000-0000-00001A020000}"/>
    <cellStyle name="20% - Accent1 4 2 4 4" xfId="20257" xr:uid="{00000000-0005-0000-0000-00001B020000}"/>
    <cellStyle name="20% - Accent1 4 2 5" xfId="3152" xr:uid="{00000000-0005-0000-0000-00001C020000}"/>
    <cellStyle name="20% - Accent1 4 2 5 2" xfId="7831" xr:uid="{00000000-0005-0000-0000-00001D020000}"/>
    <cellStyle name="20% - Accent1 4 2 5 2 2" xfId="17155" xr:uid="{00000000-0005-0000-0000-00001E020000}"/>
    <cellStyle name="20% - Accent1 4 2 5 2 3" xfId="26478" xr:uid="{00000000-0005-0000-0000-00001F020000}"/>
    <cellStyle name="20% - Accent1 4 2 5 3" xfId="12538" xr:uid="{00000000-0005-0000-0000-000020020000}"/>
    <cellStyle name="20% - Accent1 4 2 5 4" xfId="21864" xr:uid="{00000000-0005-0000-0000-000021020000}"/>
    <cellStyle name="20% - Accent1 4 2 6" xfId="4818" xr:uid="{00000000-0005-0000-0000-000022020000}"/>
    <cellStyle name="20% - Accent1 4 2 6 2" xfId="14142" xr:uid="{00000000-0005-0000-0000-000023020000}"/>
    <cellStyle name="20% - Accent1 4 2 6 3" xfId="23465" xr:uid="{00000000-0005-0000-0000-000024020000}"/>
    <cellStyle name="20% - Accent1 4 2 7" xfId="9429" xr:uid="{00000000-0005-0000-0000-000025020000}"/>
    <cellStyle name="20% - Accent1 4 2 7 2" xfId="18753" xr:uid="{00000000-0005-0000-0000-000026020000}"/>
    <cellStyle name="20% - Accent1 4 2 7 3" xfId="28076" xr:uid="{00000000-0005-0000-0000-000027020000}"/>
    <cellStyle name="20% - Accent1 4 2 8" xfId="9923" xr:uid="{00000000-0005-0000-0000-000028020000}"/>
    <cellStyle name="20% - Accent1 4 2 9" xfId="19247" xr:uid="{00000000-0005-0000-0000-000029020000}"/>
    <cellStyle name="20% - Accent1 4 3" xfId="437" xr:uid="{00000000-0005-0000-0000-00002A020000}"/>
    <cellStyle name="20% - Accent1 4 3 2" xfId="924" xr:uid="{00000000-0005-0000-0000-00002B020000}"/>
    <cellStyle name="20% - Accent1 4 3 2 2" xfId="6838" xr:uid="{00000000-0005-0000-0000-00002C020000}"/>
    <cellStyle name="20% - Accent1 4 3 2 2 2" xfId="16162" xr:uid="{00000000-0005-0000-0000-00002D020000}"/>
    <cellStyle name="20% - Accent1 4 3 2 2 3" xfId="25485" xr:uid="{00000000-0005-0000-0000-00002E020000}"/>
    <cellStyle name="20% - Accent1 4 3 2 3" xfId="10525" xr:uid="{00000000-0005-0000-0000-00002F020000}"/>
    <cellStyle name="20% - Accent1 4 3 2 4" xfId="19849" xr:uid="{00000000-0005-0000-0000-000030020000}"/>
    <cellStyle name="20% - Accent1 4 3 3" xfId="1367" xr:uid="{00000000-0005-0000-0000-000031020000}"/>
    <cellStyle name="20% - Accent1 4 3 3 2" xfId="6640" xr:uid="{00000000-0005-0000-0000-000032020000}"/>
    <cellStyle name="20% - Accent1 4 3 3 2 2" xfId="15964" xr:uid="{00000000-0005-0000-0000-000033020000}"/>
    <cellStyle name="20% - Accent1 4 3 3 2 3" xfId="25287" xr:uid="{00000000-0005-0000-0000-000034020000}"/>
    <cellStyle name="20% - Accent1 4 3 3 3" xfId="10935" xr:uid="{00000000-0005-0000-0000-000035020000}"/>
    <cellStyle name="20% - Accent1 4 3 3 4" xfId="20259" xr:uid="{00000000-0005-0000-0000-000036020000}"/>
    <cellStyle name="20% - Accent1 4 3 4" xfId="3154" xr:uid="{00000000-0005-0000-0000-000037020000}"/>
    <cellStyle name="20% - Accent1 4 3 4 2" xfId="7833" xr:uid="{00000000-0005-0000-0000-000038020000}"/>
    <cellStyle name="20% - Accent1 4 3 4 2 2" xfId="17157" xr:uid="{00000000-0005-0000-0000-000039020000}"/>
    <cellStyle name="20% - Accent1 4 3 4 2 3" xfId="26480" xr:uid="{00000000-0005-0000-0000-00003A020000}"/>
    <cellStyle name="20% - Accent1 4 3 4 3" xfId="12540" xr:uid="{00000000-0005-0000-0000-00003B020000}"/>
    <cellStyle name="20% - Accent1 4 3 4 4" xfId="21866" xr:uid="{00000000-0005-0000-0000-00003C020000}"/>
    <cellStyle name="20% - Accent1 4 3 5" xfId="4820" xr:uid="{00000000-0005-0000-0000-00003D020000}"/>
    <cellStyle name="20% - Accent1 4 3 5 2" xfId="14144" xr:uid="{00000000-0005-0000-0000-00003E020000}"/>
    <cellStyle name="20% - Accent1 4 3 5 3" xfId="23467" xr:uid="{00000000-0005-0000-0000-00003F020000}"/>
    <cellStyle name="20% - Accent1 4 3 6" xfId="9547" xr:uid="{00000000-0005-0000-0000-000040020000}"/>
    <cellStyle name="20% - Accent1 4 3 6 2" xfId="18871" xr:uid="{00000000-0005-0000-0000-000041020000}"/>
    <cellStyle name="20% - Accent1 4 3 6 3" xfId="28194" xr:uid="{00000000-0005-0000-0000-000042020000}"/>
    <cellStyle name="20% - Accent1 4 3 7" xfId="10041" xr:uid="{00000000-0005-0000-0000-000043020000}"/>
    <cellStyle name="20% - Accent1 4 3 8" xfId="19365" xr:uid="{00000000-0005-0000-0000-000044020000}"/>
    <cellStyle name="20% - Accent1 4 4" xfId="684" xr:uid="{00000000-0005-0000-0000-000045020000}"/>
    <cellStyle name="20% - Accent1 4 4 2" xfId="7018" xr:uid="{00000000-0005-0000-0000-000046020000}"/>
    <cellStyle name="20% - Accent1 4 4 2 2" xfId="16342" xr:uid="{00000000-0005-0000-0000-000047020000}"/>
    <cellStyle name="20% - Accent1 4 4 2 3" xfId="25665" xr:uid="{00000000-0005-0000-0000-000048020000}"/>
    <cellStyle name="20% - Accent1 4 4 3" xfId="10285" xr:uid="{00000000-0005-0000-0000-000049020000}"/>
    <cellStyle name="20% - Accent1 4 4 4" xfId="19609" xr:uid="{00000000-0005-0000-0000-00004A020000}"/>
    <cellStyle name="20% - Accent1 4 5" xfId="1364" xr:uid="{00000000-0005-0000-0000-00004B020000}"/>
    <cellStyle name="20% - Accent1 4 5 2" xfId="6642" xr:uid="{00000000-0005-0000-0000-00004C020000}"/>
    <cellStyle name="20% - Accent1 4 5 2 2" xfId="15966" xr:uid="{00000000-0005-0000-0000-00004D020000}"/>
    <cellStyle name="20% - Accent1 4 5 2 3" xfId="25289" xr:uid="{00000000-0005-0000-0000-00004E020000}"/>
    <cellStyle name="20% - Accent1 4 5 3" xfId="10932" xr:uid="{00000000-0005-0000-0000-00004F020000}"/>
    <cellStyle name="20% - Accent1 4 5 4" xfId="20256" xr:uid="{00000000-0005-0000-0000-000050020000}"/>
    <cellStyle name="20% - Accent1 4 6" xfId="3151" xr:uid="{00000000-0005-0000-0000-000051020000}"/>
    <cellStyle name="20% - Accent1 4 6 2" xfId="7830" xr:uid="{00000000-0005-0000-0000-000052020000}"/>
    <cellStyle name="20% - Accent1 4 6 2 2" xfId="17154" xr:uid="{00000000-0005-0000-0000-000053020000}"/>
    <cellStyle name="20% - Accent1 4 6 2 3" xfId="26477" xr:uid="{00000000-0005-0000-0000-000054020000}"/>
    <cellStyle name="20% - Accent1 4 6 3" xfId="12537" xr:uid="{00000000-0005-0000-0000-000055020000}"/>
    <cellStyle name="20% - Accent1 4 6 4" xfId="21863" xr:uid="{00000000-0005-0000-0000-000056020000}"/>
    <cellStyle name="20% - Accent1 4 7" xfId="4817" xr:uid="{00000000-0005-0000-0000-000057020000}"/>
    <cellStyle name="20% - Accent1 4 7 2" xfId="14141" xr:uid="{00000000-0005-0000-0000-000058020000}"/>
    <cellStyle name="20% - Accent1 4 7 3" xfId="23464" xr:uid="{00000000-0005-0000-0000-000059020000}"/>
    <cellStyle name="20% - Accent1 4 8" xfId="9306" xr:uid="{00000000-0005-0000-0000-00005A020000}"/>
    <cellStyle name="20% - Accent1 4 8 2" xfId="18630" xr:uid="{00000000-0005-0000-0000-00005B020000}"/>
    <cellStyle name="20% - Accent1 4 8 3" xfId="27953" xr:uid="{00000000-0005-0000-0000-00005C020000}"/>
    <cellStyle name="20% - Accent1 4 9" xfId="9800" xr:uid="{00000000-0005-0000-0000-00005D020000}"/>
    <cellStyle name="20% - Accent1 5" xfId="240" xr:uid="{00000000-0005-0000-0000-00005E020000}"/>
    <cellStyle name="20% - Accent1 5 2" xfId="497" xr:uid="{00000000-0005-0000-0000-00005F020000}"/>
    <cellStyle name="20% - Accent1 5 2 2" xfId="984" xr:uid="{00000000-0005-0000-0000-000060020000}"/>
    <cellStyle name="20% - Accent1 5 2 2 2" xfId="6804" xr:uid="{00000000-0005-0000-0000-000061020000}"/>
    <cellStyle name="20% - Accent1 5 2 2 2 2" xfId="16128" xr:uid="{00000000-0005-0000-0000-000062020000}"/>
    <cellStyle name="20% - Accent1 5 2 2 2 3" xfId="25451" xr:uid="{00000000-0005-0000-0000-000063020000}"/>
    <cellStyle name="20% - Accent1 5 2 2 3" xfId="10585" xr:uid="{00000000-0005-0000-0000-000064020000}"/>
    <cellStyle name="20% - Accent1 5 2 2 4" xfId="19909" xr:uid="{00000000-0005-0000-0000-000065020000}"/>
    <cellStyle name="20% - Accent1 5 2 3" xfId="1369" xr:uid="{00000000-0005-0000-0000-000066020000}"/>
    <cellStyle name="20% - Accent1 5 2 3 2" xfId="7330" xr:uid="{00000000-0005-0000-0000-000067020000}"/>
    <cellStyle name="20% - Accent1 5 2 3 2 2" xfId="16654" xr:uid="{00000000-0005-0000-0000-000068020000}"/>
    <cellStyle name="20% - Accent1 5 2 3 2 3" xfId="25977" xr:uid="{00000000-0005-0000-0000-000069020000}"/>
    <cellStyle name="20% - Accent1 5 2 3 3" xfId="10937" xr:uid="{00000000-0005-0000-0000-00006A020000}"/>
    <cellStyle name="20% - Accent1 5 2 3 4" xfId="20261" xr:uid="{00000000-0005-0000-0000-00006B020000}"/>
    <cellStyle name="20% - Accent1 5 2 4" xfId="3156" xr:uid="{00000000-0005-0000-0000-00006C020000}"/>
    <cellStyle name="20% - Accent1 5 2 4 2" xfId="7835" xr:uid="{00000000-0005-0000-0000-00006D020000}"/>
    <cellStyle name="20% - Accent1 5 2 4 2 2" xfId="17159" xr:uid="{00000000-0005-0000-0000-00006E020000}"/>
    <cellStyle name="20% - Accent1 5 2 4 2 3" xfId="26482" xr:uid="{00000000-0005-0000-0000-00006F020000}"/>
    <cellStyle name="20% - Accent1 5 2 4 3" xfId="12542" xr:uid="{00000000-0005-0000-0000-000070020000}"/>
    <cellStyle name="20% - Accent1 5 2 4 4" xfId="21868" xr:uid="{00000000-0005-0000-0000-000071020000}"/>
    <cellStyle name="20% - Accent1 5 2 5" xfId="4822" xr:uid="{00000000-0005-0000-0000-000072020000}"/>
    <cellStyle name="20% - Accent1 5 2 5 2" xfId="14146" xr:uid="{00000000-0005-0000-0000-000073020000}"/>
    <cellStyle name="20% - Accent1 5 2 5 3" xfId="23469" xr:uid="{00000000-0005-0000-0000-000074020000}"/>
    <cellStyle name="20% - Accent1 5 2 6" xfId="9607" xr:uid="{00000000-0005-0000-0000-000075020000}"/>
    <cellStyle name="20% - Accent1 5 2 6 2" xfId="18931" xr:uid="{00000000-0005-0000-0000-000076020000}"/>
    <cellStyle name="20% - Accent1 5 2 6 3" xfId="28254" xr:uid="{00000000-0005-0000-0000-000077020000}"/>
    <cellStyle name="20% - Accent1 5 2 7" xfId="10101" xr:uid="{00000000-0005-0000-0000-000078020000}"/>
    <cellStyle name="20% - Accent1 5 2 8" xfId="19425" xr:uid="{00000000-0005-0000-0000-000079020000}"/>
    <cellStyle name="20% - Accent1 5 3" xfId="744" xr:uid="{00000000-0005-0000-0000-00007A020000}"/>
    <cellStyle name="20% - Accent1 5 3 2" xfId="6975" xr:uid="{00000000-0005-0000-0000-00007B020000}"/>
    <cellStyle name="20% - Accent1 5 3 2 2" xfId="16299" xr:uid="{00000000-0005-0000-0000-00007C020000}"/>
    <cellStyle name="20% - Accent1 5 3 2 3" xfId="25622" xr:uid="{00000000-0005-0000-0000-00007D020000}"/>
    <cellStyle name="20% - Accent1 5 3 3" xfId="10345" xr:uid="{00000000-0005-0000-0000-00007E020000}"/>
    <cellStyle name="20% - Accent1 5 3 4" xfId="19669" xr:uid="{00000000-0005-0000-0000-00007F020000}"/>
    <cellStyle name="20% - Accent1 5 4" xfId="1368" xr:uid="{00000000-0005-0000-0000-000080020000}"/>
    <cellStyle name="20% - Accent1 5 4 2" xfId="7329" xr:uid="{00000000-0005-0000-0000-000081020000}"/>
    <cellStyle name="20% - Accent1 5 4 2 2" xfId="16653" xr:uid="{00000000-0005-0000-0000-000082020000}"/>
    <cellStyle name="20% - Accent1 5 4 2 3" xfId="25976" xr:uid="{00000000-0005-0000-0000-000083020000}"/>
    <cellStyle name="20% - Accent1 5 4 3" xfId="10936" xr:uid="{00000000-0005-0000-0000-000084020000}"/>
    <cellStyle name="20% - Accent1 5 4 4" xfId="20260" xr:uid="{00000000-0005-0000-0000-000085020000}"/>
    <cellStyle name="20% - Accent1 5 5" xfId="3155" xr:uid="{00000000-0005-0000-0000-000086020000}"/>
    <cellStyle name="20% - Accent1 5 5 2" xfId="7834" xr:uid="{00000000-0005-0000-0000-000087020000}"/>
    <cellStyle name="20% - Accent1 5 5 2 2" xfId="17158" xr:uid="{00000000-0005-0000-0000-000088020000}"/>
    <cellStyle name="20% - Accent1 5 5 2 3" xfId="26481" xr:uid="{00000000-0005-0000-0000-000089020000}"/>
    <cellStyle name="20% - Accent1 5 5 3" xfId="12541" xr:uid="{00000000-0005-0000-0000-00008A020000}"/>
    <cellStyle name="20% - Accent1 5 5 4" xfId="21867" xr:uid="{00000000-0005-0000-0000-00008B020000}"/>
    <cellStyle name="20% - Accent1 5 6" xfId="4821" xr:uid="{00000000-0005-0000-0000-00008C020000}"/>
    <cellStyle name="20% - Accent1 5 6 2" xfId="14145" xr:uid="{00000000-0005-0000-0000-00008D020000}"/>
    <cellStyle name="20% - Accent1 5 6 3" xfId="23468" xr:uid="{00000000-0005-0000-0000-00008E020000}"/>
    <cellStyle name="20% - Accent1 5 7" xfId="9366" xr:uid="{00000000-0005-0000-0000-00008F020000}"/>
    <cellStyle name="20% - Accent1 5 7 2" xfId="18690" xr:uid="{00000000-0005-0000-0000-000090020000}"/>
    <cellStyle name="20% - Accent1 5 7 3" xfId="28013" xr:uid="{00000000-0005-0000-0000-000091020000}"/>
    <cellStyle name="20% - Accent1 5 8" xfId="9860" xr:uid="{00000000-0005-0000-0000-000092020000}"/>
    <cellStyle name="20% - Accent1 5 9" xfId="19184" xr:uid="{00000000-0005-0000-0000-000093020000}"/>
    <cellStyle name="20% - Accent1 6" xfId="378" xr:uid="{00000000-0005-0000-0000-000094020000}"/>
    <cellStyle name="20% - Accent1 6 2" xfId="865" xr:uid="{00000000-0005-0000-0000-000095020000}"/>
    <cellStyle name="20% - Accent1 6 2 2" xfId="6890" xr:uid="{00000000-0005-0000-0000-000096020000}"/>
    <cellStyle name="20% - Accent1 6 2 2 2" xfId="16214" xr:uid="{00000000-0005-0000-0000-000097020000}"/>
    <cellStyle name="20% - Accent1 6 2 2 3" xfId="25537" xr:uid="{00000000-0005-0000-0000-000098020000}"/>
    <cellStyle name="20% - Accent1 6 2 3" xfId="10466" xr:uid="{00000000-0005-0000-0000-000099020000}"/>
    <cellStyle name="20% - Accent1 6 2 4" xfId="19790" xr:uid="{00000000-0005-0000-0000-00009A020000}"/>
    <cellStyle name="20% - Accent1 6 3" xfId="1370" xr:uid="{00000000-0005-0000-0000-00009B020000}"/>
    <cellStyle name="20% - Accent1 6 3 2" xfId="7332" xr:uid="{00000000-0005-0000-0000-00009C020000}"/>
    <cellStyle name="20% - Accent1 6 3 2 2" xfId="16656" xr:uid="{00000000-0005-0000-0000-00009D020000}"/>
    <cellStyle name="20% - Accent1 6 3 2 3" xfId="25979" xr:uid="{00000000-0005-0000-0000-00009E020000}"/>
    <cellStyle name="20% - Accent1 6 3 3" xfId="10938" xr:uid="{00000000-0005-0000-0000-00009F020000}"/>
    <cellStyle name="20% - Accent1 6 3 4" xfId="20262" xr:uid="{00000000-0005-0000-0000-0000A0020000}"/>
    <cellStyle name="20% - Accent1 6 4" xfId="3157" xr:uid="{00000000-0005-0000-0000-0000A1020000}"/>
    <cellStyle name="20% - Accent1 6 4 2" xfId="7836" xr:uid="{00000000-0005-0000-0000-0000A2020000}"/>
    <cellStyle name="20% - Accent1 6 4 2 2" xfId="17160" xr:uid="{00000000-0005-0000-0000-0000A3020000}"/>
    <cellStyle name="20% - Accent1 6 4 2 3" xfId="26483" xr:uid="{00000000-0005-0000-0000-0000A4020000}"/>
    <cellStyle name="20% - Accent1 6 4 3" xfId="12543" xr:uid="{00000000-0005-0000-0000-0000A5020000}"/>
    <cellStyle name="20% - Accent1 6 4 4" xfId="21869" xr:uid="{00000000-0005-0000-0000-0000A6020000}"/>
    <cellStyle name="20% - Accent1 6 5" xfId="4823" xr:uid="{00000000-0005-0000-0000-0000A7020000}"/>
    <cellStyle name="20% - Accent1 6 5 2" xfId="14147" xr:uid="{00000000-0005-0000-0000-0000A8020000}"/>
    <cellStyle name="20% - Accent1 6 5 3" xfId="23470" xr:uid="{00000000-0005-0000-0000-0000A9020000}"/>
    <cellStyle name="20% - Accent1 6 6" xfId="9488" xr:uid="{00000000-0005-0000-0000-0000AA020000}"/>
    <cellStyle name="20% - Accent1 6 6 2" xfId="18812" xr:uid="{00000000-0005-0000-0000-0000AB020000}"/>
    <cellStyle name="20% - Accent1 6 6 3" xfId="28135" xr:uid="{00000000-0005-0000-0000-0000AC020000}"/>
    <cellStyle name="20% - Accent1 6 7" xfId="9982" xr:uid="{00000000-0005-0000-0000-0000AD020000}"/>
    <cellStyle name="20% - Accent1 6 8" xfId="19306" xr:uid="{00000000-0005-0000-0000-0000AE020000}"/>
    <cellStyle name="20% - Accent1 7" xfId="621" xr:uid="{00000000-0005-0000-0000-0000AF020000}"/>
    <cellStyle name="20% - Accent1 7 2" xfId="1371" xr:uid="{00000000-0005-0000-0000-0000B0020000}"/>
    <cellStyle name="20% - Accent1 7 2 2" xfId="7331" xr:uid="{00000000-0005-0000-0000-0000B1020000}"/>
    <cellStyle name="20% - Accent1 7 2 2 2" xfId="16655" xr:uid="{00000000-0005-0000-0000-0000B2020000}"/>
    <cellStyle name="20% - Accent1 7 2 2 3" xfId="25978" xr:uid="{00000000-0005-0000-0000-0000B3020000}"/>
    <cellStyle name="20% - Accent1 7 2 3" xfId="10939" xr:uid="{00000000-0005-0000-0000-0000B4020000}"/>
    <cellStyle name="20% - Accent1 7 2 4" xfId="20263" xr:uid="{00000000-0005-0000-0000-0000B5020000}"/>
    <cellStyle name="20% - Accent1 7 3" xfId="3158" xr:uid="{00000000-0005-0000-0000-0000B6020000}"/>
    <cellStyle name="20% - Accent1 7 3 2" xfId="7837" xr:uid="{00000000-0005-0000-0000-0000B7020000}"/>
    <cellStyle name="20% - Accent1 7 3 2 2" xfId="17161" xr:uid="{00000000-0005-0000-0000-0000B8020000}"/>
    <cellStyle name="20% - Accent1 7 3 2 3" xfId="26484" xr:uid="{00000000-0005-0000-0000-0000B9020000}"/>
    <cellStyle name="20% - Accent1 7 3 3" xfId="12544" xr:uid="{00000000-0005-0000-0000-0000BA020000}"/>
    <cellStyle name="20% - Accent1 7 3 4" xfId="21870" xr:uid="{00000000-0005-0000-0000-0000BB020000}"/>
    <cellStyle name="20% - Accent1 7 4" xfId="4824" xr:uid="{00000000-0005-0000-0000-0000BC020000}"/>
    <cellStyle name="20% - Accent1 7 4 2" xfId="14148" xr:uid="{00000000-0005-0000-0000-0000BD020000}"/>
    <cellStyle name="20% - Accent1 7 4 3" xfId="23471" xr:uid="{00000000-0005-0000-0000-0000BE020000}"/>
    <cellStyle name="20% - Accent1 7 5" xfId="10225" xr:uid="{00000000-0005-0000-0000-0000BF020000}"/>
    <cellStyle name="20% - Accent1 7 6" xfId="19549" xr:uid="{00000000-0005-0000-0000-0000C0020000}"/>
    <cellStyle name="20% - Accent1 8" xfId="1372" xr:uid="{00000000-0005-0000-0000-0000C1020000}"/>
    <cellStyle name="20% - Accent1 8 2" xfId="3159" xr:uid="{00000000-0005-0000-0000-0000C2020000}"/>
    <cellStyle name="20% - Accent1 8 2 2" xfId="7838" xr:uid="{00000000-0005-0000-0000-0000C3020000}"/>
    <cellStyle name="20% - Accent1 8 2 2 2" xfId="17162" xr:uid="{00000000-0005-0000-0000-0000C4020000}"/>
    <cellStyle name="20% - Accent1 8 2 2 3" xfId="26485" xr:uid="{00000000-0005-0000-0000-0000C5020000}"/>
    <cellStyle name="20% - Accent1 8 2 3" xfId="12545" xr:uid="{00000000-0005-0000-0000-0000C6020000}"/>
    <cellStyle name="20% - Accent1 8 2 4" xfId="21871" xr:uid="{00000000-0005-0000-0000-0000C7020000}"/>
    <cellStyle name="20% - Accent1 8 3" xfId="4825" xr:uid="{00000000-0005-0000-0000-0000C8020000}"/>
    <cellStyle name="20% - Accent1 8 3 2" xfId="14149" xr:uid="{00000000-0005-0000-0000-0000C9020000}"/>
    <cellStyle name="20% - Accent1 8 3 3" xfId="23472" xr:uid="{00000000-0005-0000-0000-0000CA020000}"/>
    <cellStyle name="20% - Accent1 8 4" xfId="10940" xr:uid="{00000000-0005-0000-0000-0000CB020000}"/>
    <cellStyle name="20% - Accent1 8 5" xfId="20264" xr:uid="{00000000-0005-0000-0000-0000CC020000}"/>
    <cellStyle name="20% - Accent1 9" xfId="1119" xr:uid="{00000000-0005-0000-0000-0000CD020000}"/>
    <cellStyle name="20% - Accent1 9 2" xfId="6713" xr:uid="{00000000-0005-0000-0000-0000CE020000}"/>
    <cellStyle name="20% - Accent1 9 2 2" xfId="16037" xr:uid="{00000000-0005-0000-0000-0000CF020000}"/>
    <cellStyle name="20% - Accent1 9 2 3" xfId="25360" xr:uid="{00000000-0005-0000-0000-0000D0020000}"/>
    <cellStyle name="20% - Accent1 9 3" xfId="10718" xr:uid="{00000000-0005-0000-0000-0000D1020000}"/>
    <cellStyle name="20% - Accent1 9 4" xfId="20042" xr:uid="{00000000-0005-0000-0000-0000D2020000}"/>
    <cellStyle name="20% - Accent2" xfId="35" builtinId="34" customBuiltin="1"/>
    <cellStyle name="20% - Accent2 10" xfId="2935" xr:uid="{00000000-0005-0000-0000-0000D4020000}"/>
    <cellStyle name="20% - Accent2 10 2" xfId="7617" xr:uid="{00000000-0005-0000-0000-0000D5020000}"/>
    <cellStyle name="20% - Accent2 10 2 2" xfId="16941" xr:uid="{00000000-0005-0000-0000-0000D6020000}"/>
    <cellStyle name="20% - Accent2 10 2 3" xfId="26264" xr:uid="{00000000-0005-0000-0000-0000D7020000}"/>
    <cellStyle name="20% - Accent2 10 3" xfId="12340" xr:uid="{00000000-0005-0000-0000-0000D8020000}"/>
    <cellStyle name="20% - Accent2 10 4" xfId="21666" xr:uid="{00000000-0005-0000-0000-0000D9020000}"/>
    <cellStyle name="20% - Accent2 11" xfId="4572" xr:uid="{00000000-0005-0000-0000-0000DA020000}"/>
    <cellStyle name="20% - Accent2 11 2" xfId="13896" xr:uid="{00000000-0005-0000-0000-0000DB020000}"/>
    <cellStyle name="20% - Accent2 11 3" xfId="23219" xr:uid="{00000000-0005-0000-0000-0000DC020000}"/>
    <cellStyle name="20% - Accent2 12" xfId="9236" xr:uid="{00000000-0005-0000-0000-0000DD020000}"/>
    <cellStyle name="20% - Accent2 12 2" xfId="18560" xr:uid="{00000000-0005-0000-0000-0000DE020000}"/>
    <cellStyle name="20% - Accent2 12 3" xfId="27883" xr:uid="{00000000-0005-0000-0000-0000DF020000}"/>
    <cellStyle name="20% - Accent2 13" xfId="9730" xr:uid="{00000000-0005-0000-0000-0000E0020000}"/>
    <cellStyle name="20% - Accent2 14" xfId="19054" xr:uid="{00000000-0005-0000-0000-0000E1020000}"/>
    <cellStyle name="20% - Accent2 15" xfId="28386" xr:uid="{00000000-0005-0000-0000-0000E2020000}"/>
    <cellStyle name="20% - Accent2 2" xfId="57" xr:uid="{00000000-0005-0000-0000-0000E3020000}"/>
    <cellStyle name="20% - Accent2 2 10" xfId="4595" xr:uid="{00000000-0005-0000-0000-0000E4020000}"/>
    <cellStyle name="20% - Accent2 2 10 2" xfId="13919" xr:uid="{00000000-0005-0000-0000-0000E5020000}"/>
    <cellStyle name="20% - Accent2 2 10 3" xfId="23242" xr:uid="{00000000-0005-0000-0000-0000E6020000}"/>
    <cellStyle name="20% - Accent2 2 11" xfId="9249" xr:uid="{00000000-0005-0000-0000-0000E7020000}"/>
    <cellStyle name="20% - Accent2 2 11 2" xfId="18573" xr:uid="{00000000-0005-0000-0000-0000E8020000}"/>
    <cellStyle name="20% - Accent2 2 11 3" xfId="27896" xr:uid="{00000000-0005-0000-0000-0000E9020000}"/>
    <cellStyle name="20% - Accent2 2 12" xfId="9743" xr:uid="{00000000-0005-0000-0000-0000EA020000}"/>
    <cellStyle name="20% - Accent2 2 13" xfId="19067" xr:uid="{00000000-0005-0000-0000-0000EB020000}"/>
    <cellStyle name="20% - Accent2 2 14" xfId="28387" xr:uid="{00000000-0005-0000-0000-0000EC020000}"/>
    <cellStyle name="20% - Accent2 2 2" xfId="195" xr:uid="{00000000-0005-0000-0000-0000ED020000}"/>
    <cellStyle name="20% - Accent2 2 2 10" xfId="9815" xr:uid="{00000000-0005-0000-0000-0000EE020000}"/>
    <cellStyle name="20% - Accent2 2 2 11" xfId="19139" xr:uid="{00000000-0005-0000-0000-0000EF020000}"/>
    <cellStyle name="20% - Accent2 2 2 2" xfId="334" xr:uid="{00000000-0005-0000-0000-0000F0020000}"/>
    <cellStyle name="20% - Accent2 2 2 2 10" xfId="19262" xr:uid="{00000000-0005-0000-0000-0000F1020000}"/>
    <cellStyle name="20% - Accent2 2 2 2 2" xfId="574" xr:uid="{00000000-0005-0000-0000-0000F2020000}"/>
    <cellStyle name="20% - Accent2 2 2 2 2 2" xfId="1061" xr:uid="{00000000-0005-0000-0000-0000F3020000}"/>
    <cellStyle name="20% - Accent2 2 2 2 2 2 2" xfId="4683" xr:uid="{00000000-0005-0000-0000-0000F4020000}"/>
    <cellStyle name="20% - Accent2 2 2 2 2 2 2 2" xfId="14007" xr:uid="{00000000-0005-0000-0000-0000F5020000}"/>
    <cellStyle name="20% - Accent2 2 2 2 2 2 2 3" xfId="23330" xr:uid="{00000000-0005-0000-0000-0000F6020000}"/>
    <cellStyle name="20% - Accent2 2 2 2 2 2 3" xfId="10662" xr:uid="{00000000-0005-0000-0000-0000F7020000}"/>
    <cellStyle name="20% - Accent2 2 2 2 2 2 4" xfId="19986" xr:uid="{00000000-0005-0000-0000-0000F8020000}"/>
    <cellStyle name="20% - Accent2 2 2 2 2 3" xfId="1376" xr:uid="{00000000-0005-0000-0000-0000F9020000}"/>
    <cellStyle name="20% - Accent2 2 2 2 2 3 2" xfId="7327" xr:uid="{00000000-0005-0000-0000-0000FA020000}"/>
    <cellStyle name="20% - Accent2 2 2 2 2 3 2 2" xfId="16651" xr:uid="{00000000-0005-0000-0000-0000FB020000}"/>
    <cellStyle name="20% - Accent2 2 2 2 2 3 2 3" xfId="25974" xr:uid="{00000000-0005-0000-0000-0000FC020000}"/>
    <cellStyle name="20% - Accent2 2 2 2 2 3 3" xfId="10944" xr:uid="{00000000-0005-0000-0000-0000FD020000}"/>
    <cellStyle name="20% - Accent2 2 2 2 2 3 4" xfId="20268" xr:uid="{00000000-0005-0000-0000-0000FE020000}"/>
    <cellStyle name="20% - Accent2 2 2 2 2 4" xfId="3163" xr:uid="{00000000-0005-0000-0000-0000FF020000}"/>
    <cellStyle name="20% - Accent2 2 2 2 2 4 2" xfId="7842" xr:uid="{00000000-0005-0000-0000-000000030000}"/>
    <cellStyle name="20% - Accent2 2 2 2 2 4 2 2" xfId="17166" xr:uid="{00000000-0005-0000-0000-000001030000}"/>
    <cellStyle name="20% - Accent2 2 2 2 2 4 2 3" xfId="26489" xr:uid="{00000000-0005-0000-0000-000002030000}"/>
    <cellStyle name="20% - Accent2 2 2 2 2 4 3" xfId="12549" xr:uid="{00000000-0005-0000-0000-000003030000}"/>
    <cellStyle name="20% - Accent2 2 2 2 2 4 4" xfId="21875" xr:uid="{00000000-0005-0000-0000-000004030000}"/>
    <cellStyle name="20% - Accent2 2 2 2 2 5" xfId="4829" xr:uid="{00000000-0005-0000-0000-000005030000}"/>
    <cellStyle name="20% - Accent2 2 2 2 2 5 2" xfId="14153" xr:uid="{00000000-0005-0000-0000-000006030000}"/>
    <cellStyle name="20% - Accent2 2 2 2 2 5 3" xfId="23476" xr:uid="{00000000-0005-0000-0000-000007030000}"/>
    <cellStyle name="20% - Accent2 2 2 2 2 6" xfId="7071" xr:uid="{00000000-0005-0000-0000-000008030000}"/>
    <cellStyle name="20% - Accent2 2 2 2 2 6 2" xfId="16395" xr:uid="{00000000-0005-0000-0000-000009030000}"/>
    <cellStyle name="20% - Accent2 2 2 2 2 6 3" xfId="25718" xr:uid="{00000000-0005-0000-0000-00000A030000}"/>
    <cellStyle name="20% - Accent2 2 2 2 2 7" xfId="9684" xr:uid="{00000000-0005-0000-0000-00000B030000}"/>
    <cellStyle name="20% - Accent2 2 2 2 2 7 2" xfId="19008" xr:uid="{00000000-0005-0000-0000-00000C030000}"/>
    <cellStyle name="20% - Accent2 2 2 2 2 7 3" xfId="28331" xr:uid="{00000000-0005-0000-0000-00000D030000}"/>
    <cellStyle name="20% - Accent2 2 2 2 2 8" xfId="10178" xr:uid="{00000000-0005-0000-0000-00000E030000}"/>
    <cellStyle name="20% - Accent2 2 2 2 2 9" xfId="19502" xr:uid="{00000000-0005-0000-0000-00000F030000}"/>
    <cellStyle name="20% - Accent2 2 2 2 3" xfId="821" xr:uid="{00000000-0005-0000-0000-000010030000}"/>
    <cellStyle name="20% - Accent2 2 2 2 3 2" xfId="7344" xr:uid="{00000000-0005-0000-0000-000011030000}"/>
    <cellStyle name="20% - Accent2 2 2 2 3 2 2" xfId="16668" xr:uid="{00000000-0005-0000-0000-000012030000}"/>
    <cellStyle name="20% - Accent2 2 2 2 3 2 3" xfId="25991" xr:uid="{00000000-0005-0000-0000-000013030000}"/>
    <cellStyle name="20% - Accent2 2 2 2 3 3" xfId="10422" xr:uid="{00000000-0005-0000-0000-000014030000}"/>
    <cellStyle name="20% - Accent2 2 2 2 3 4" xfId="19746" xr:uid="{00000000-0005-0000-0000-000015030000}"/>
    <cellStyle name="20% - Accent2 2 2 2 4" xfId="1375" xr:uid="{00000000-0005-0000-0000-000016030000}"/>
    <cellStyle name="20% - Accent2 2 2 2 4 2" xfId="5831" xr:uid="{00000000-0005-0000-0000-000017030000}"/>
    <cellStyle name="20% - Accent2 2 2 2 4 2 2" xfId="15155" xr:uid="{00000000-0005-0000-0000-000018030000}"/>
    <cellStyle name="20% - Accent2 2 2 2 4 2 3" xfId="24478" xr:uid="{00000000-0005-0000-0000-000019030000}"/>
    <cellStyle name="20% - Accent2 2 2 2 4 3" xfId="10943" xr:uid="{00000000-0005-0000-0000-00001A030000}"/>
    <cellStyle name="20% - Accent2 2 2 2 4 4" xfId="20267" xr:uid="{00000000-0005-0000-0000-00001B030000}"/>
    <cellStyle name="20% - Accent2 2 2 2 5" xfId="3162" xr:uid="{00000000-0005-0000-0000-00001C030000}"/>
    <cellStyle name="20% - Accent2 2 2 2 5 2" xfId="7841" xr:uid="{00000000-0005-0000-0000-00001D030000}"/>
    <cellStyle name="20% - Accent2 2 2 2 5 2 2" xfId="17165" xr:uid="{00000000-0005-0000-0000-00001E030000}"/>
    <cellStyle name="20% - Accent2 2 2 2 5 2 3" xfId="26488" xr:uid="{00000000-0005-0000-0000-00001F030000}"/>
    <cellStyle name="20% - Accent2 2 2 2 5 3" xfId="12548" xr:uid="{00000000-0005-0000-0000-000020030000}"/>
    <cellStyle name="20% - Accent2 2 2 2 5 4" xfId="21874" xr:uid="{00000000-0005-0000-0000-000021030000}"/>
    <cellStyle name="20% - Accent2 2 2 2 6" xfId="4828" xr:uid="{00000000-0005-0000-0000-000022030000}"/>
    <cellStyle name="20% - Accent2 2 2 2 6 2" xfId="14152" xr:uid="{00000000-0005-0000-0000-000023030000}"/>
    <cellStyle name="20% - Accent2 2 2 2 6 3" xfId="23475" xr:uid="{00000000-0005-0000-0000-000024030000}"/>
    <cellStyle name="20% - Accent2 2 2 2 7" xfId="7204" xr:uid="{00000000-0005-0000-0000-000025030000}"/>
    <cellStyle name="20% - Accent2 2 2 2 7 2" xfId="16528" xr:uid="{00000000-0005-0000-0000-000026030000}"/>
    <cellStyle name="20% - Accent2 2 2 2 7 3" xfId="25851" xr:uid="{00000000-0005-0000-0000-000027030000}"/>
    <cellStyle name="20% - Accent2 2 2 2 8" xfId="9444" xr:uid="{00000000-0005-0000-0000-000028030000}"/>
    <cellStyle name="20% - Accent2 2 2 2 8 2" xfId="18768" xr:uid="{00000000-0005-0000-0000-000029030000}"/>
    <cellStyle name="20% - Accent2 2 2 2 8 3" xfId="28091" xr:uid="{00000000-0005-0000-0000-00002A030000}"/>
    <cellStyle name="20% - Accent2 2 2 2 9" xfId="9938" xr:uid="{00000000-0005-0000-0000-00002B030000}"/>
    <cellStyle name="20% - Accent2 2 2 3" xfId="452" xr:uid="{00000000-0005-0000-0000-00002C030000}"/>
    <cellStyle name="20% - Accent2 2 2 3 2" xfId="939" xr:uid="{00000000-0005-0000-0000-00002D030000}"/>
    <cellStyle name="20% - Accent2 2 2 3 2 2" xfId="6826" xr:uid="{00000000-0005-0000-0000-00002E030000}"/>
    <cellStyle name="20% - Accent2 2 2 3 2 2 2" xfId="16150" xr:uid="{00000000-0005-0000-0000-00002F030000}"/>
    <cellStyle name="20% - Accent2 2 2 3 2 2 3" xfId="25473" xr:uid="{00000000-0005-0000-0000-000030030000}"/>
    <cellStyle name="20% - Accent2 2 2 3 2 3" xfId="10540" xr:uid="{00000000-0005-0000-0000-000031030000}"/>
    <cellStyle name="20% - Accent2 2 2 3 2 4" xfId="19864" xr:uid="{00000000-0005-0000-0000-000032030000}"/>
    <cellStyle name="20% - Accent2 2 2 3 3" xfId="1377" xr:uid="{00000000-0005-0000-0000-000033030000}"/>
    <cellStyle name="20% - Accent2 2 2 3 3 2" xfId="6625" xr:uid="{00000000-0005-0000-0000-000034030000}"/>
    <cellStyle name="20% - Accent2 2 2 3 3 2 2" xfId="15949" xr:uid="{00000000-0005-0000-0000-000035030000}"/>
    <cellStyle name="20% - Accent2 2 2 3 3 2 3" xfId="25272" xr:uid="{00000000-0005-0000-0000-000036030000}"/>
    <cellStyle name="20% - Accent2 2 2 3 3 3" xfId="10945" xr:uid="{00000000-0005-0000-0000-000037030000}"/>
    <cellStyle name="20% - Accent2 2 2 3 3 4" xfId="20269" xr:uid="{00000000-0005-0000-0000-000038030000}"/>
    <cellStyle name="20% - Accent2 2 2 3 4" xfId="3164" xr:uid="{00000000-0005-0000-0000-000039030000}"/>
    <cellStyle name="20% - Accent2 2 2 3 4 2" xfId="7843" xr:uid="{00000000-0005-0000-0000-00003A030000}"/>
    <cellStyle name="20% - Accent2 2 2 3 4 2 2" xfId="17167" xr:uid="{00000000-0005-0000-0000-00003B030000}"/>
    <cellStyle name="20% - Accent2 2 2 3 4 2 3" xfId="26490" xr:uid="{00000000-0005-0000-0000-00003C030000}"/>
    <cellStyle name="20% - Accent2 2 2 3 4 3" xfId="12550" xr:uid="{00000000-0005-0000-0000-00003D030000}"/>
    <cellStyle name="20% - Accent2 2 2 3 4 4" xfId="21876" xr:uid="{00000000-0005-0000-0000-00003E030000}"/>
    <cellStyle name="20% - Accent2 2 2 3 5" xfId="4830" xr:uid="{00000000-0005-0000-0000-00003F030000}"/>
    <cellStyle name="20% - Accent2 2 2 3 5 2" xfId="14154" xr:uid="{00000000-0005-0000-0000-000040030000}"/>
    <cellStyle name="20% - Accent2 2 2 3 5 3" xfId="23477" xr:uid="{00000000-0005-0000-0000-000041030000}"/>
    <cellStyle name="20% - Accent2 2 2 3 6" xfId="7136" xr:uid="{00000000-0005-0000-0000-000042030000}"/>
    <cellStyle name="20% - Accent2 2 2 3 6 2" xfId="16460" xr:uid="{00000000-0005-0000-0000-000043030000}"/>
    <cellStyle name="20% - Accent2 2 2 3 6 3" xfId="25783" xr:uid="{00000000-0005-0000-0000-000044030000}"/>
    <cellStyle name="20% - Accent2 2 2 3 7" xfId="9562" xr:uid="{00000000-0005-0000-0000-000045030000}"/>
    <cellStyle name="20% - Accent2 2 2 3 7 2" xfId="18886" xr:uid="{00000000-0005-0000-0000-000046030000}"/>
    <cellStyle name="20% - Accent2 2 2 3 7 3" xfId="28209" xr:uid="{00000000-0005-0000-0000-000047030000}"/>
    <cellStyle name="20% - Accent2 2 2 3 8" xfId="10056" xr:uid="{00000000-0005-0000-0000-000048030000}"/>
    <cellStyle name="20% - Accent2 2 2 3 9" xfId="19380" xr:uid="{00000000-0005-0000-0000-000049030000}"/>
    <cellStyle name="20% - Accent2 2 2 4" xfId="699" xr:uid="{00000000-0005-0000-0000-00004A030000}"/>
    <cellStyle name="20% - Accent2 2 2 4 2" xfId="7006" xr:uid="{00000000-0005-0000-0000-00004B030000}"/>
    <cellStyle name="20% - Accent2 2 2 4 2 2" xfId="16330" xr:uid="{00000000-0005-0000-0000-00004C030000}"/>
    <cellStyle name="20% - Accent2 2 2 4 2 3" xfId="25653" xr:uid="{00000000-0005-0000-0000-00004D030000}"/>
    <cellStyle name="20% - Accent2 2 2 4 3" xfId="10300" xr:uid="{00000000-0005-0000-0000-00004E030000}"/>
    <cellStyle name="20% - Accent2 2 2 4 4" xfId="19624" xr:uid="{00000000-0005-0000-0000-00004F030000}"/>
    <cellStyle name="20% - Accent2 2 2 5" xfId="1374" xr:uid="{00000000-0005-0000-0000-000050030000}"/>
    <cellStyle name="20% - Accent2 2 2 5 2" xfId="6639" xr:uid="{00000000-0005-0000-0000-000051030000}"/>
    <cellStyle name="20% - Accent2 2 2 5 2 2" xfId="15963" xr:uid="{00000000-0005-0000-0000-000052030000}"/>
    <cellStyle name="20% - Accent2 2 2 5 2 3" xfId="25286" xr:uid="{00000000-0005-0000-0000-000053030000}"/>
    <cellStyle name="20% - Accent2 2 2 5 3" xfId="10942" xr:uid="{00000000-0005-0000-0000-000054030000}"/>
    <cellStyle name="20% - Accent2 2 2 5 4" xfId="20266" xr:uid="{00000000-0005-0000-0000-000055030000}"/>
    <cellStyle name="20% - Accent2 2 2 6" xfId="3161" xr:uid="{00000000-0005-0000-0000-000056030000}"/>
    <cellStyle name="20% - Accent2 2 2 6 2" xfId="7840" xr:uid="{00000000-0005-0000-0000-000057030000}"/>
    <cellStyle name="20% - Accent2 2 2 6 2 2" xfId="17164" xr:uid="{00000000-0005-0000-0000-000058030000}"/>
    <cellStyle name="20% - Accent2 2 2 6 2 3" xfId="26487" xr:uid="{00000000-0005-0000-0000-000059030000}"/>
    <cellStyle name="20% - Accent2 2 2 6 3" xfId="12547" xr:uid="{00000000-0005-0000-0000-00005A030000}"/>
    <cellStyle name="20% - Accent2 2 2 6 4" xfId="21873" xr:uid="{00000000-0005-0000-0000-00005B030000}"/>
    <cellStyle name="20% - Accent2 2 2 7" xfId="4827" xr:uid="{00000000-0005-0000-0000-00005C030000}"/>
    <cellStyle name="20% - Accent2 2 2 7 2" xfId="14151" xr:uid="{00000000-0005-0000-0000-00005D030000}"/>
    <cellStyle name="20% - Accent2 2 2 7 3" xfId="23474" xr:uid="{00000000-0005-0000-0000-00005E030000}"/>
    <cellStyle name="20% - Accent2 2 2 8" xfId="7272" xr:uid="{00000000-0005-0000-0000-00005F030000}"/>
    <cellStyle name="20% - Accent2 2 2 8 2" xfId="16596" xr:uid="{00000000-0005-0000-0000-000060030000}"/>
    <cellStyle name="20% - Accent2 2 2 8 3" xfId="25919" xr:uid="{00000000-0005-0000-0000-000061030000}"/>
    <cellStyle name="20% - Accent2 2 2 9" xfId="9321" xr:uid="{00000000-0005-0000-0000-000062030000}"/>
    <cellStyle name="20% - Accent2 2 2 9 2" xfId="18645" xr:uid="{00000000-0005-0000-0000-000063030000}"/>
    <cellStyle name="20% - Accent2 2 2 9 3" xfId="27968" xr:uid="{00000000-0005-0000-0000-000064030000}"/>
    <cellStyle name="20% - Accent2 2 3" xfId="260" xr:uid="{00000000-0005-0000-0000-000065030000}"/>
    <cellStyle name="20% - Accent2 2 3 2" xfId="513" xr:uid="{00000000-0005-0000-0000-000066030000}"/>
    <cellStyle name="20% - Accent2 2 3 2 2" xfId="1000" xr:uid="{00000000-0005-0000-0000-000067030000}"/>
    <cellStyle name="20% - Accent2 2 3 2 2 2" xfId="6790" xr:uid="{00000000-0005-0000-0000-000068030000}"/>
    <cellStyle name="20% - Accent2 2 3 2 2 2 2" xfId="16114" xr:uid="{00000000-0005-0000-0000-000069030000}"/>
    <cellStyle name="20% - Accent2 2 3 2 2 2 3" xfId="25437" xr:uid="{00000000-0005-0000-0000-00006A030000}"/>
    <cellStyle name="20% - Accent2 2 3 2 2 3" xfId="10601" xr:uid="{00000000-0005-0000-0000-00006B030000}"/>
    <cellStyle name="20% - Accent2 2 3 2 2 4" xfId="19925" xr:uid="{00000000-0005-0000-0000-00006C030000}"/>
    <cellStyle name="20% - Accent2 2 3 2 3" xfId="1379" xr:uid="{00000000-0005-0000-0000-00006D030000}"/>
    <cellStyle name="20% - Accent2 2 3 2 3 2" xfId="6636" xr:uid="{00000000-0005-0000-0000-00006E030000}"/>
    <cellStyle name="20% - Accent2 2 3 2 3 2 2" xfId="15960" xr:uid="{00000000-0005-0000-0000-00006F030000}"/>
    <cellStyle name="20% - Accent2 2 3 2 3 2 3" xfId="25283" xr:uid="{00000000-0005-0000-0000-000070030000}"/>
    <cellStyle name="20% - Accent2 2 3 2 3 3" xfId="10947" xr:uid="{00000000-0005-0000-0000-000071030000}"/>
    <cellStyle name="20% - Accent2 2 3 2 3 4" xfId="20271" xr:uid="{00000000-0005-0000-0000-000072030000}"/>
    <cellStyle name="20% - Accent2 2 3 2 4" xfId="3166" xr:uid="{00000000-0005-0000-0000-000073030000}"/>
    <cellStyle name="20% - Accent2 2 3 2 4 2" xfId="7845" xr:uid="{00000000-0005-0000-0000-000074030000}"/>
    <cellStyle name="20% - Accent2 2 3 2 4 2 2" xfId="17169" xr:uid="{00000000-0005-0000-0000-000075030000}"/>
    <cellStyle name="20% - Accent2 2 3 2 4 2 3" xfId="26492" xr:uid="{00000000-0005-0000-0000-000076030000}"/>
    <cellStyle name="20% - Accent2 2 3 2 4 3" xfId="12552" xr:uid="{00000000-0005-0000-0000-000077030000}"/>
    <cellStyle name="20% - Accent2 2 3 2 4 4" xfId="21878" xr:uid="{00000000-0005-0000-0000-000078030000}"/>
    <cellStyle name="20% - Accent2 2 3 2 5" xfId="4832" xr:uid="{00000000-0005-0000-0000-000079030000}"/>
    <cellStyle name="20% - Accent2 2 3 2 5 2" xfId="14156" xr:uid="{00000000-0005-0000-0000-00007A030000}"/>
    <cellStyle name="20% - Accent2 2 3 2 5 3" xfId="23479" xr:uid="{00000000-0005-0000-0000-00007B030000}"/>
    <cellStyle name="20% - Accent2 2 3 2 6" xfId="9623" xr:uid="{00000000-0005-0000-0000-00007C030000}"/>
    <cellStyle name="20% - Accent2 2 3 2 6 2" xfId="18947" xr:uid="{00000000-0005-0000-0000-00007D030000}"/>
    <cellStyle name="20% - Accent2 2 3 2 6 3" xfId="28270" xr:uid="{00000000-0005-0000-0000-00007E030000}"/>
    <cellStyle name="20% - Accent2 2 3 2 7" xfId="10117" xr:uid="{00000000-0005-0000-0000-00007F030000}"/>
    <cellStyle name="20% - Accent2 2 3 2 8" xfId="19441" xr:uid="{00000000-0005-0000-0000-000080030000}"/>
    <cellStyle name="20% - Accent2 2 3 3" xfId="760" xr:uid="{00000000-0005-0000-0000-000081030000}"/>
    <cellStyle name="20% - Accent2 2 3 3 2" xfId="6960" xr:uid="{00000000-0005-0000-0000-000082030000}"/>
    <cellStyle name="20% - Accent2 2 3 3 2 2" xfId="16284" xr:uid="{00000000-0005-0000-0000-000083030000}"/>
    <cellStyle name="20% - Accent2 2 3 3 2 3" xfId="25607" xr:uid="{00000000-0005-0000-0000-000084030000}"/>
    <cellStyle name="20% - Accent2 2 3 3 3" xfId="10361" xr:uid="{00000000-0005-0000-0000-000085030000}"/>
    <cellStyle name="20% - Accent2 2 3 3 4" xfId="19685" xr:uid="{00000000-0005-0000-0000-000086030000}"/>
    <cellStyle name="20% - Accent2 2 3 4" xfId="1378" xr:uid="{00000000-0005-0000-0000-000087030000}"/>
    <cellStyle name="20% - Accent2 2 3 4 2" xfId="6637" xr:uid="{00000000-0005-0000-0000-000088030000}"/>
    <cellStyle name="20% - Accent2 2 3 4 2 2" xfId="15961" xr:uid="{00000000-0005-0000-0000-000089030000}"/>
    <cellStyle name="20% - Accent2 2 3 4 2 3" xfId="25284" xr:uid="{00000000-0005-0000-0000-00008A030000}"/>
    <cellStyle name="20% - Accent2 2 3 4 3" xfId="10946" xr:uid="{00000000-0005-0000-0000-00008B030000}"/>
    <cellStyle name="20% - Accent2 2 3 4 4" xfId="20270" xr:uid="{00000000-0005-0000-0000-00008C030000}"/>
    <cellStyle name="20% - Accent2 2 3 5" xfId="3165" xr:uid="{00000000-0005-0000-0000-00008D030000}"/>
    <cellStyle name="20% - Accent2 2 3 5 2" xfId="7844" xr:uid="{00000000-0005-0000-0000-00008E030000}"/>
    <cellStyle name="20% - Accent2 2 3 5 2 2" xfId="17168" xr:uid="{00000000-0005-0000-0000-00008F030000}"/>
    <cellStyle name="20% - Accent2 2 3 5 2 3" xfId="26491" xr:uid="{00000000-0005-0000-0000-000090030000}"/>
    <cellStyle name="20% - Accent2 2 3 5 3" xfId="12551" xr:uid="{00000000-0005-0000-0000-000091030000}"/>
    <cellStyle name="20% - Accent2 2 3 5 4" xfId="21877" xr:uid="{00000000-0005-0000-0000-000092030000}"/>
    <cellStyle name="20% - Accent2 2 3 6" xfId="4831" xr:uid="{00000000-0005-0000-0000-000093030000}"/>
    <cellStyle name="20% - Accent2 2 3 6 2" xfId="14155" xr:uid="{00000000-0005-0000-0000-000094030000}"/>
    <cellStyle name="20% - Accent2 2 3 6 3" xfId="23478" xr:uid="{00000000-0005-0000-0000-000095030000}"/>
    <cellStyle name="20% - Accent2 2 3 7" xfId="9382" xr:uid="{00000000-0005-0000-0000-000096030000}"/>
    <cellStyle name="20% - Accent2 2 3 7 2" xfId="18706" xr:uid="{00000000-0005-0000-0000-000097030000}"/>
    <cellStyle name="20% - Accent2 2 3 7 3" xfId="28029" xr:uid="{00000000-0005-0000-0000-000098030000}"/>
    <cellStyle name="20% - Accent2 2 3 8" xfId="9876" xr:uid="{00000000-0005-0000-0000-000099030000}"/>
    <cellStyle name="20% - Accent2 2 3 9" xfId="19200" xr:uid="{00000000-0005-0000-0000-00009A030000}"/>
    <cellStyle name="20% - Accent2 2 4" xfId="393" xr:uid="{00000000-0005-0000-0000-00009B030000}"/>
    <cellStyle name="20% - Accent2 2 4 2" xfId="880" xr:uid="{00000000-0005-0000-0000-00009C030000}"/>
    <cellStyle name="20% - Accent2 2 4 2 2" xfId="6876" xr:uid="{00000000-0005-0000-0000-00009D030000}"/>
    <cellStyle name="20% - Accent2 2 4 2 2 2" xfId="16200" xr:uid="{00000000-0005-0000-0000-00009E030000}"/>
    <cellStyle name="20% - Accent2 2 4 2 2 3" xfId="25523" xr:uid="{00000000-0005-0000-0000-00009F030000}"/>
    <cellStyle name="20% - Accent2 2 4 2 3" xfId="10481" xr:uid="{00000000-0005-0000-0000-0000A0030000}"/>
    <cellStyle name="20% - Accent2 2 4 2 4" xfId="19805" xr:uid="{00000000-0005-0000-0000-0000A1030000}"/>
    <cellStyle name="20% - Accent2 2 4 3" xfId="1380" xr:uid="{00000000-0005-0000-0000-0000A2030000}"/>
    <cellStyle name="20% - Accent2 2 4 3 2" xfId="6635" xr:uid="{00000000-0005-0000-0000-0000A3030000}"/>
    <cellStyle name="20% - Accent2 2 4 3 2 2" xfId="15959" xr:uid="{00000000-0005-0000-0000-0000A4030000}"/>
    <cellStyle name="20% - Accent2 2 4 3 2 3" xfId="25282" xr:uid="{00000000-0005-0000-0000-0000A5030000}"/>
    <cellStyle name="20% - Accent2 2 4 3 3" xfId="10948" xr:uid="{00000000-0005-0000-0000-0000A6030000}"/>
    <cellStyle name="20% - Accent2 2 4 3 4" xfId="20272" xr:uid="{00000000-0005-0000-0000-0000A7030000}"/>
    <cellStyle name="20% - Accent2 2 4 4" xfId="3167" xr:uid="{00000000-0005-0000-0000-0000A8030000}"/>
    <cellStyle name="20% - Accent2 2 4 4 2" xfId="7846" xr:uid="{00000000-0005-0000-0000-0000A9030000}"/>
    <cellStyle name="20% - Accent2 2 4 4 2 2" xfId="17170" xr:uid="{00000000-0005-0000-0000-0000AA030000}"/>
    <cellStyle name="20% - Accent2 2 4 4 2 3" xfId="26493" xr:uid="{00000000-0005-0000-0000-0000AB030000}"/>
    <cellStyle name="20% - Accent2 2 4 4 3" xfId="12553" xr:uid="{00000000-0005-0000-0000-0000AC030000}"/>
    <cellStyle name="20% - Accent2 2 4 4 4" xfId="21879" xr:uid="{00000000-0005-0000-0000-0000AD030000}"/>
    <cellStyle name="20% - Accent2 2 4 5" xfId="4833" xr:uid="{00000000-0005-0000-0000-0000AE030000}"/>
    <cellStyle name="20% - Accent2 2 4 5 2" xfId="14157" xr:uid="{00000000-0005-0000-0000-0000AF030000}"/>
    <cellStyle name="20% - Accent2 2 4 5 3" xfId="23480" xr:uid="{00000000-0005-0000-0000-0000B0030000}"/>
    <cellStyle name="20% - Accent2 2 4 6" xfId="6302" xr:uid="{00000000-0005-0000-0000-0000B1030000}"/>
    <cellStyle name="20% - Accent2 2 4 6 2" xfId="15626" xr:uid="{00000000-0005-0000-0000-0000B2030000}"/>
    <cellStyle name="20% - Accent2 2 4 6 3" xfId="24949" xr:uid="{00000000-0005-0000-0000-0000B3030000}"/>
    <cellStyle name="20% - Accent2 2 4 7" xfId="9503" xr:uid="{00000000-0005-0000-0000-0000B4030000}"/>
    <cellStyle name="20% - Accent2 2 4 7 2" xfId="18827" xr:uid="{00000000-0005-0000-0000-0000B5030000}"/>
    <cellStyle name="20% - Accent2 2 4 7 3" xfId="28150" xr:uid="{00000000-0005-0000-0000-0000B6030000}"/>
    <cellStyle name="20% - Accent2 2 4 8" xfId="9997" xr:uid="{00000000-0005-0000-0000-0000B7030000}"/>
    <cellStyle name="20% - Accent2 2 4 9" xfId="19321" xr:uid="{00000000-0005-0000-0000-0000B8030000}"/>
    <cellStyle name="20% - Accent2 2 5" xfId="640" xr:uid="{00000000-0005-0000-0000-0000B9030000}"/>
    <cellStyle name="20% - Accent2 2 5 2" xfId="1381" xr:uid="{00000000-0005-0000-0000-0000BA030000}"/>
    <cellStyle name="20% - Accent2 2 5 2 2" xfId="6634" xr:uid="{00000000-0005-0000-0000-0000BB030000}"/>
    <cellStyle name="20% - Accent2 2 5 2 2 2" xfId="15958" xr:uid="{00000000-0005-0000-0000-0000BC030000}"/>
    <cellStyle name="20% - Accent2 2 5 2 2 3" xfId="25281" xr:uid="{00000000-0005-0000-0000-0000BD030000}"/>
    <cellStyle name="20% - Accent2 2 5 2 3" xfId="10949" xr:uid="{00000000-0005-0000-0000-0000BE030000}"/>
    <cellStyle name="20% - Accent2 2 5 2 4" xfId="20273" xr:uid="{00000000-0005-0000-0000-0000BF030000}"/>
    <cellStyle name="20% - Accent2 2 5 3" xfId="3168" xr:uid="{00000000-0005-0000-0000-0000C0030000}"/>
    <cellStyle name="20% - Accent2 2 5 3 2" xfId="7847" xr:uid="{00000000-0005-0000-0000-0000C1030000}"/>
    <cellStyle name="20% - Accent2 2 5 3 2 2" xfId="17171" xr:uid="{00000000-0005-0000-0000-0000C2030000}"/>
    <cellStyle name="20% - Accent2 2 5 3 2 3" xfId="26494" xr:uid="{00000000-0005-0000-0000-0000C3030000}"/>
    <cellStyle name="20% - Accent2 2 5 3 3" xfId="12554" xr:uid="{00000000-0005-0000-0000-0000C4030000}"/>
    <cellStyle name="20% - Accent2 2 5 3 4" xfId="21880" xr:uid="{00000000-0005-0000-0000-0000C5030000}"/>
    <cellStyle name="20% - Accent2 2 5 4" xfId="4834" xr:uid="{00000000-0005-0000-0000-0000C6030000}"/>
    <cellStyle name="20% - Accent2 2 5 4 2" xfId="14158" xr:uid="{00000000-0005-0000-0000-0000C7030000}"/>
    <cellStyle name="20% - Accent2 2 5 4 3" xfId="23481" xr:uid="{00000000-0005-0000-0000-0000C8030000}"/>
    <cellStyle name="20% - Accent2 2 5 5" xfId="10241" xr:uid="{00000000-0005-0000-0000-0000C9030000}"/>
    <cellStyle name="20% - Accent2 2 5 6" xfId="19565" xr:uid="{00000000-0005-0000-0000-0000CA030000}"/>
    <cellStyle name="20% - Accent2 2 6" xfId="1382" xr:uid="{00000000-0005-0000-0000-0000CB030000}"/>
    <cellStyle name="20% - Accent2 2 6 2" xfId="3169" xr:uid="{00000000-0005-0000-0000-0000CC030000}"/>
    <cellStyle name="20% - Accent2 2 6 2 2" xfId="7848" xr:uid="{00000000-0005-0000-0000-0000CD030000}"/>
    <cellStyle name="20% - Accent2 2 6 2 2 2" xfId="17172" xr:uid="{00000000-0005-0000-0000-0000CE030000}"/>
    <cellStyle name="20% - Accent2 2 6 2 2 3" xfId="26495" xr:uid="{00000000-0005-0000-0000-0000CF030000}"/>
    <cellStyle name="20% - Accent2 2 6 2 3" xfId="12555" xr:uid="{00000000-0005-0000-0000-0000D0030000}"/>
    <cellStyle name="20% - Accent2 2 6 2 4" xfId="21881" xr:uid="{00000000-0005-0000-0000-0000D1030000}"/>
    <cellStyle name="20% - Accent2 2 6 3" xfId="4835" xr:uid="{00000000-0005-0000-0000-0000D2030000}"/>
    <cellStyle name="20% - Accent2 2 6 3 2" xfId="14159" xr:uid="{00000000-0005-0000-0000-0000D3030000}"/>
    <cellStyle name="20% - Accent2 2 6 3 3" xfId="23482" xr:uid="{00000000-0005-0000-0000-0000D4030000}"/>
    <cellStyle name="20% - Accent2 2 6 4" xfId="10950" xr:uid="{00000000-0005-0000-0000-0000D5030000}"/>
    <cellStyle name="20% - Accent2 2 6 5" xfId="20274" xr:uid="{00000000-0005-0000-0000-0000D6030000}"/>
    <cellStyle name="20% - Accent2 2 7" xfId="1373" xr:uid="{00000000-0005-0000-0000-0000D7030000}"/>
    <cellStyle name="20% - Accent2 2 7 2" xfId="3160" xr:uid="{00000000-0005-0000-0000-0000D8030000}"/>
    <cellStyle name="20% - Accent2 2 7 2 2" xfId="7839" xr:uid="{00000000-0005-0000-0000-0000D9030000}"/>
    <cellStyle name="20% - Accent2 2 7 2 2 2" xfId="17163" xr:uid="{00000000-0005-0000-0000-0000DA030000}"/>
    <cellStyle name="20% - Accent2 2 7 2 2 3" xfId="26486" xr:uid="{00000000-0005-0000-0000-0000DB030000}"/>
    <cellStyle name="20% - Accent2 2 7 2 3" xfId="12546" xr:uid="{00000000-0005-0000-0000-0000DC030000}"/>
    <cellStyle name="20% - Accent2 2 7 2 4" xfId="21872" xr:uid="{00000000-0005-0000-0000-0000DD030000}"/>
    <cellStyle name="20% - Accent2 2 7 3" xfId="4826" xr:uid="{00000000-0005-0000-0000-0000DE030000}"/>
    <cellStyle name="20% - Accent2 2 7 3 2" xfId="14150" xr:uid="{00000000-0005-0000-0000-0000DF030000}"/>
    <cellStyle name="20% - Accent2 2 7 3 3" xfId="23473" xr:uid="{00000000-0005-0000-0000-0000E0030000}"/>
    <cellStyle name="20% - Accent2 2 7 4" xfId="10941" xr:uid="{00000000-0005-0000-0000-0000E1030000}"/>
    <cellStyle name="20% - Accent2 2 7 5" xfId="20265" xr:uid="{00000000-0005-0000-0000-0000E2030000}"/>
    <cellStyle name="20% - Accent2 2 8" xfId="1135" xr:uid="{00000000-0005-0000-0000-0000E3030000}"/>
    <cellStyle name="20% - Accent2 2 8 2" xfId="6706" xr:uid="{00000000-0005-0000-0000-0000E4030000}"/>
    <cellStyle name="20% - Accent2 2 8 2 2" xfId="16030" xr:uid="{00000000-0005-0000-0000-0000E5030000}"/>
    <cellStyle name="20% - Accent2 2 8 2 3" xfId="25353" xr:uid="{00000000-0005-0000-0000-0000E6030000}"/>
    <cellStyle name="20% - Accent2 2 8 3" xfId="10734" xr:uid="{00000000-0005-0000-0000-0000E7030000}"/>
    <cellStyle name="20% - Accent2 2 8 4" xfId="20058" xr:uid="{00000000-0005-0000-0000-0000E8030000}"/>
    <cellStyle name="20% - Accent2 2 9" xfId="2953" xr:uid="{00000000-0005-0000-0000-0000E9030000}"/>
    <cellStyle name="20% - Accent2 2 9 2" xfId="7632" xr:uid="{00000000-0005-0000-0000-0000EA030000}"/>
    <cellStyle name="20% - Accent2 2 9 2 2" xfId="16956" xr:uid="{00000000-0005-0000-0000-0000EB030000}"/>
    <cellStyle name="20% - Accent2 2 9 2 3" xfId="26279" xr:uid="{00000000-0005-0000-0000-0000EC030000}"/>
    <cellStyle name="20% - Accent2 2 9 3" xfId="12354" xr:uid="{00000000-0005-0000-0000-0000ED030000}"/>
    <cellStyle name="20% - Accent2 2 9 4" xfId="21680" xr:uid="{00000000-0005-0000-0000-0000EE030000}"/>
    <cellStyle name="20% - Accent2 3" xfId="58" xr:uid="{00000000-0005-0000-0000-0000EF030000}"/>
    <cellStyle name="20% - Accent2 3 10" xfId="9250" xr:uid="{00000000-0005-0000-0000-0000F0030000}"/>
    <cellStyle name="20% - Accent2 3 10 2" xfId="18574" xr:uid="{00000000-0005-0000-0000-0000F1030000}"/>
    <cellStyle name="20% - Accent2 3 10 3" xfId="27897" xr:uid="{00000000-0005-0000-0000-0000F2030000}"/>
    <cellStyle name="20% - Accent2 3 11" xfId="9744" xr:uid="{00000000-0005-0000-0000-0000F3030000}"/>
    <cellStyle name="20% - Accent2 3 12" xfId="19068" xr:uid="{00000000-0005-0000-0000-0000F4030000}"/>
    <cellStyle name="20% - Accent2 3 13" xfId="28832" xr:uid="{00000000-0005-0000-0000-0000F5030000}"/>
    <cellStyle name="20% - Accent2 3 2" xfId="196" xr:uid="{00000000-0005-0000-0000-0000F6030000}"/>
    <cellStyle name="20% - Accent2 3 2 10" xfId="9816" xr:uid="{00000000-0005-0000-0000-0000F7030000}"/>
    <cellStyle name="20% - Accent2 3 2 11" xfId="19140" xr:uid="{00000000-0005-0000-0000-0000F8030000}"/>
    <cellStyle name="20% - Accent2 3 2 2" xfId="335" xr:uid="{00000000-0005-0000-0000-0000F9030000}"/>
    <cellStyle name="20% - Accent2 3 2 2 10" xfId="19263" xr:uid="{00000000-0005-0000-0000-0000FA030000}"/>
    <cellStyle name="20% - Accent2 3 2 2 2" xfId="575" xr:uid="{00000000-0005-0000-0000-0000FB030000}"/>
    <cellStyle name="20% - Accent2 3 2 2 2 2" xfId="1062" xr:uid="{00000000-0005-0000-0000-0000FC030000}"/>
    <cellStyle name="20% - Accent2 3 2 2 2 2 2" xfId="6744" xr:uid="{00000000-0005-0000-0000-0000FD030000}"/>
    <cellStyle name="20% - Accent2 3 2 2 2 2 2 2" xfId="16068" xr:uid="{00000000-0005-0000-0000-0000FE030000}"/>
    <cellStyle name="20% - Accent2 3 2 2 2 2 2 3" xfId="25391" xr:uid="{00000000-0005-0000-0000-0000FF030000}"/>
    <cellStyle name="20% - Accent2 3 2 2 2 2 3" xfId="10663" xr:uid="{00000000-0005-0000-0000-000000040000}"/>
    <cellStyle name="20% - Accent2 3 2 2 2 2 4" xfId="19987" xr:uid="{00000000-0005-0000-0000-000001040000}"/>
    <cellStyle name="20% - Accent2 3 2 2 2 3" xfId="7070" xr:uid="{00000000-0005-0000-0000-000002040000}"/>
    <cellStyle name="20% - Accent2 3 2 2 2 3 2" xfId="16394" xr:uid="{00000000-0005-0000-0000-000003040000}"/>
    <cellStyle name="20% - Accent2 3 2 2 2 3 3" xfId="25717" xr:uid="{00000000-0005-0000-0000-000004040000}"/>
    <cellStyle name="20% - Accent2 3 2 2 2 4" xfId="9685" xr:uid="{00000000-0005-0000-0000-000005040000}"/>
    <cellStyle name="20% - Accent2 3 2 2 2 4 2" xfId="19009" xr:uid="{00000000-0005-0000-0000-000006040000}"/>
    <cellStyle name="20% - Accent2 3 2 2 2 4 3" xfId="28332" xr:uid="{00000000-0005-0000-0000-000007040000}"/>
    <cellStyle name="20% - Accent2 3 2 2 2 5" xfId="10179" xr:uid="{00000000-0005-0000-0000-000008040000}"/>
    <cellStyle name="20% - Accent2 3 2 2 2 6" xfId="19503" xr:uid="{00000000-0005-0000-0000-000009040000}"/>
    <cellStyle name="20% - Accent2 3 2 2 3" xfId="822" xr:uid="{00000000-0005-0000-0000-00000A040000}"/>
    <cellStyle name="20% - Accent2 3 2 2 3 2" xfId="6907" xr:uid="{00000000-0005-0000-0000-00000B040000}"/>
    <cellStyle name="20% - Accent2 3 2 2 3 2 2" xfId="16231" xr:uid="{00000000-0005-0000-0000-00000C040000}"/>
    <cellStyle name="20% - Accent2 3 2 2 3 2 3" xfId="25554" xr:uid="{00000000-0005-0000-0000-00000D040000}"/>
    <cellStyle name="20% - Accent2 3 2 2 3 3" xfId="10423" xr:uid="{00000000-0005-0000-0000-00000E040000}"/>
    <cellStyle name="20% - Accent2 3 2 2 3 4" xfId="19747" xr:uid="{00000000-0005-0000-0000-00000F040000}"/>
    <cellStyle name="20% - Accent2 3 2 2 4" xfId="1385" xr:uid="{00000000-0005-0000-0000-000010040000}"/>
    <cellStyle name="20% - Accent2 3 2 2 4 2" xfId="6631" xr:uid="{00000000-0005-0000-0000-000011040000}"/>
    <cellStyle name="20% - Accent2 3 2 2 4 2 2" xfId="15955" xr:uid="{00000000-0005-0000-0000-000012040000}"/>
    <cellStyle name="20% - Accent2 3 2 2 4 2 3" xfId="25278" xr:uid="{00000000-0005-0000-0000-000013040000}"/>
    <cellStyle name="20% - Accent2 3 2 2 4 3" xfId="10953" xr:uid="{00000000-0005-0000-0000-000014040000}"/>
    <cellStyle name="20% - Accent2 3 2 2 4 4" xfId="20277" xr:uid="{00000000-0005-0000-0000-000015040000}"/>
    <cellStyle name="20% - Accent2 3 2 2 5" xfId="3172" xr:uid="{00000000-0005-0000-0000-000016040000}"/>
    <cellStyle name="20% - Accent2 3 2 2 5 2" xfId="7851" xr:uid="{00000000-0005-0000-0000-000017040000}"/>
    <cellStyle name="20% - Accent2 3 2 2 5 2 2" xfId="17175" xr:uid="{00000000-0005-0000-0000-000018040000}"/>
    <cellStyle name="20% - Accent2 3 2 2 5 2 3" xfId="26498" xr:uid="{00000000-0005-0000-0000-000019040000}"/>
    <cellStyle name="20% - Accent2 3 2 2 5 3" xfId="12558" xr:uid="{00000000-0005-0000-0000-00001A040000}"/>
    <cellStyle name="20% - Accent2 3 2 2 5 4" xfId="21884" xr:uid="{00000000-0005-0000-0000-00001B040000}"/>
    <cellStyle name="20% - Accent2 3 2 2 6" xfId="4838" xr:uid="{00000000-0005-0000-0000-00001C040000}"/>
    <cellStyle name="20% - Accent2 3 2 2 6 2" xfId="14162" xr:uid="{00000000-0005-0000-0000-00001D040000}"/>
    <cellStyle name="20% - Accent2 3 2 2 6 3" xfId="23485" xr:uid="{00000000-0005-0000-0000-00001E040000}"/>
    <cellStyle name="20% - Accent2 3 2 2 7" xfId="7203" xr:uid="{00000000-0005-0000-0000-00001F040000}"/>
    <cellStyle name="20% - Accent2 3 2 2 7 2" xfId="16527" xr:uid="{00000000-0005-0000-0000-000020040000}"/>
    <cellStyle name="20% - Accent2 3 2 2 7 3" xfId="25850" xr:uid="{00000000-0005-0000-0000-000021040000}"/>
    <cellStyle name="20% - Accent2 3 2 2 8" xfId="9445" xr:uid="{00000000-0005-0000-0000-000022040000}"/>
    <cellStyle name="20% - Accent2 3 2 2 8 2" xfId="18769" xr:uid="{00000000-0005-0000-0000-000023040000}"/>
    <cellStyle name="20% - Accent2 3 2 2 8 3" xfId="28092" xr:uid="{00000000-0005-0000-0000-000024040000}"/>
    <cellStyle name="20% - Accent2 3 2 2 9" xfId="9939" xr:uid="{00000000-0005-0000-0000-000025040000}"/>
    <cellStyle name="20% - Accent2 3 2 3" xfId="453" xr:uid="{00000000-0005-0000-0000-000026040000}"/>
    <cellStyle name="20% - Accent2 3 2 3 2" xfId="940" xr:uid="{00000000-0005-0000-0000-000027040000}"/>
    <cellStyle name="20% - Accent2 3 2 3 2 2" xfId="6824" xr:uid="{00000000-0005-0000-0000-000028040000}"/>
    <cellStyle name="20% - Accent2 3 2 3 2 2 2" xfId="16148" xr:uid="{00000000-0005-0000-0000-000029040000}"/>
    <cellStyle name="20% - Accent2 3 2 3 2 2 3" xfId="25471" xr:uid="{00000000-0005-0000-0000-00002A040000}"/>
    <cellStyle name="20% - Accent2 3 2 3 2 3" xfId="10541" xr:uid="{00000000-0005-0000-0000-00002B040000}"/>
    <cellStyle name="20% - Accent2 3 2 3 2 4" xfId="19865" xr:uid="{00000000-0005-0000-0000-00002C040000}"/>
    <cellStyle name="20% - Accent2 3 2 3 3" xfId="7139" xr:uid="{00000000-0005-0000-0000-00002D040000}"/>
    <cellStyle name="20% - Accent2 3 2 3 3 2" xfId="16463" xr:uid="{00000000-0005-0000-0000-00002E040000}"/>
    <cellStyle name="20% - Accent2 3 2 3 3 3" xfId="25786" xr:uid="{00000000-0005-0000-0000-00002F040000}"/>
    <cellStyle name="20% - Accent2 3 2 3 4" xfId="9563" xr:uid="{00000000-0005-0000-0000-000030040000}"/>
    <cellStyle name="20% - Accent2 3 2 3 4 2" xfId="18887" xr:uid="{00000000-0005-0000-0000-000031040000}"/>
    <cellStyle name="20% - Accent2 3 2 3 4 3" xfId="28210" xr:uid="{00000000-0005-0000-0000-000032040000}"/>
    <cellStyle name="20% - Accent2 3 2 3 5" xfId="10057" xr:uid="{00000000-0005-0000-0000-000033040000}"/>
    <cellStyle name="20% - Accent2 3 2 3 6" xfId="19381" xr:uid="{00000000-0005-0000-0000-000034040000}"/>
    <cellStyle name="20% - Accent2 3 2 4" xfId="700" xr:uid="{00000000-0005-0000-0000-000035040000}"/>
    <cellStyle name="20% - Accent2 3 2 4 2" xfId="7005" xr:uid="{00000000-0005-0000-0000-000036040000}"/>
    <cellStyle name="20% - Accent2 3 2 4 2 2" xfId="16329" xr:uid="{00000000-0005-0000-0000-000037040000}"/>
    <cellStyle name="20% - Accent2 3 2 4 2 3" xfId="25652" xr:uid="{00000000-0005-0000-0000-000038040000}"/>
    <cellStyle name="20% - Accent2 3 2 4 3" xfId="10301" xr:uid="{00000000-0005-0000-0000-000039040000}"/>
    <cellStyle name="20% - Accent2 3 2 4 4" xfId="19625" xr:uid="{00000000-0005-0000-0000-00003A040000}"/>
    <cellStyle name="20% - Accent2 3 2 5" xfId="1384" xr:uid="{00000000-0005-0000-0000-00003B040000}"/>
    <cellStyle name="20% - Accent2 3 2 5 2" xfId="6632" xr:uid="{00000000-0005-0000-0000-00003C040000}"/>
    <cellStyle name="20% - Accent2 3 2 5 2 2" xfId="15956" xr:uid="{00000000-0005-0000-0000-00003D040000}"/>
    <cellStyle name="20% - Accent2 3 2 5 2 3" xfId="25279" xr:uid="{00000000-0005-0000-0000-00003E040000}"/>
    <cellStyle name="20% - Accent2 3 2 5 3" xfId="10952" xr:uid="{00000000-0005-0000-0000-00003F040000}"/>
    <cellStyle name="20% - Accent2 3 2 5 4" xfId="20276" xr:uid="{00000000-0005-0000-0000-000040040000}"/>
    <cellStyle name="20% - Accent2 3 2 6" xfId="3171" xr:uid="{00000000-0005-0000-0000-000041040000}"/>
    <cellStyle name="20% - Accent2 3 2 6 2" xfId="7850" xr:uid="{00000000-0005-0000-0000-000042040000}"/>
    <cellStyle name="20% - Accent2 3 2 6 2 2" xfId="17174" xr:uid="{00000000-0005-0000-0000-000043040000}"/>
    <cellStyle name="20% - Accent2 3 2 6 2 3" xfId="26497" xr:uid="{00000000-0005-0000-0000-000044040000}"/>
    <cellStyle name="20% - Accent2 3 2 6 3" xfId="12557" xr:uid="{00000000-0005-0000-0000-000045040000}"/>
    <cellStyle name="20% - Accent2 3 2 6 4" xfId="21883" xr:uid="{00000000-0005-0000-0000-000046040000}"/>
    <cellStyle name="20% - Accent2 3 2 7" xfId="4837" xr:uid="{00000000-0005-0000-0000-000047040000}"/>
    <cellStyle name="20% - Accent2 3 2 7 2" xfId="14161" xr:uid="{00000000-0005-0000-0000-000048040000}"/>
    <cellStyle name="20% - Accent2 3 2 7 3" xfId="23484" xr:uid="{00000000-0005-0000-0000-000049040000}"/>
    <cellStyle name="20% - Accent2 3 2 8" xfId="7271" xr:uid="{00000000-0005-0000-0000-00004A040000}"/>
    <cellStyle name="20% - Accent2 3 2 8 2" xfId="16595" xr:uid="{00000000-0005-0000-0000-00004B040000}"/>
    <cellStyle name="20% - Accent2 3 2 8 3" xfId="25918" xr:uid="{00000000-0005-0000-0000-00004C040000}"/>
    <cellStyle name="20% - Accent2 3 2 9" xfId="9322" xr:uid="{00000000-0005-0000-0000-00004D040000}"/>
    <cellStyle name="20% - Accent2 3 2 9 2" xfId="18646" xr:uid="{00000000-0005-0000-0000-00004E040000}"/>
    <cellStyle name="20% - Accent2 3 2 9 3" xfId="27969" xr:uid="{00000000-0005-0000-0000-00004F040000}"/>
    <cellStyle name="20% - Accent2 3 3" xfId="281" xr:uid="{00000000-0005-0000-0000-000050040000}"/>
    <cellStyle name="20% - Accent2 3 3 10" xfId="19215" xr:uid="{00000000-0005-0000-0000-000051040000}"/>
    <cellStyle name="20% - Accent2 3 3 2" xfId="528" xr:uid="{00000000-0005-0000-0000-000052040000}"/>
    <cellStyle name="20% - Accent2 3 3 2 2" xfId="1015" xr:uid="{00000000-0005-0000-0000-000053040000}"/>
    <cellStyle name="20% - Accent2 3 3 2 2 2" xfId="6779" xr:uid="{00000000-0005-0000-0000-000054040000}"/>
    <cellStyle name="20% - Accent2 3 3 2 2 2 2" xfId="16103" xr:uid="{00000000-0005-0000-0000-000055040000}"/>
    <cellStyle name="20% - Accent2 3 3 2 2 2 3" xfId="25426" xr:uid="{00000000-0005-0000-0000-000056040000}"/>
    <cellStyle name="20% - Accent2 3 3 2 2 3" xfId="10616" xr:uid="{00000000-0005-0000-0000-000057040000}"/>
    <cellStyle name="20% - Accent2 3 3 2 2 4" xfId="19940" xr:uid="{00000000-0005-0000-0000-000058040000}"/>
    <cellStyle name="20% - Accent2 3 3 2 3" xfId="7097" xr:uid="{00000000-0005-0000-0000-000059040000}"/>
    <cellStyle name="20% - Accent2 3 3 2 3 2" xfId="16421" xr:uid="{00000000-0005-0000-0000-00005A040000}"/>
    <cellStyle name="20% - Accent2 3 3 2 3 3" xfId="25744" xr:uid="{00000000-0005-0000-0000-00005B040000}"/>
    <cellStyle name="20% - Accent2 3 3 2 4" xfId="9638" xr:uid="{00000000-0005-0000-0000-00005C040000}"/>
    <cellStyle name="20% - Accent2 3 3 2 4 2" xfId="18962" xr:uid="{00000000-0005-0000-0000-00005D040000}"/>
    <cellStyle name="20% - Accent2 3 3 2 4 3" xfId="28285" xr:uid="{00000000-0005-0000-0000-00005E040000}"/>
    <cellStyle name="20% - Accent2 3 3 2 5" xfId="10132" xr:uid="{00000000-0005-0000-0000-00005F040000}"/>
    <cellStyle name="20% - Accent2 3 3 2 6" xfId="19456" xr:uid="{00000000-0005-0000-0000-000060040000}"/>
    <cellStyle name="20% - Accent2 3 3 3" xfId="775" xr:uid="{00000000-0005-0000-0000-000061040000}"/>
    <cellStyle name="20% - Accent2 3 3 3 2" xfId="7351" xr:uid="{00000000-0005-0000-0000-000062040000}"/>
    <cellStyle name="20% - Accent2 3 3 3 2 2" xfId="16675" xr:uid="{00000000-0005-0000-0000-000063040000}"/>
    <cellStyle name="20% - Accent2 3 3 3 2 3" xfId="25998" xr:uid="{00000000-0005-0000-0000-000064040000}"/>
    <cellStyle name="20% - Accent2 3 3 3 3" xfId="10376" xr:uid="{00000000-0005-0000-0000-000065040000}"/>
    <cellStyle name="20% - Accent2 3 3 3 4" xfId="19700" xr:uid="{00000000-0005-0000-0000-000066040000}"/>
    <cellStyle name="20% - Accent2 3 3 4" xfId="1386" xr:uid="{00000000-0005-0000-0000-000067040000}"/>
    <cellStyle name="20% - Accent2 3 3 4 2" xfId="6630" xr:uid="{00000000-0005-0000-0000-000068040000}"/>
    <cellStyle name="20% - Accent2 3 3 4 2 2" xfId="15954" xr:uid="{00000000-0005-0000-0000-000069040000}"/>
    <cellStyle name="20% - Accent2 3 3 4 2 3" xfId="25277" xr:uid="{00000000-0005-0000-0000-00006A040000}"/>
    <cellStyle name="20% - Accent2 3 3 4 3" xfId="10954" xr:uid="{00000000-0005-0000-0000-00006B040000}"/>
    <cellStyle name="20% - Accent2 3 3 4 4" xfId="20278" xr:uid="{00000000-0005-0000-0000-00006C040000}"/>
    <cellStyle name="20% - Accent2 3 3 5" xfId="3173" xr:uid="{00000000-0005-0000-0000-00006D040000}"/>
    <cellStyle name="20% - Accent2 3 3 5 2" xfId="7852" xr:uid="{00000000-0005-0000-0000-00006E040000}"/>
    <cellStyle name="20% - Accent2 3 3 5 2 2" xfId="17176" xr:uid="{00000000-0005-0000-0000-00006F040000}"/>
    <cellStyle name="20% - Accent2 3 3 5 2 3" xfId="26499" xr:uid="{00000000-0005-0000-0000-000070040000}"/>
    <cellStyle name="20% - Accent2 3 3 5 3" xfId="12559" xr:uid="{00000000-0005-0000-0000-000071040000}"/>
    <cellStyle name="20% - Accent2 3 3 5 4" xfId="21885" xr:uid="{00000000-0005-0000-0000-000072040000}"/>
    <cellStyle name="20% - Accent2 3 3 6" xfId="4839" xr:uid="{00000000-0005-0000-0000-000073040000}"/>
    <cellStyle name="20% - Accent2 3 3 6 2" xfId="14163" xr:uid="{00000000-0005-0000-0000-000074040000}"/>
    <cellStyle name="20% - Accent2 3 3 6 3" xfId="23486" xr:uid="{00000000-0005-0000-0000-000075040000}"/>
    <cellStyle name="20% - Accent2 3 3 7" xfId="7233" xr:uid="{00000000-0005-0000-0000-000076040000}"/>
    <cellStyle name="20% - Accent2 3 3 7 2" xfId="16557" xr:uid="{00000000-0005-0000-0000-000077040000}"/>
    <cellStyle name="20% - Accent2 3 3 7 3" xfId="25880" xr:uid="{00000000-0005-0000-0000-000078040000}"/>
    <cellStyle name="20% - Accent2 3 3 8" xfId="9397" xr:uid="{00000000-0005-0000-0000-000079040000}"/>
    <cellStyle name="20% - Accent2 3 3 8 2" xfId="18721" xr:uid="{00000000-0005-0000-0000-00007A040000}"/>
    <cellStyle name="20% - Accent2 3 3 8 3" xfId="28044" xr:uid="{00000000-0005-0000-0000-00007B040000}"/>
    <cellStyle name="20% - Accent2 3 3 9" xfId="9891" xr:uid="{00000000-0005-0000-0000-00007C040000}"/>
    <cellStyle name="20% - Accent2 3 4" xfId="394" xr:uid="{00000000-0005-0000-0000-00007D040000}"/>
    <cellStyle name="20% - Accent2 3 4 2" xfId="881" xr:uid="{00000000-0005-0000-0000-00007E040000}"/>
    <cellStyle name="20% - Accent2 3 4 2 2" xfId="6875" xr:uid="{00000000-0005-0000-0000-00007F040000}"/>
    <cellStyle name="20% - Accent2 3 4 2 2 2" xfId="16199" xr:uid="{00000000-0005-0000-0000-000080040000}"/>
    <cellStyle name="20% - Accent2 3 4 2 2 3" xfId="25522" xr:uid="{00000000-0005-0000-0000-000081040000}"/>
    <cellStyle name="20% - Accent2 3 4 2 3" xfId="10482" xr:uid="{00000000-0005-0000-0000-000082040000}"/>
    <cellStyle name="20% - Accent2 3 4 2 4" xfId="19806" xr:uid="{00000000-0005-0000-0000-000083040000}"/>
    <cellStyle name="20% - Accent2 3 4 3" xfId="1387" xr:uid="{00000000-0005-0000-0000-000084040000}"/>
    <cellStyle name="20% - Accent2 3 4 3 2" xfId="6629" xr:uid="{00000000-0005-0000-0000-000085040000}"/>
    <cellStyle name="20% - Accent2 3 4 3 2 2" xfId="15953" xr:uid="{00000000-0005-0000-0000-000086040000}"/>
    <cellStyle name="20% - Accent2 3 4 3 2 3" xfId="25276" xr:uid="{00000000-0005-0000-0000-000087040000}"/>
    <cellStyle name="20% - Accent2 3 4 3 3" xfId="10955" xr:uid="{00000000-0005-0000-0000-000088040000}"/>
    <cellStyle name="20% - Accent2 3 4 3 4" xfId="20279" xr:uid="{00000000-0005-0000-0000-000089040000}"/>
    <cellStyle name="20% - Accent2 3 4 4" xfId="3174" xr:uid="{00000000-0005-0000-0000-00008A040000}"/>
    <cellStyle name="20% - Accent2 3 4 4 2" xfId="7853" xr:uid="{00000000-0005-0000-0000-00008B040000}"/>
    <cellStyle name="20% - Accent2 3 4 4 2 2" xfId="17177" xr:uid="{00000000-0005-0000-0000-00008C040000}"/>
    <cellStyle name="20% - Accent2 3 4 4 2 3" xfId="26500" xr:uid="{00000000-0005-0000-0000-00008D040000}"/>
    <cellStyle name="20% - Accent2 3 4 4 3" xfId="12560" xr:uid="{00000000-0005-0000-0000-00008E040000}"/>
    <cellStyle name="20% - Accent2 3 4 4 4" xfId="21886" xr:uid="{00000000-0005-0000-0000-00008F040000}"/>
    <cellStyle name="20% - Accent2 3 4 5" xfId="4840" xr:uid="{00000000-0005-0000-0000-000090040000}"/>
    <cellStyle name="20% - Accent2 3 4 5 2" xfId="14164" xr:uid="{00000000-0005-0000-0000-000091040000}"/>
    <cellStyle name="20% - Accent2 3 4 5 3" xfId="23487" xr:uid="{00000000-0005-0000-0000-000092040000}"/>
    <cellStyle name="20% - Accent2 3 4 6" xfId="7175" xr:uid="{00000000-0005-0000-0000-000093040000}"/>
    <cellStyle name="20% - Accent2 3 4 6 2" xfId="16499" xr:uid="{00000000-0005-0000-0000-000094040000}"/>
    <cellStyle name="20% - Accent2 3 4 6 3" xfId="25822" xr:uid="{00000000-0005-0000-0000-000095040000}"/>
    <cellStyle name="20% - Accent2 3 4 7" xfId="9504" xr:uid="{00000000-0005-0000-0000-000096040000}"/>
    <cellStyle name="20% - Accent2 3 4 7 2" xfId="18828" xr:uid="{00000000-0005-0000-0000-000097040000}"/>
    <cellStyle name="20% - Accent2 3 4 7 3" xfId="28151" xr:uid="{00000000-0005-0000-0000-000098040000}"/>
    <cellStyle name="20% - Accent2 3 4 8" xfId="9998" xr:uid="{00000000-0005-0000-0000-000099040000}"/>
    <cellStyle name="20% - Accent2 3 4 9" xfId="19322" xr:uid="{00000000-0005-0000-0000-00009A040000}"/>
    <cellStyle name="20% - Accent2 3 5" xfId="641" xr:uid="{00000000-0005-0000-0000-00009B040000}"/>
    <cellStyle name="20% - Accent2 3 5 2" xfId="1388" xr:uid="{00000000-0005-0000-0000-00009C040000}"/>
    <cellStyle name="20% - Accent2 3 5 2 2" xfId="6628" xr:uid="{00000000-0005-0000-0000-00009D040000}"/>
    <cellStyle name="20% - Accent2 3 5 2 2 2" xfId="15952" xr:uid="{00000000-0005-0000-0000-00009E040000}"/>
    <cellStyle name="20% - Accent2 3 5 2 2 3" xfId="25275" xr:uid="{00000000-0005-0000-0000-00009F040000}"/>
    <cellStyle name="20% - Accent2 3 5 2 3" xfId="10956" xr:uid="{00000000-0005-0000-0000-0000A0040000}"/>
    <cellStyle name="20% - Accent2 3 5 2 4" xfId="20280" xr:uid="{00000000-0005-0000-0000-0000A1040000}"/>
    <cellStyle name="20% - Accent2 3 5 3" xfId="3175" xr:uid="{00000000-0005-0000-0000-0000A2040000}"/>
    <cellStyle name="20% - Accent2 3 5 3 2" xfId="7854" xr:uid="{00000000-0005-0000-0000-0000A3040000}"/>
    <cellStyle name="20% - Accent2 3 5 3 2 2" xfId="17178" xr:uid="{00000000-0005-0000-0000-0000A4040000}"/>
    <cellStyle name="20% - Accent2 3 5 3 2 3" xfId="26501" xr:uid="{00000000-0005-0000-0000-0000A5040000}"/>
    <cellStyle name="20% - Accent2 3 5 3 3" xfId="12561" xr:uid="{00000000-0005-0000-0000-0000A6040000}"/>
    <cellStyle name="20% - Accent2 3 5 3 4" xfId="21887" xr:uid="{00000000-0005-0000-0000-0000A7040000}"/>
    <cellStyle name="20% - Accent2 3 5 4" xfId="4841" xr:uid="{00000000-0005-0000-0000-0000A8040000}"/>
    <cellStyle name="20% - Accent2 3 5 4 2" xfId="14165" xr:uid="{00000000-0005-0000-0000-0000A9040000}"/>
    <cellStyle name="20% - Accent2 3 5 4 3" xfId="23488" xr:uid="{00000000-0005-0000-0000-0000AA040000}"/>
    <cellStyle name="20% - Accent2 3 5 5" xfId="5268" xr:uid="{00000000-0005-0000-0000-0000AB040000}"/>
    <cellStyle name="20% - Accent2 3 5 5 2" xfId="14592" xr:uid="{00000000-0005-0000-0000-0000AC040000}"/>
    <cellStyle name="20% - Accent2 3 5 5 3" xfId="23915" xr:uid="{00000000-0005-0000-0000-0000AD040000}"/>
    <cellStyle name="20% - Accent2 3 5 6" xfId="10242" xr:uid="{00000000-0005-0000-0000-0000AE040000}"/>
    <cellStyle name="20% - Accent2 3 5 7" xfId="19566" xr:uid="{00000000-0005-0000-0000-0000AF040000}"/>
    <cellStyle name="20% - Accent2 3 6" xfId="1383" xr:uid="{00000000-0005-0000-0000-0000B0040000}"/>
    <cellStyle name="20% - Accent2 3 6 2" xfId="6633" xr:uid="{00000000-0005-0000-0000-0000B1040000}"/>
    <cellStyle name="20% - Accent2 3 6 2 2" xfId="15957" xr:uid="{00000000-0005-0000-0000-0000B2040000}"/>
    <cellStyle name="20% - Accent2 3 6 2 3" xfId="25280" xr:uid="{00000000-0005-0000-0000-0000B3040000}"/>
    <cellStyle name="20% - Accent2 3 6 3" xfId="10951" xr:uid="{00000000-0005-0000-0000-0000B4040000}"/>
    <cellStyle name="20% - Accent2 3 6 4" xfId="20275" xr:uid="{00000000-0005-0000-0000-0000B5040000}"/>
    <cellStyle name="20% - Accent2 3 7" xfId="3170" xr:uid="{00000000-0005-0000-0000-0000B6040000}"/>
    <cellStyle name="20% - Accent2 3 7 2" xfId="7849" xr:uid="{00000000-0005-0000-0000-0000B7040000}"/>
    <cellStyle name="20% - Accent2 3 7 2 2" xfId="17173" xr:uid="{00000000-0005-0000-0000-0000B8040000}"/>
    <cellStyle name="20% - Accent2 3 7 2 3" xfId="26496" xr:uid="{00000000-0005-0000-0000-0000B9040000}"/>
    <cellStyle name="20% - Accent2 3 7 3" xfId="12556" xr:uid="{00000000-0005-0000-0000-0000BA040000}"/>
    <cellStyle name="20% - Accent2 3 7 4" xfId="21882" xr:uid="{00000000-0005-0000-0000-0000BB040000}"/>
    <cellStyle name="20% - Accent2 3 8" xfId="4836" xr:uid="{00000000-0005-0000-0000-0000BC040000}"/>
    <cellStyle name="20% - Accent2 3 8 2" xfId="14160" xr:uid="{00000000-0005-0000-0000-0000BD040000}"/>
    <cellStyle name="20% - Accent2 3 8 3" xfId="23483" xr:uid="{00000000-0005-0000-0000-0000BE040000}"/>
    <cellStyle name="20% - Accent2 3 9" xfId="7315" xr:uid="{00000000-0005-0000-0000-0000BF040000}"/>
    <cellStyle name="20% - Accent2 3 9 2" xfId="16639" xr:uid="{00000000-0005-0000-0000-0000C0040000}"/>
    <cellStyle name="20% - Accent2 3 9 3" xfId="25962" xr:uid="{00000000-0005-0000-0000-0000C1040000}"/>
    <cellStyle name="20% - Accent2 4" xfId="182" xr:uid="{00000000-0005-0000-0000-0000C2040000}"/>
    <cellStyle name="20% - Accent2 4 10" xfId="19126" xr:uid="{00000000-0005-0000-0000-0000C3040000}"/>
    <cellStyle name="20% - Accent2 4 11" xfId="28916" xr:uid="{00000000-0005-0000-0000-0000C4040000}"/>
    <cellStyle name="20% - Accent2 4 2" xfId="321" xr:uid="{00000000-0005-0000-0000-0000C5040000}"/>
    <cellStyle name="20% - Accent2 4 2 2" xfId="561" xr:uid="{00000000-0005-0000-0000-0000C6040000}"/>
    <cellStyle name="20% - Accent2 4 2 2 2" xfId="1048" xr:uid="{00000000-0005-0000-0000-0000C7040000}"/>
    <cellStyle name="20% - Accent2 4 2 2 2 2" xfId="6755" xr:uid="{00000000-0005-0000-0000-0000C8040000}"/>
    <cellStyle name="20% - Accent2 4 2 2 2 2 2" xfId="16079" xr:uid="{00000000-0005-0000-0000-0000C9040000}"/>
    <cellStyle name="20% - Accent2 4 2 2 2 2 3" xfId="25402" xr:uid="{00000000-0005-0000-0000-0000CA040000}"/>
    <cellStyle name="20% - Accent2 4 2 2 2 3" xfId="10649" xr:uid="{00000000-0005-0000-0000-0000CB040000}"/>
    <cellStyle name="20% - Accent2 4 2 2 2 4" xfId="19973" xr:uid="{00000000-0005-0000-0000-0000CC040000}"/>
    <cellStyle name="20% - Accent2 4 2 2 3" xfId="1391" xr:uid="{00000000-0005-0000-0000-0000CD040000}"/>
    <cellStyle name="20% - Accent2 4 2 2 3 2" xfId="5833" xr:uid="{00000000-0005-0000-0000-0000CE040000}"/>
    <cellStyle name="20% - Accent2 4 2 2 3 2 2" xfId="15157" xr:uid="{00000000-0005-0000-0000-0000CF040000}"/>
    <cellStyle name="20% - Accent2 4 2 2 3 2 3" xfId="24480" xr:uid="{00000000-0005-0000-0000-0000D0040000}"/>
    <cellStyle name="20% - Accent2 4 2 2 3 3" xfId="10959" xr:uid="{00000000-0005-0000-0000-0000D1040000}"/>
    <cellStyle name="20% - Accent2 4 2 2 3 4" xfId="20283" xr:uid="{00000000-0005-0000-0000-0000D2040000}"/>
    <cellStyle name="20% - Accent2 4 2 2 4" xfId="3178" xr:uid="{00000000-0005-0000-0000-0000D3040000}"/>
    <cellStyle name="20% - Accent2 4 2 2 4 2" xfId="7857" xr:uid="{00000000-0005-0000-0000-0000D4040000}"/>
    <cellStyle name="20% - Accent2 4 2 2 4 2 2" xfId="17181" xr:uid="{00000000-0005-0000-0000-0000D5040000}"/>
    <cellStyle name="20% - Accent2 4 2 2 4 2 3" xfId="26504" xr:uid="{00000000-0005-0000-0000-0000D6040000}"/>
    <cellStyle name="20% - Accent2 4 2 2 4 3" xfId="12564" xr:uid="{00000000-0005-0000-0000-0000D7040000}"/>
    <cellStyle name="20% - Accent2 4 2 2 4 4" xfId="21890" xr:uid="{00000000-0005-0000-0000-0000D8040000}"/>
    <cellStyle name="20% - Accent2 4 2 2 5" xfId="4844" xr:uid="{00000000-0005-0000-0000-0000D9040000}"/>
    <cellStyle name="20% - Accent2 4 2 2 5 2" xfId="14168" xr:uid="{00000000-0005-0000-0000-0000DA040000}"/>
    <cellStyle name="20% - Accent2 4 2 2 5 3" xfId="23491" xr:uid="{00000000-0005-0000-0000-0000DB040000}"/>
    <cellStyle name="20% - Accent2 4 2 2 6" xfId="9671" xr:uid="{00000000-0005-0000-0000-0000DC040000}"/>
    <cellStyle name="20% - Accent2 4 2 2 6 2" xfId="18995" xr:uid="{00000000-0005-0000-0000-0000DD040000}"/>
    <cellStyle name="20% - Accent2 4 2 2 6 3" xfId="28318" xr:uid="{00000000-0005-0000-0000-0000DE040000}"/>
    <cellStyle name="20% - Accent2 4 2 2 7" xfId="10165" xr:uid="{00000000-0005-0000-0000-0000DF040000}"/>
    <cellStyle name="20% - Accent2 4 2 2 8" xfId="19489" xr:uid="{00000000-0005-0000-0000-0000E0040000}"/>
    <cellStyle name="20% - Accent2 4 2 3" xfId="808" xr:uid="{00000000-0005-0000-0000-0000E1040000}"/>
    <cellStyle name="20% - Accent2 4 2 3 2" xfId="6929" xr:uid="{00000000-0005-0000-0000-0000E2040000}"/>
    <cellStyle name="20% - Accent2 4 2 3 2 2" xfId="16253" xr:uid="{00000000-0005-0000-0000-0000E3040000}"/>
    <cellStyle name="20% - Accent2 4 2 3 2 3" xfId="25576" xr:uid="{00000000-0005-0000-0000-0000E4040000}"/>
    <cellStyle name="20% - Accent2 4 2 3 3" xfId="10409" xr:uid="{00000000-0005-0000-0000-0000E5040000}"/>
    <cellStyle name="20% - Accent2 4 2 3 4" xfId="19733" xr:uid="{00000000-0005-0000-0000-0000E6040000}"/>
    <cellStyle name="20% - Accent2 4 2 4" xfId="1390" xr:uid="{00000000-0005-0000-0000-0000E7040000}"/>
    <cellStyle name="20% - Accent2 4 2 4 2" xfId="6626" xr:uid="{00000000-0005-0000-0000-0000E8040000}"/>
    <cellStyle name="20% - Accent2 4 2 4 2 2" xfId="15950" xr:uid="{00000000-0005-0000-0000-0000E9040000}"/>
    <cellStyle name="20% - Accent2 4 2 4 2 3" xfId="25273" xr:uid="{00000000-0005-0000-0000-0000EA040000}"/>
    <cellStyle name="20% - Accent2 4 2 4 3" xfId="10958" xr:uid="{00000000-0005-0000-0000-0000EB040000}"/>
    <cellStyle name="20% - Accent2 4 2 4 4" xfId="20282" xr:uid="{00000000-0005-0000-0000-0000EC040000}"/>
    <cellStyle name="20% - Accent2 4 2 5" xfId="3177" xr:uid="{00000000-0005-0000-0000-0000ED040000}"/>
    <cellStyle name="20% - Accent2 4 2 5 2" xfId="7856" xr:uid="{00000000-0005-0000-0000-0000EE040000}"/>
    <cellStyle name="20% - Accent2 4 2 5 2 2" xfId="17180" xr:uid="{00000000-0005-0000-0000-0000EF040000}"/>
    <cellStyle name="20% - Accent2 4 2 5 2 3" xfId="26503" xr:uid="{00000000-0005-0000-0000-0000F0040000}"/>
    <cellStyle name="20% - Accent2 4 2 5 3" xfId="12563" xr:uid="{00000000-0005-0000-0000-0000F1040000}"/>
    <cellStyle name="20% - Accent2 4 2 5 4" xfId="21889" xr:uid="{00000000-0005-0000-0000-0000F2040000}"/>
    <cellStyle name="20% - Accent2 4 2 6" xfId="4843" xr:uid="{00000000-0005-0000-0000-0000F3040000}"/>
    <cellStyle name="20% - Accent2 4 2 6 2" xfId="14167" xr:uid="{00000000-0005-0000-0000-0000F4040000}"/>
    <cellStyle name="20% - Accent2 4 2 6 3" xfId="23490" xr:uid="{00000000-0005-0000-0000-0000F5040000}"/>
    <cellStyle name="20% - Accent2 4 2 7" xfId="9431" xr:uid="{00000000-0005-0000-0000-0000F6040000}"/>
    <cellStyle name="20% - Accent2 4 2 7 2" xfId="18755" xr:uid="{00000000-0005-0000-0000-0000F7040000}"/>
    <cellStyle name="20% - Accent2 4 2 7 3" xfId="28078" xr:uid="{00000000-0005-0000-0000-0000F8040000}"/>
    <cellStyle name="20% - Accent2 4 2 8" xfId="9925" xr:uid="{00000000-0005-0000-0000-0000F9040000}"/>
    <cellStyle name="20% - Accent2 4 2 9" xfId="19249" xr:uid="{00000000-0005-0000-0000-0000FA040000}"/>
    <cellStyle name="20% - Accent2 4 3" xfId="439" xr:uid="{00000000-0005-0000-0000-0000FB040000}"/>
    <cellStyle name="20% - Accent2 4 3 2" xfId="926" xr:uid="{00000000-0005-0000-0000-0000FC040000}"/>
    <cellStyle name="20% - Accent2 4 3 2 2" xfId="6836" xr:uid="{00000000-0005-0000-0000-0000FD040000}"/>
    <cellStyle name="20% - Accent2 4 3 2 2 2" xfId="16160" xr:uid="{00000000-0005-0000-0000-0000FE040000}"/>
    <cellStyle name="20% - Accent2 4 3 2 2 3" xfId="25483" xr:uid="{00000000-0005-0000-0000-0000FF040000}"/>
    <cellStyle name="20% - Accent2 4 3 2 3" xfId="10527" xr:uid="{00000000-0005-0000-0000-000000050000}"/>
    <cellStyle name="20% - Accent2 4 3 2 4" xfId="19851" xr:uid="{00000000-0005-0000-0000-000001050000}"/>
    <cellStyle name="20% - Accent2 4 3 3" xfId="1392" xr:uid="{00000000-0005-0000-0000-000002050000}"/>
    <cellStyle name="20% - Accent2 4 3 3 2" xfId="6612" xr:uid="{00000000-0005-0000-0000-000003050000}"/>
    <cellStyle name="20% - Accent2 4 3 3 2 2" xfId="15936" xr:uid="{00000000-0005-0000-0000-000004050000}"/>
    <cellStyle name="20% - Accent2 4 3 3 2 3" xfId="25259" xr:uid="{00000000-0005-0000-0000-000005050000}"/>
    <cellStyle name="20% - Accent2 4 3 3 3" xfId="10960" xr:uid="{00000000-0005-0000-0000-000006050000}"/>
    <cellStyle name="20% - Accent2 4 3 3 4" xfId="20284" xr:uid="{00000000-0005-0000-0000-000007050000}"/>
    <cellStyle name="20% - Accent2 4 3 4" xfId="3179" xr:uid="{00000000-0005-0000-0000-000008050000}"/>
    <cellStyle name="20% - Accent2 4 3 4 2" xfId="7858" xr:uid="{00000000-0005-0000-0000-000009050000}"/>
    <cellStyle name="20% - Accent2 4 3 4 2 2" xfId="17182" xr:uid="{00000000-0005-0000-0000-00000A050000}"/>
    <cellStyle name="20% - Accent2 4 3 4 2 3" xfId="26505" xr:uid="{00000000-0005-0000-0000-00000B050000}"/>
    <cellStyle name="20% - Accent2 4 3 4 3" xfId="12565" xr:uid="{00000000-0005-0000-0000-00000C050000}"/>
    <cellStyle name="20% - Accent2 4 3 4 4" xfId="21891" xr:uid="{00000000-0005-0000-0000-00000D050000}"/>
    <cellStyle name="20% - Accent2 4 3 5" xfId="4845" xr:uid="{00000000-0005-0000-0000-00000E050000}"/>
    <cellStyle name="20% - Accent2 4 3 5 2" xfId="14169" xr:uid="{00000000-0005-0000-0000-00000F050000}"/>
    <cellStyle name="20% - Accent2 4 3 5 3" xfId="23492" xr:uid="{00000000-0005-0000-0000-000010050000}"/>
    <cellStyle name="20% - Accent2 4 3 6" xfId="9549" xr:uid="{00000000-0005-0000-0000-000011050000}"/>
    <cellStyle name="20% - Accent2 4 3 6 2" xfId="18873" xr:uid="{00000000-0005-0000-0000-000012050000}"/>
    <cellStyle name="20% - Accent2 4 3 6 3" xfId="28196" xr:uid="{00000000-0005-0000-0000-000013050000}"/>
    <cellStyle name="20% - Accent2 4 3 7" xfId="10043" xr:uid="{00000000-0005-0000-0000-000014050000}"/>
    <cellStyle name="20% - Accent2 4 3 8" xfId="19367" xr:uid="{00000000-0005-0000-0000-000015050000}"/>
    <cellStyle name="20% - Accent2 4 4" xfId="686" xr:uid="{00000000-0005-0000-0000-000016050000}"/>
    <cellStyle name="20% - Accent2 4 4 2" xfId="7013" xr:uid="{00000000-0005-0000-0000-000017050000}"/>
    <cellStyle name="20% - Accent2 4 4 2 2" xfId="16337" xr:uid="{00000000-0005-0000-0000-000018050000}"/>
    <cellStyle name="20% - Accent2 4 4 2 3" xfId="25660" xr:uid="{00000000-0005-0000-0000-000019050000}"/>
    <cellStyle name="20% - Accent2 4 4 3" xfId="10287" xr:uid="{00000000-0005-0000-0000-00001A050000}"/>
    <cellStyle name="20% - Accent2 4 4 4" xfId="19611" xr:uid="{00000000-0005-0000-0000-00001B050000}"/>
    <cellStyle name="20% - Accent2 4 5" xfId="1389" xr:uid="{00000000-0005-0000-0000-00001C050000}"/>
    <cellStyle name="20% - Accent2 4 5 2" xfId="6627" xr:uid="{00000000-0005-0000-0000-00001D050000}"/>
    <cellStyle name="20% - Accent2 4 5 2 2" xfId="15951" xr:uid="{00000000-0005-0000-0000-00001E050000}"/>
    <cellStyle name="20% - Accent2 4 5 2 3" xfId="25274" xr:uid="{00000000-0005-0000-0000-00001F050000}"/>
    <cellStyle name="20% - Accent2 4 5 3" xfId="10957" xr:uid="{00000000-0005-0000-0000-000020050000}"/>
    <cellStyle name="20% - Accent2 4 5 4" xfId="20281" xr:uid="{00000000-0005-0000-0000-000021050000}"/>
    <cellStyle name="20% - Accent2 4 6" xfId="3176" xr:uid="{00000000-0005-0000-0000-000022050000}"/>
    <cellStyle name="20% - Accent2 4 6 2" xfId="7855" xr:uid="{00000000-0005-0000-0000-000023050000}"/>
    <cellStyle name="20% - Accent2 4 6 2 2" xfId="17179" xr:uid="{00000000-0005-0000-0000-000024050000}"/>
    <cellStyle name="20% - Accent2 4 6 2 3" xfId="26502" xr:uid="{00000000-0005-0000-0000-000025050000}"/>
    <cellStyle name="20% - Accent2 4 6 3" xfId="12562" xr:uid="{00000000-0005-0000-0000-000026050000}"/>
    <cellStyle name="20% - Accent2 4 6 4" xfId="21888" xr:uid="{00000000-0005-0000-0000-000027050000}"/>
    <cellStyle name="20% - Accent2 4 7" xfId="4842" xr:uid="{00000000-0005-0000-0000-000028050000}"/>
    <cellStyle name="20% - Accent2 4 7 2" xfId="14166" xr:uid="{00000000-0005-0000-0000-000029050000}"/>
    <cellStyle name="20% - Accent2 4 7 3" xfId="23489" xr:uid="{00000000-0005-0000-0000-00002A050000}"/>
    <cellStyle name="20% - Accent2 4 8" xfId="9308" xr:uid="{00000000-0005-0000-0000-00002B050000}"/>
    <cellStyle name="20% - Accent2 4 8 2" xfId="18632" xr:uid="{00000000-0005-0000-0000-00002C050000}"/>
    <cellStyle name="20% - Accent2 4 8 3" xfId="27955" xr:uid="{00000000-0005-0000-0000-00002D050000}"/>
    <cellStyle name="20% - Accent2 4 9" xfId="9802" xr:uid="{00000000-0005-0000-0000-00002E050000}"/>
    <cellStyle name="20% - Accent2 5" xfId="242" xr:uid="{00000000-0005-0000-0000-00002F050000}"/>
    <cellStyle name="20% - Accent2 5 2" xfId="499" xr:uid="{00000000-0005-0000-0000-000030050000}"/>
    <cellStyle name="20% - Accent2 5 2 2" xfId="986" xr:uid="{00000000-0005-0000-0000-000031050000}"/>
    <cellStyle name="20% - Accent2 5 2 2 2" xfId="6802" xr:uid="{00000000-0005-0000-0000-000032050000}"/>
    <cellStyle name="20% - Accent2 5 2 2 2 2" xfId="16126" xr:uid="{00000000-0005-0000-0000-000033050000}"/>
    <cellStyle name="20% - Accent2 5 2 2 2 3" xfId="25449" xr:uid="{00000000-0005-0000-0000-000034050000}"/>
    <cellStyle name="20% - Accent2 5 2 2 3" xfId="10587" xr:uid="{00000000-0005-0000-0000-000035050000}"/>
    <cellStyle name="20% - Accent2 5 2 2 4" xfId="19911" xr:uid="{00000000-0005-0000-0000-000036050000}"/>
    <cellStyle name="20% - Accent2 5 2 3" xfId="1394" xr:uid="{00000000-0005-0000-0000-000037050000}"/>
    <cellStyle name="20% - Accent2 5 2 3 2" xfId="6623" xr:uid="{00000000-0005-0000-0000-000038050000}"/>
    <cellStyle name="20% - Accent2 5 2 3 2 2" xfId="15947" xr:uid="{00000000-0005-0000-0000-000039050000}"/>
    <cellStyle name="20% - Accent2 5 2 3 2 3" xfId="25270" xr:uid="{00000000-0005-0000-0000-00003A050000}"/>
    <cellStyle name="20% - Accent2 5 2 3 3" xfId="10962" xr:uid="{00000000-0005-0000-0000-00003B050000}"/>
    <cellStyle name="20% - Accent2 5 2 3 4" xfId="20286" xr:uid="{00000000-0005-0000-0000-00003C050000}"/>
    <cellStyle name="20% - Accent2 5 2 4" xfId="3181" xr:uid="{00000000-0005-0000-0000-00003D050000}"/>
    <cellStyle name="20% - Accent2 5 2 4 2" xfId="7860" xr:uid="{00000000-0005-0000-0000-00003E050000}"/>
    <cellStyle name="20% - Accent2 5 2 4 2 2" xfId="17184" xr:uid="{00000000-0005-0000-0000-00003F050000}"/>
    <cellStyle name="20% - Accent2 5 2 4 2 3" xfId="26507" xr:uid="{00000000-0005-0000-0000-000040050000}"/>
    <cellStyle name="20% - Accent2 5 2 4 3" xfId="12567" xr:uid="{00000000-0005-0000-0000-000041050000}"/>
    <cellStyle name="20% - Accent2 5 2 4 4" xfId="21893" xr:uid="{00000000-0005-0000-0000-000042050000}"/>
    <cellStyle name="20% - Accent2 5 2 5" xfId="4847" xr:uid="{00000000-0005-0000-0000-000043050000}"/>
    <cellStyle name="20% - Accent2 5 2 5 2" xfId="14171" xr:uid="{00000000-0005-0000-0000-000044050000}"/>
    <cellStyle name="20% - Accent2 5 2 5 3" xfId="23494" xr:uid="{00000000-0005-0000-0000-000045050000}"/>
    <cellStyle name="20% - Accent2 5 2 6" xfId="9609" xr:uid="{00000000-0005-0000-0000-000046050000}"/>
    <cellStyle name="20% - Accent2 5 2 6 2" xfId="18933" xr:uid="{00000000-0005-0000-0000-000047050000}"/>
    <cellStyle name="20% - Accent2 5 2 6 3" xfId="28256" xr:uid="{00000000-0005-0000-0000-000048050000}"/>
    <cellStyle name="20% - Accent2 5 2 7" xfId="10103" xr:uid="{00000000-0005-0000-0000-000049050000}"/>
    <cellStyle name="20% - Accent2 5 2 8" xfId="19427" xr:uid="{00000000-0005-0000-0000-00004A050000}"/>
    <cellStyle name="20% - Accent2 5 3" xfId="746" xr:uid="{00000000-0005-0000-0000-00004B050000}"/>
    <cellStyle name="20% - Accent2 5 3 2" xfId="6973" xr:uid="{00000000-0005-0000-0000-00004C050000}"/>
    <cellStyle name="20% - Accent2 5 3 2 2" xfId="16297" xr:uid="{00000000-0005-0000-0000-00004D050000}"/>
    <cellStyle name="20% - Accent2 5 3 2 3" xfId="25620" xr:uid="{00000000-0005-0000-0000-00004E050000}"/>
    <cellStyle name="20% - Accent2 5 3 3" xfId="10347" xr:uid="{00000000-0005-0000-0000-00004F050000}"/>
    <cellStyle name="20% - Accent2 5 3 4" xfId="19671" xr:uid="{00000000-0005-0000-0000-000050050000}"/>
    <cellStyle name="20% - Accent2 5 4" xfId="1393" xr:uid="{00000000-0005-0000-0000-000051050000}"/>
    <cellStyle name="20% - Accent2 5 4 2" xfId="6624" xr:uid="{00000000-0005-0000-0000-000052050000}"/>
    <cellStyle name="20% - Accent2 5 4 2 2" xfId="15948" xr:uid="{00000000-0005-0000-0000-000053050000}"/>
    <cellStyle name="20% - Accent2 5 4 2 3" xfId="25271" xr:uid="{00000000-0005-0000-0000-000054050000}"/>
    <cellStyle name="20% - Accent2 5 4 3" xfId="10961" xr:uid="{00000000-0005-0000-0000-000055050000}"/>
    <cellStyle name="20% - Accent2 5 4 4" xfId="20285" xr:uid="{00000000-0005-0000-0000-000056050000}"/>
    <cellStyle name="20% - Accent2 5 5" xfId="3180" xr:uid="{00000000-0005-0000-0000-000057050000}"/>
    <cellStyle name="20% - Accent2 5 5 2" xfId="7859" xr:uid="{00000000-0005-0000-0000-000058050000}"/>
    <cellStyle name="20% - Accent2 5 5 2 2" xfId="17183" xr:uid="{00000000-0005-0000-0000-000059050000}"/>
    <cellStyle name="20% - Accent2 5 5 2 3" xfId="26506" xr:uid="{00000000-0005-0000-0000-00005A050000}"/>
    <cellStyle name="20% - Accent2 5 5 3" xfId="12566" xr:uid="{00000000-0005-0000-0000-00005B050000}"/>
    <cellStyle name="20% - Accent2 5 5 4" xfId="21892" xr:uid="{00000000-0005-0000-0000-00005C050000}"/>
    <cellStyle name="20% - Accent2 5 6" xfId="4846" xr:uid="{00000000-0005-0000-0000-00005D050000}"/>
    <cellStyle name="20% - Accent2 5 6 2" xfId="14170" xr:uid="{00000000-0005-0000-0000-00005E050000}"/>
    <cellStyle name="20% - Accent2 5 6 3" xfId="23493" xr:uid="{00000000-0005-0000-0000-00005F050000}"/>
    <cellStyle name="20% - Accent2 5 7" xfId="9368" xr:uid="{00000000-0005-0000-0000-000060050000}"/>
    <cellStyle name="20% - Accent2 5 7 2" xfId="18692" xr:uid="{00000000-0005-0000-0000-000061050000}"/>
    <cellStyle name="20% - Accent2 5 7 3" xfId="28015" xr:uid="{00000000-0005-0000-0000-000062050000}"/>
    <cellStyle name="20% - Accent2 5 8" xfId="9862" xr:uid="{00000000-0005-0000-0000-000063050000}"/>
    <cellStyle name="20% - Accent2 5 9" xfId="19186" xr:uid="{00000000-0005-0000-0000-000064050000}"/>
    <cellStyle name="20% - Accent2 6" xfId="380" xr:uid="{00000000-0005-0000-0000-000065050000}"/>
    <cellStyle name="20% - Accent2 6 2" xfId="867" xr:uid="{00000000-0005-0000-0000-000066050000}"/>
    <cellStyle name="20% - Accent2 6 2 2" xfId="6888" xr:uid="{00000000-0005-0000-0000-000067050000}"/>
    <cellStyle name="20% - Accent2 6 2 2 2" xfId="16212" xr:uid="{00000000-0005-0000-0000-000068050000}"/>
    <cellStyle name="20% - Accent2 6 2 2 3" xfId="25535" xr:uid="{00000000-0005-0000-0000-000069050000}"/>
    <cellStyle name="20% - Accent2 6 2 3" xfId="10468" xr:uid="{00000000-0005-0000-0000-00006A050000}"/>
    <cellStyle name="20% - Accent2 6 2 4" xfId="19792" xr:uid="{00000000-0005-0000-0000-00006B050000}"/>
    <cellStyle name="20% - Accent2 6 3" xfId="1395" xr:uid="{00000000-0005-0000-0000-00006C050000}"/>
    <cellStyle name="20% - Accent2 6 3 2" xfId="6622" xr:uid="{00000000-0005-0000-0000-00006D050000}"/>
    <cellStyle name="20% - Accent2 6 3 2 2" xfId="15946" xr:uid="{00000000-0005-0000-0000-00006E050000}"/>
    <cellStyle name="20% - Accent2 6 3 2 3" xfId="25269" xr:uid="{00000000-0005-0000-0000-00006F050000}"/>
    <cellStyle name="20% - Accent2 6 3 3" xfId="10963" xr:uid="{00000000-0005-0000-0000-000070050000}"/>
    <cellStyle name="20% - Accent2 6 3 4" xfId="20287" xr:uid="{00000000-0005-0000-0000-000071050000}"/>
    <cellStyle name="20% - Accent2 6 4" xfId="3182" xr:uid="{00000000-0005-0000-0000-000072050000}"/>
    <cellStyle name="20% - Accent2 6 4 2" xfId="7861" xr:uid="{00000000-0005-0000-0000-000073050000}"/>
    <cellStyle name="20% - Accent2 6 4 2 2" xfId="17185" xr:uid="{00000000-0005-0000-0000-000074050000}"/>
    <cellStyle name="20% - Accent2 6 4 2 3" xfId="26508" xr:uid="{00000000-0005-0000-0000-000075050000}"/>
    <cellStyle name="20% - Accent2 6 4 3" xfId="12568" xr:uid="{00000000-0005-0000-0000-000076050000}"/>
    <cellStyle name="20% - Accent2 6 4 4" xfId="21894" xr:uid="{00000000-0005-0000-0000-000077050000}"/>
    <cellStyle name="20% - Accent2 6 5" xfId="4848" xr:uid="{00000000-0005-0000-0000-000078050000}"/>
    <cellStyle name="20% - Accent2 6 5 2" xfId="14172" xr:uid="{00000000-0005-0000-0000-000079050000}"/>
    <cellStyle name="20% - Accent2 6 5 3" xfId="23495" xr:uid="{00000000-0005-0000-0000-00007A050000}"/>
    <cellStyle name="20% - Accent2 6 6" xfId="9490" xr:uid="{00000000-0005-0000-0000-00007B050000}"/>
    <cellStyle name="20% - Accent2 6 6 2" xfId="18814" xr:uid="{00000000-0005-0000-0000-00007C050000}"/>
    <cellStyle name="20% - Accent2 6 6 3" xfId="28137" xr:uid="{00000000-0005-0000-0000-00007D050000}"/>
    <cellStyle name="20% - Accent2 6 7" xfId="9984" xr:uid="{00000000-0005-0000-0000-00007E050000}"/>
    <cellStyle name="20% - Accent2 6 8" xfId="19308" xr:uid="{00000000-0005-0000-0000-00007F050000}"/>
    <cellStyle name="20% - Accent2 7" xfId="623" xr:uid="{00000000-0005-0000-0000-000080050000}"/>
    <cellStyle name="20% - Accent2 7 2" xfId="1396" xr:uid="{00000000-0005-0000-0000-000081050000}"/>
    <cellStyle name="20% - Accent2 7 2 2" xfId="6621" xr:uid="{00000000-0005-0000-0000-000082050000}"/>
    <cellStyle name="20% - Accent2 7 2 2 2" xfId="15945" xr:uid="{00000000-0005-0000-0000-000083050000}"/>
    <cellStyle name="20% - Accent2 7 2 2 3" xfId="25268" xr:uid="{00000000-0005-0000-0000-000084050000}"/>
    <cellStyle name="20% - Accent2 7 2 3" xfId="10964" xr:uid="{00000000-0005-0000-0000-000085050000}"/>
    <cellStyle name="20% - Accent2 7 2 4" xfId="20288" xr:uid="{00000000-0005-0000-0000-000086050000}"/>
    <cellStyle name="20% - Accent2 7 3" xfId="3183" xr:uid="{00000000-0005-0000-0000-000087050000}"/>
    <cellStyle name="20% - Accent2 7 3 2" xfId="7862" xr:uid="{00000000-0005-0000-0000-000088050000}"/>
    <cellStyle name="20% - Accent2 7 3 2 2" xfId="17186" xr:uid="{00000000-0005-0000-0000-000089050000}"/>
    <cellStyle name="20% - Accent2 7 3 2 3" xfId="26509" xr:uid="{00000000-0005-0000-0000-00008A050000}"/>
    <cellStyle name="20% - Accent2 7 3 3" xfId="12569" xr:uid="{00000000-0005-0000-0000-00008B050000}"/>
    <cellStyle name="20% - Accent2 7 3 4" xfId="21895" xr:uid="{00000000-0005-0000-0000-00008C050000}"/>
    <cellStyle name="20% - Accent2 7 4" xfId="4849" xr:uid="{00000000-0005-0000-0000-00008D050000}"/>
    <cellStyle name="20% - Accent2 7 4 2" xfId="14173" xr:uid="{00000000-0005-0000-0000-00008E050000}"/>
    <cellStyle name="20% - Accent2 7 4 3" xfId="23496" xr:uid="{00000000-0005-0000-0000-00008F050000}"/>
    <cellStyle name="20% - Accent2 7 5" xfId="10227" xr:uid="{00000000-0005-0000-0000-000090050000}"/>
    <cellStyle name="20% - Accent2 7 6" xfId="19551" xr:uid="{00000000-0005-0000-0000-000091050000}"/>
    <cellStyle name="20% - Accent2 8" xfId="1397" xr:uid="{00000000-0005-0000-0000-000092050000}"/>
    <cellStyle name="20% - Accent2 8 2" xfId="3184" xr:uid="{00000000-0005-0000-0000-000093050000}"/>
    <cellStyle name="20% - Accent2 8 2 2" xfId="7863" xr:uid="{00000000-0005-0000-0000-000094050000}"/>
    <cellStyle name="20% - Accent2 8 2 2 2" xfId="17187" xr:uid="{00000000-0005-0000-0000-000095050000}"/>
    <cellStyle name="20% - Accent2 8 2 2 3" xfId="26510" xr:uid="{00000000-0005-0000-0000-000096050000}"/>
    <cellStyle name="20% - Accent2 8 2 3" xfId="12570" xr:uid="{00000000-0005-0000-0000-000097050000}"/>
    <cellStyle name="20% - Accent2 8 2 4" xfId="21896" xr:uid="{00000000-0005-0000-0000-000098050000}"/>
    <cellStyle name="20% - Accent2 8 3" xfId="4850" xr:uid="{00000000-0005-0000-0000-000099050000}"/>
    <cellStyle name="20% - Accent2 8 3 2" xfId="14174" xr:uid="{00000000-0005-0000-0000-00009A050000}"/>
    <cellStyle name="20% - Accent2 8 3 3" xfId="23497" xr:uid="{00000000-0005-0000-0000-00009B050000}"/>
    <cellStyle name="20% - Accent2 8 4" xfId="10965" xr:uid="{00000000-0005-0000-0000-00009C050000}"/>
    <cellStyle name="20% - Accent2 8 5" xfId="20289" xr:uid="{00000000-0005-0000-0000-00009D050000}"/>
    <cellStyle name="20% - Accent2 9" xfId="1121" xr:uid="{00000000-0005-0000-0000-00009E050000}"/>
    <cellStyle name="20% - Accent2 9 2" xfId="6711" xr:uid="{00000000-0005-0000-0000-00009F050000}"/>
    <cellStyle name="20% - Accent2 9 2 2" xfId="16035" xr:uid="{00000000-0005-0000-0000-0000A0050000}"/>
    <cellStyle name="20% - Accent2 9 2 3" xfId="25358" xr:uid="{00000000-0005-0000-0000-0000A1050000}"/>
    <cellStyle name="20% - Accent2 9 3" xfId="10720" xr:uid="{00000000-0005-0000-0000-0000A2050000}"/>
    <cellStyle name="20% - Accent2 9 4" xfId="20044" xr:uid="{00000000-0005-0000-0000-0000A3050000}"/>
    <cellStyle name="20% - Accent3" xfId="39" builtinId="38" customBuiltin="1"/>
    <cellStyle name="20% - Accent3 10" xfId="2937" xr:uid="{00000000-0005-0000-0000-0000A5050000}"/>
    <cellStyle name="20% - Accent3 10 2" xfId="7619" xr:uid="{00000000-0005-0000-0000-0000A6050000}"/>
    <cellStyle name="20% - Accent3 10 2 2" xfId="16943" xr:uid="{00000000-0005-0000-0000-0000A7050000}"/>
    <cellStyle name="20% - Accent3 10 2 3" xfId="26266" xr:uid="{00000000-0005-0000-0000-0000A8050000}"/>
    <cellStyle name="20% - Accent3 10 3" xfId="12342" xr:uid="{00000000-0005-0000-0000-0000A9050000}"/>
    <cellStyle name="20% - Accent3 10 4" xfId="21668" xr:uid="{00000000-0005-0000-0000-0000AA050000}"/>
    <cellStyle name="20% - Accent3 11" xfId="4576" xr:uid="{00000000-0005-0000-0000-0000AB050000}"/>
    <cellStyle name="20% - Accent3 11 2" xfId="13900" xr:uid="{00000000-0005-0000-0000-0000AC050000}"/>
    <cellStyle name="20% - Accent3 11 3" xfId="23223" xr:uid="{00000000-0005-0000-0000-0000AD050000}"/>
    <cellStyle name="20% - Accent3 12" xfId="9238" xr:uid="{00000000-0005-0000-0000-0000AE050000}"/>
    <cellStyle name="20% - Accent3 12 2" xfId="18562" xr:uid="{00000000-0005-0000-0000-0000AF050000}"/>
    <cellStyle name="20% - Accent3 12 3" xfId="27885" xr:uid="{00000000-0005-0000-0000-0000B0050000}"/>
    <cellStyle name="20% - Accent3 13" xfId="9732" xr:uid="{00000000-0005-0000-0000-0000B1050000}"/>
    <cellStyle name="20% - Accent3 14" xfId="19056" xr:uid="{00000000-0005-0000-0000-0000B2050000}"/>
    <cellStyle name="20% - Accent3 15" xfId="28388" xr:uid="{00000000-0005-0000-0000-0000B3050000}"/>
    <cellStyle name="20% - Accent3 2" xfId="59" xr:uid="{00000000-0005-0000-0000-0000B4050000}"/>
    <cellStyle name="20% - Accent3 2 10" xfId="4597" xr:uid="{00000000-0005-0000-0000-0000B5050000}"/>
    <cellStyle name="20% - Accent3 2 10 2" xfId="13921" xr:uid="{00000000-0005-0000-0000-0000B6050000}"/>
    <cellStyle name="20% - Accent3 2 10 3" xfId="23244" xr:uid="{00000000-0005-0000-0000-0000B7050000}"/>
    <cellStyle name="20% - Accent3 2 11" xfId="9251" xr:uid="{00000000-0005-0000-0000-0000B8050000}"/>
    <cellStyle name="20% - Accent3 2 11 2" xfId="18575" xr:uid="{00000000-0005-0000-0000-0000B9050000}"/>
    <cellStyle name="20% - Accent3 2 11 3" xfId="27898" xr:uid="{00000000-0005-0000-0000-0000BA050000}"/>
    <cellStyle name="20% - Accent3 2 12" xfId="9745" xr:uid="{00000000-0005-0000-0000-0000BB050000}"/>
    <cellStyle name="20% - Accent3 2 13" xfId="19069" xr:uid="{00000000-0005-0000-0000-0000BC050000}"/>
    <cellStyle name="20% - Accent3 2 14" xfId="28389" xr:uid="{00000000-0005-0000-0000-0000BD050000}"/>
    <cellStyle name="20% - Accent3 2 2" xfId="197" xr:uid="{00000000-0005-0000-0000-0000BE050000}"/>
    <cellStyle name="20% - Accent3 2 2 10" xfId="9817" xr:uid="{00000000-0005-0000-0000-0000BF050000}"/>
    <cellStyle name="20% - Accent3 2 2 11" xfId="19141" xr:uid="{00000000-0005-0000-0000-0000C0050000}"/>
    <cellStyle name="20% - Accent3 2 2 2" xfId="336" xr:uid="{00000000-0005-0000-0000-0000C1050000}"/>
    <cellStyle name="20% - Accent3 2 2 2 10" xfId="19264" xr:uid="{00000000-0005-0000-0000-0000C2050000}"/>
    <cellStyle name="20% - Accent3 2 2 2 2" xfId="576" xr:uid="{00000000-0005-0000-0000-0000C3050000}"/>
    <cellStyle name="20% - Accent3 2 2 2 2 2" xfId="1063" xr:uid="{00000000-0005-0000-0000-0000C4050000}"/>
    <cellStyle name="20% - Accent3 2 2 2 2 2 2" xfId="6312" xr:uid="{00000000-0005-0000-0000-0000C5050000}"/>
    <cellStyle name="20% - Accent3 2 2 2 2 2 2 2" xfId="15636" xr:uid="{00000000-0005-0000-0000-0000C6050000}"/>
    <cellStyle name="20% - Accent3 2 2 2 2 2 2 3" xfId="24959" xr:uid="{00000000-0005-0000-0000-0000C7050000}"/>
    <cellStyle name="20% - Accent3 2 2 2 2 2 3" xfId="10664" xr:uid="{00000000-0005-0000-0000-0000C8050000}"/>
    <cellStyle name="20% - Accent3 2 2 2 2 2 4" xfId="19988" xr:uid="{00000000-0005-0000-0000-0000C9050000}"/>
    <cellStyle name="20% - Accent3 2 2 2 2 3" xfId="1401" xr:uid="{00000000-0005-0000-0000-0000CA050000}"/>
    <cellStyle name="20% - Accent3 2 2 2 2 3 2" xfId="6618" xr:uid="{00000000-0005-0000-0000-0000CB050000}"/>
    <cellStyle name="20% - Accent3 2 2 2 2 3 2 2" xfId="15942" xr:uid="{00000000-0005-0000-0000-0000CC050000}"/>
    <cellStyle name="20% - Accent3 2 2 2 2 3 2 3" xfId="25265" xr:uid="{00000000-0005-0000-0000-0000CD050000}"/>
    <cellStyle name="20% - Accent3 2 2 2 2 3 3" xfId="10969" xr:uid="{00000000-0005-0000-0000-0000CE050000}"/>
    <cellStyle name="20% - Accent3 2 2 2 2 3 4" xfId="20293" xr:uid="{00000000-0005-0000-0000-0000CF050000}"/>
    <cellStyle name="20% - Accent3 2 2 2 2 4" xfId="3188" xr:uid="{00000000-0005-0000-0000-0000D0050000}"/>
    <cellStyle name="20% - Accent3 2 2 2 2 4 2" xfId="7867" xr:uid="{00000000-0005-0000-0000-0000D1050000}"/>
    <cellStyle name="20% - Accent3 2 2 2 2 4 2 2" xfId="17191" xr:uid="{00000000-0005-0000-0000-0000D2050000}"/>
    <cellStyle name="20% - Accent3 2 2 2 2 4 2 3" xfId="26514" xr:uid="{00000000-0005-0000-0000-0000D3050000}"/>
    <cellStyle name="20% - Accent3 2 2 2 2 4 3" xfId="12574" xr:uid="{00000000-0005-0000-0000-0000D4050000}"/>
    <cellStyle name="20% - Accent3 2 2 2 2 4 4" xfId="21900" xr:uid="{00000000-0005-0000-0000-0000D5050000}"/>
    <cellStyle name="20% - Accent3 2 2 2 2 5" xfId="4854" xr:uid="{00000000-0005-0000-0000-0000D6050000}"/>
    <cellStyle name="20% - Accent3 2 2 2 2 5 2" xfId="14178" xr:uid="{00000000-0005-0000-0000-0000D7050000}"/>
    <cellStyle name="20% - Accent3 2 2 2 2 5 3" xfId="23501" xr:uid="{00000000-0005-0000-0000-0000D8050000}"/>
    <cellStyle name="20% - Accent3 2 2 2 2 6" xfId="7069" xr:uid="{00000000-0005-0000-0000-0000D9050000}"/>
    <cellStyle name="20% - Accent3 2 2 2 2 6 2" xfId="16393" xr:uid="{00000000-0005-0000-0000-0000DA050000}"/>
    <cellStyle name="20% - Accent3 2 2 2 2 6 3" xfId="25716" xr:uid="{00000000-0005-0000-0000-0000DB050000}"/>
    <cellStyle name="20% - Accent3 2 2 2 2 7" xfId="9686" xr:uid="{00000000-0005-0000-0000-0000DC050000}"/>
    <cellStyle name="20% - Accent3 2 2 2 2 7 2" xfId="19010" xr:uid="{00000000-0005-0000-0000-0000DD050000}"/>
    <cellStyle name="20% - Accent3 2 2 2 2 7 3" xfId="28333" xr:uid="{00000000-0005-0000-0000-0000DE050000}"/>
    <cellStyle name="20% - Accent3 2 2 2 2 8" xfId="10180" xr:uid="{00000000-0005-0000-0000-0000DF050000}"/>
    <cellStyle name="20% - Accent3 2 2 2 2 9" xfId="19504" xr:uid="{00000000-0005-0000-0000-0000E0050000}"/>
    <cellStyle name="20% - Accent3 2 2 2 3" xfId="823" xr:uid="{00000000-0005-0000-0000-0000E1050000}"/>
    <cellStyle name="20% - Accent3 2 2 2 3 2" xfId="6920" xr:uid="{00000000-0005-0000-0000-0000E2050000}"/>
    <cellStyle name="20% - Accent3 2 2 2 3 2 2" xfId="16244" xr:uid="{00000000-0005-0000-0000-0000E3050000}"/>
    <cellStyle name="20% - Accent3 2 2 2 3 2 3" xfId="25567" xr:uid="{00000000-0005-0000-0000-0000E4050000}"/>
    <cellStyle name="20% - Accent3 2 2 2 3 3" xfId="10424" xr:uid="{00000000-0005-0000-0000-0000E5050000}"/>
    <cellStyle name="20% - Accent3 2 2 2 3 4" xfId="19748" xr:uid="{00000000-0005-0000-0000-0000E6050000}"/>
    <cellStyle name="20% - Accent3 2 2 2 4" xfId="1400" xr:uid="{00000000-0005-0000-0000-0000E7050000}"/>
    <cellStyle name="20% - Accent3 2 2 2 4 2" xfId="6619" xr:uid="{00000000-0005-0000-0000-0000E8050000}"/>
    <cellStyle name="20% - Accent3 2 2 2 4 2 2" xfId="15943" xr:uid="{00000000-0005-0000-0000-0000E9050000}"/>
    <cellStyle name="20% - Accent3 2 2 2 4 2 3" xfId="25266" xr:uid="{00000000-0005-0000-0000-0000EA050000}"/>
    <cellStyle name="20% - Accent3 2 2 2 4 3" xfId="10968" xr:uid="{00000000-0005-0000-0000-0000EB050000}"/>
    <cellStyle name="20% - Accent3 2 2 2 4 4" xfId="20292" xr:uid="{00000000-0005-0000-0000-0000EC050000}"/>
    <cellStyle name="20% - Accent3 2 2 2 5" xfId="3187" xr:uid="{00000000-0005-0000-0000-0000ED050000}"/>
    <cellStyle name="20% - Accent3 2 2 2 5 2" xfId="7866" xr:uid="{00000000-0005-0000-0000-0000EE050000}"/>
    <cellStyle name="20% - Accent3 2 2 2 5 2 2" xfId="17190" xr:uid="{00000000-0005-0000-0000-0000EF050000}"/>
    <cellStyle name="20% - Accent3 2 2 2 5 2 3" xfId="26513" xr:uid="{00000000-0005-0000-0000-0000F0050000}"/>
    <cellStyle name="20% - Accent3 2 2 2 5 3" xfId="12573" xr:uid="{00000000-0005-0000-0000-0000F1050000}"/>
    <cellStyle name="20% - Accent3 2 2 2 5 4" xfId="21899" xr:uid="{00000000-0005-0000-0000-0000F2050000}"/>
    <cellStyle name="20% - Accent3 2 2 2 6" xfId="4853" xr:uid="{00000000-0005-0000-0000-0000F3050000}"/>
    <cellStyle name="20% - Accent3 2 2 2 6 2" xfId="14177" xr:uid="{00000000-0005-0000-0000-0000F4050000}"/>
    <cellStyle name="20% - Accent3 2 2 2 6 3" xfId="23500" xr:uid="{00000000-0005-0000-0000-0000F5050000}"/>
    <cellStyle name="20% - Accent3 2 2 2 7" xfId="7202" xr:uid="{00000000-0005-0000-0000-0000F6050000}"/>
    <cellStyle name="20% - Accent3 2 2 2 7 2" xfId="16526" xr:uid="{00000000-0005-0000-0000-0000F7050000}"/>
    <cellStyle name="20% - Accent3 2 2 2 7 3" xfId="25849" xr:uid="{00000000-0005-0000-0000-0000F8050000}"/>
    <cellStyle name="20% - Accent3 2 2 2 8" xfId="9446" xr:uid="{00000000-0005-0000-0000-0000F9050000}"/>
    <cellStyle name="20% - Accent3 2 2 2 8 2" xfId="18770" xr:uid="{00000000-0005-0000-0000-0000FA050000}"/>
    <cellStyle name="20% - Accent3 2 2 2 8 3" xfId="28093" xr:uid="{00000000-0005-0000-0000-0000FB050000}"/>
    <cellStyle name="20% - Accent3 2 2 2 9" xfId="9940" xr:uid="{00000000-0005-0000-0000-0000FC050000}"/>
    <cellStyle name="20% - Accent3 2 2 3" xfId="454" xr:uid="{00000000-0005-0000-0000-0000FD050000}"/>
    <cellStyle name="20% - Accent3 2 2 3 2" xfId="941" xr:uid="{00000000-0005-0000-0000-0000FE050000}"/>
    <cellStyle name="20% - Accent3 2 2 3 2 2" xfId="6825" xr:uid="{00000000-0005-0000-0000-0000FF050000}"/>
    <cellStyle name="20% - Accent3 2 2 3 2 2 2" xfId="16149" xr:uid="{00000000-0005-0000-0000-000000060000}"/>
    <cellStyle name="20% - Accent3 2 2 3 2 2 3" xfId="25472" xr:uid="{00000000-0005-0000-0000-000001060000}"/>
    <cellStyle name="20% - Accent3 2 2 3 2 3" xfId="10542" xr:uid="{00000000-0005-0000-0000-000002060000}"/>
    <cellStyle name="20% - Accent3 2 2 3 2 4" xfId="19866" xr:uid="{00000000-0005-0000-0000-000003060000}"/>
    <cellStyle name="20% - Accent3 2 2 3 3" xfId="1402" xr:uid="{00000000-0005-0000-0000-000004060000}"/>
    <cellStyle name="20% - Accent3 2 2 3 3 2" xfId="6617" xr:uid="{00000000-0005-0000-0000-000005060000}"/>
    <cellStyle name="20% - Accent3 2 2 3 3 2 2" xfId="15941" xr:uid="{00000000-0005-0000-0000-000006060000}"/>
    <cellStyle name="20% - Accent3 2 2 3 3 2 3" xfId="25264" xr:uid="{00000000-0005-0000-0000-000007060000}"/>
    <cellStyle name="20% - Accent3 2 2 3 3 3" xfId="10970" xr:uid="{00000000-0005-0000-0000-000008060000}"/>
    <cellStyle name="20% - Accent3 2 2 3 3 4" xfId="20294" xr:uid="{00000000-0005-0000-0000-000009060000}"/>
    <cellStyle name="20% - Accent3 2 2 3 4" xfId="3189" xr:uid="{00000000-0005-0000-0000-00000A060000}"/>
    <cellStyle name="20% - Accent3 2 2 3 4 2" xfId="7868" xr:uid="{00000000-0005-0000-0000-00000B060000}"/>
    <cellStyle name="20% - Accent3 2 2 3 4 2 2" xfId="17192" xr:uid="{00000000-0005-0000-0000-00000C060000}"/>
    <cellStyle name="20% - Accent3 2 2 3 4 2 3" xfId="26515" xr:uid="{00000000-0005-0000-0000-00000D060000}"/>
    <cellStyle name="20% - Accent3 2 2 3 4 3" xfId="12575" xr:uid="{00000000-0005-0000-0000-00000E060000}"/>
    <cellStyle name="20% - Accent3 2 2 3 4 4" xfId="21901" xr:uid="{00000000-0005-0000-0000-00000F060000}"/>
    <cellStyle name="20% - Accent3 2 2 3 5" xfId="4855" xr:uid="{00000000-0005-0000-0000-000010060000}"/>
    <cellStyle name="20% - Accent3 2 2 3 5 2" xfId="14179" xr:uid="{00000000-0005-0000-0000-000011060000}"/>
    <cellStyle name="20% - Accent3 2 2 3 5 3" xfId="23502" xr:uid="{00000000-0005-0000-0000-000012060000}"/>
    <cellStyle name="20% - Accent3 2 2 3 6" xfId="7138" xr:uid="{00000000-0005-0000-0000-000013060000}"/>
    <cellStyle name="20% - Accent3 2 2 3 6 2" xfId="16462" xr:uid="{00000000-0005-0000-0000-000014060000}"/>
    <cellStyle name="20% - Accent3 2 2 3 6 3" xfId="25785" xr:uid="{00000000-0005-0000-0000-000015060000}"/>
    <cellStyle name="20% - Accent3 2 2 3 7" xfId="9564" xr:uid="{00000000-0005-0000-0000-000016060000}"/>
    <cellStyle name="20% - Accent3 2 2 3 7 2" xfId="18888" xr:uid="{00000000-0005-0000-0000-000017060000}"/>
    <cellStyle name="20% - Accent3 2 2 3 7 3" xfId="28211" xr:uid="{00000000-0005-0000-0000-000018060000}"/>
    <cellStyle name="20% - Accent3 2 2 3 8" xfId="10058" xr:uid="{00000000-0005-0000-0000-000019060000}"/>
    <cellStyle name="20% - Accent3 2 2 3 9" xfId="19382" xr:uid="{00000000-0005-0000-0000-00001A060000}"/>
    <cellStyle name="20% - Accent3 2 2 4" xfId="701" xr:uid="{00000000-0005-0000-0000-00001B060000}"/>
    <cellStyle name="20% - Accent3 2 2 4 2" xfId="7001" xr:uid="{00000000-0005-0000-0000-00001C060000}"/>
    <cellStyle name="20% - Accent3 2 2 4 2 2" xfId="16325" xr:uid="{00000000-0005-0000-0000-00001D060000}"/>
    <cellStyle name="20% - Accent3 2 2 4 2 3" xfId="25648" xr:uid="{00000000-0005-0000-0000-00001E060000}"/>
    <cellStyle name="20% - Accent3 2 2 4 3" xfId="10302" xr:uid="{00000000-0005-0000-0000-00001F060000}"/>
    <cellStyle name="20% - Accent3 2 2 4 4" xfId="19626" xr:uid="{00000000-0005-0000-0000-000020060000}"/>
    <cellStyle name="20% - Accent3 2 2 5" xfId="1399" xr:uid="{00000000-0005-0000-0000-000021060000}"/>
    <cellStyle name="20% - Accent3 2 2 5 2" xfId="6620" xr:uid="{00000000-0005-0000-0000-000022060000}"/>
    <cellStyle name="20% - Accent3 2 2 5 2 2" xfId="15944" xr:uid="{00000000-0005-0000-0000-000023060000}"/>
    <cellStyle name="20% - Accent3 2 2 5 2 3" xfId="25267" xr:uid="{00000000-0005-0000-0000-000024060000}"/>
    <cellStyle name="20% - Accent3 2 2 5 3" xfId="10967" xr:uid="{00000000-0005-0000-0000-000025060000}"/>
    <cellStyle name="20% - Accent3 2 2 5 4" xfId="20291" xr:uid="{00000000-0005-0000-0000-000026060000}"/>
    <cellStyle name="20% - Accent3 2 2 6" xfId="3186" xr:uid="{00000000-0005-0000-0000-000027060000}"/>
    <cellStyle name="20% - Accent3 2 2 6 2" xfId="7865" xr:uid="{00000000-0005-0000-0000-000028060000}"/>
    <cellStyle name="20% - Accent3 2 2 6 2 2" xfId="17189" xr:uid="{00000000-0005-0000-0000-000029060000}"/>
    <cellStyle name="20% - Accent3 2 2 6 2 3" xfId="26512" xr:uid="{00000000-0005-0000-0000-00002A060000}"/>
    <cellStyle name="20% - Accent3 2 2 6 3" xfId="12572" xr:uid="{00000000-0005-0000-0000-00002B060000}"/>
    <cellStyle name="20% - Accent3 2 2 6 4" xfId="21898" xr:uid="{00000000-0005-0000-0000-00002C060000}"/>
    <cellStyle name="20% - Accent3 2 2 7" xfId="4852" xr:uid="{00000000-0005-0000-0000-00002D060000}"/>
    <cellStyle name="20% - Accent3 2 2 7 2" xfId="14176" xr:uid="{00000000-0005-0000-0000-00002E060000}"/>
    <cellStyle name="20% - Accent3 2 2 7 3" xfId="23499" xr:uid="{00000000-0005-0000-0000-00002F060000}"/>
    <cellStyle name="20% - Accent3 2 2 8" xfId="7270" xr:uid="{00000000-0005-0000-0000-000030060000}"/>
    <cellStyle name="20% - Accent3 2 2 8 2" xfId="16594" xr:uid="{00000000-0005-0000-0000-000031060000}"/>
    <cellStyle name="20% - Accent3 2 2 8 3" xfId="25917" xr:uid="{00000000-0005-0000-0000-000032060000}"/>
    <cellStyle name="20% - Accent3 2 2 9" xfId="9323" xr:uid="{00000000-0005-0000-0000-000033060000}"/>
    <cellStyle name="20% - Accent3 2 2 9 2" xfId="18647" xr:uid="{00000000-0005-0000-0000-000034060000}"/>
    <cellStyle name="20% - Accent3 2 2 9 3" xfId="27970" xr:uid="{00000000-0005-0000-0000-000035060000}"/>
    <cellStyle name="20% - Accent3 2 3" xfId="262" xr:uid="{00000000-0005-0000-0000-000036060000}"/>
    <cellStyle name="20% - Accent3 2 3 2" xfId="515" xr:uid="{00000000-0005-0000-0000-000037060000}"/>
    <cellStyle name="20% - Accent3 2 3 2 2" xfId="1002" xr:uid="{00000000-0005-0000-0000-000038060000}"/>
    <cellStyle name="20% - Accent3 2 3 2 2 2" xfId="6789" xr:uid="{00000000-0005-0000-0000-000039060000}"/>
    <cellStyle name="20% - Accent3 2 3 2 2 2 2" xfId="16113" xr:uid="{00000000-0005-0000-0000-00003A060000}"/>
    <cellStyle name="20% - Accent3 2 3 2 2 2 3" xfId="25436" xr:uid="{00000000-0005-0000-0000-00003B060000}"/>
    <cellStyle name="20% - Accent3 2 3 2 2 3" xfId="10603" xr:uid="{00000000-0005-0000-0000-00003C060000}"/>
    <cellStyle name="20% - Accent3 2 3 2 2 4" xfId="19927" xr:uid="{00000000-0005-0000-0000-00003D060000}"/>
    <cellStyle name="20% - Accent3 2 3 2 3" xfId="1404" xr:uid="{00000000-0005-0000-0000-00003E060000}"/>
    <cellStyle name="20% - Accent3 2 3 2 3 2" xfId="6615" xr:uid="{00000000-0005-0000-0000-00003F060000}"/>
    <cellStyle name="20% - Accent3 2 3 2 3 2 2" xfId="15939" xr:uid="{00000000-0005-0000-0000-000040060000}"/>
    <cellStyle name="20% - Accent3 2 3 2 3 2 3" xfId="25262" xr:uid="{00000000-0005-0000-0000-000041060000}"/>
    <cellStyle name="20% - Accent3 2 3 2 3 3" xfId="10972" xr:uid="{00000000-0005-0000-0000-000042060000}"/>
    <cellStyle name="20% - Accent3 2 3 2 3 4" xfId="20296" xr:uid="{00000000-0005-0000-0000-000043060000}"/>
    <cellStyle name="20% - Accent3 2 3 2 4" xfId="3191" xr:uid="{00000000-0005-0000-0000-000044060000}"/>
    <cellStyle name="20% - Accent3 2 3 2 4 2" xfId="7870" xr:uid="{00000000-0005-0000-0000-000045060000}"/>
    <cellStyle name="20% - Accent3 2 3 2 4 2 2" xfId="17194" xr:uid="{00000000-0005-0000-0000-000046060000}"/>
    <cellStyle name="20% - Accent3 2 3 2 4 2 3" xfId="26517" xr:uid="{00000000-0005-0000-0000-000047060000}"/>
    <cellStyle name="20% - Accent3 2 3 2 4 3" xfId="12577" xr:uid="{00000000-0005-0000-0000-000048060000}"/>
    <cellStyle name="20% - Accent3 2 3 2 4 4" xfId="21903" xr:uid="{00000000-0005-0000-0000-000049060000}"/>
    <cellStyle name="20% - Accent3 2 3 2 5" xfId="4857" xr:uid="{00000000-0005-0000-0000-00004A060000}"/>
    <cellStyle name="20% - Accent3 2 3 2 5 2" xfId="14181" xr:uid="{00000000-0005-0000-0000-00004B060000}"/>
    <cellStyle name="20% - Accent3 2 3 2 5 3" xfId="23504" xr:uid="{00000000-0005-0000-0000-00004C060000}"/>
    <cellStyle name="20% - Accent3 2 3 2 6" xfId="9625" xr:uid="{00000000-0005-0000-0000-00004D060000}"/>
    <cellStyle name="20% - Accent3 2 3 2 6 2" xfId="18949" xr:uid="{00000000-0005-0000-0000-00004E060000}"/>
    <cellStyle name="20% - Accent3 2 3 2 6 3" xfId="28272" xr:uid="{00000000-0005-0000-0000-00004F060000}"/>
    <cellStyle name="20% - Accent3 2 3 2 7" xfId="10119" xr:uid="{00000000-0005-0000-0000-000050060000}"/>
    <cellStyle name="20% - Accent3 2 3 2 8" xfId="19443" xr:uid="{00000000-0005-0000-0000-000051060000}"/>
    <cellStyle name="20% - Accent3 2 3 3" xfId="762" xr:uid="{00000000-0005-0000-0000-000052060000}"/>
    <cellStyle name="20% - Accent3 2 3 3 2" xfId="6962" xr:uid="{00000000-0005-0000-0000-000053060000}"/>
    <cellStyle name="20% - Accent3 2 3 3 2 2" xfId="16286" xr:uid="{00000000-0005-0000-0000-000054060000}"/>
    <cellStyle name="20% - Accent3 2 3 3 2 3" xfId="25609" xr:uid="{00000000-0005-0000-0000-000055060000}"/>
    <cellStyle name="20% - Accent3 2 3 3 3" xfId="10363" xr:uid="{00000000-0005-0000-0000-000056060000}"/>
    <cellStyle name="20% - Accent3 2 3 3 4" xfId="19687" xr:uid="{00000000-0005-0000-0000-000057060000}"/>
    <cellStyle name="20% - Accent3 2 3 4" xfId="1403" xr:uid="{00000000-0005-0000-0000-000058060000}"/>
    <cellStyle name="20% - Accent3 2 3 4 2" xfId="6616" xr:uid="{00000000-0005-0000-0000-000059060000}"/>
    <cellStyle name="20% - Accent3 2 3 4 2 2" xfId="15940" xr:uid="{00000000-0005-0000-0000-00005A060000}"/>
    <cellStyle name="20% - Accent3 2 3 4 2 3" xfId="25263" xr:uid="{00000000-0005-0000-0000-00005B060000}"/>
    <cellStyle name="20% - Accent3 2 3 4 3" xfId="10971" xr:uid="{00000000-0005-0000-0000-00005C060000}"/>
    <cellStyle name="20% - Accent3 2 3 4 4" xfId="20295" xr:uid="{00000000-0005-0000-0000-00005D060000}"/>
    <cellStyle name="20% - Accent3 2 3 5" xfId="3190" xr:uid="{00000000-0005-0000-0000-00005E060000}"/>
    <cellStyle name="20% - Accent3 2 3 5 2" xfId="7869" xr:uid="{00000000-0005-0000-0000-00005F060000}"/>
    <cellStyle name="20% - Accent3 2 3 5 2 2" xfId="17193" xr:uid="{00000000-0005-0000-0000-000060060000}"/>
    <cellStyle name="20% - Accent3 2 3 5 2 3" xfId="26516" xr:uid="{00000000-0005-0000-0000-000061060000}"/>
    <cellStyle name="20% - Accent3 2 3 5 3" xfId="12576" xr:uid="{00000000-0005-0000-0000-000062060000}"/>
    <cellStyle name="20% - Accent3 2 3 5 4" xfId="21902" xr:uid="{00000000-0005-0000-0000-000063060000}"/>
    <cellStyle name="20% - Accent3 2 3 6" xfId="4856" xr:uid="{00000000-0005-0000-0000-000064060000}"/>
    <cellStyle name="20% - Accent3 2 3 6 2" xfId="14180" xr:uid="{00000000-0005-0000-0000-000065060000}"/>
    <cellStyle name="20% - Accent3 2 3 6 3" xfId="23503" xr:uid="{00000000-0005-0000-0000-000066060000}"/>
    <cellStyle name="20% - Accent3 2 3 7" xfId="9384" xr:uid="{00000000-0005-0000-0000-000067060000}"/>
    <cellStyle name="20% - Accent3 2 3 7 2" xfId="18708" xr:uid="{00000000-0005-0000-0000-000068060000}"/>
    <cellStyle name="20% - Accent3 2 3 7 3" xfId="28031" xr:uid="{00000000-0005-0000-0000-000069060000}"/>
    <cellStyle name="20% - Accent3 2 3 8" xfId="9878" xr:uid="{00000000-0005-0000-0000-00006A060000}"/>
    <cellStyle name="20% - Accent3 2 3 9" xfId="19202" xr:uid="{00000000-0005-0000-0000-00006B060000}"/>
    <cellStyle name="20% - Accent3 2 4" xfId="395" xr:uid="{00000000-0005-0000-0000-00006C060000}"/>
    <cellStyle name="20% - Accent3 2 4 2" xfId="882" xr:uid="{00000000-0005-0000-0000-00006D060000}"/>
    <cellStyle name="20% - Accent3 2 4 2 2" xfId="6874" xr:uid="{00000000-0005-0000-0000-00006E060000}"/>
    <cellStyle name="20% - Accent3 2 4 2 2 2" xfId="16198" xr:uid="{00000000-0005-0000-0000-00006F060000}"/>
    <cellStyle name="20% - Accent3 2 4 2 2 3" xfId="25521" xr:uid="{00000000-0005-0000-0000-000070060000}"/>
    <cellStyle name="20% - Accent3 2 4 2 3" xfId="10483" xr:uid="{00000000-0005-0000-0000-000071060000}"/>
    <cellStyle name="20% - Accent3 2 4 2 4" xfId="19807" xr:uid="{00000000-0005-0000-0000-000072060000}"/>
    <cellStyle name="20% - Accent3 2 4 3" xfId="1405" xr:uid="{00000000-0005-0000-0000-000073060000}"/>
    <cellStyle name="20% - Accent3 2 4 3 2" xfId="6614" xr:uid="{00000000-0005-0000-0000-000074060000}"/>
    <cellStyle name="20% - Accent3 2 4 3 2 2" xfId="15938" xr:uid="{00000000-0005-0000-0000-000075060000}"/>
    <cellStyle name="20% - Accent3 2 4 3 2 3" xfId="25261" xr:uid="{00000000-0005-0000-0000-000076060000}"/>
    <cellStyle name="20% - Accent3 2 4 3 3" xfId="10973" xr:uid="{00000000-0005-0000-0000-000077060000}"/>
    <cellStyle name="20% - Accent3 2 4 3 4" xfId="20297" xr:uid="{00000000-0005-0000-0000-000078060000}"/>
    <cellStyle name="20% - Accent3 2 4 4" xfId="3192" xr:uid="{00000000-0005-0000-0000-000079060000}"/>
    <cellStyle name="20% - Accent3 2 4 4 2" xfId="7871" xr:uid="{00000000-0005-0000-0000-00007A060000}"/>
    <cellStyle name="20% - Accent3 2 4 4 2 2" xfId="17195" xr:uid="{00000000-0005-0000-0000-00007B060000}"/>
    <cellStyle name="20% - Accent3 2 4 4 2 3" xfId="26518" xr:uid="{00000000-0005-0000-0000-00007C060000}"/>
    <cellStyle name="20% - Accent3 2 4 4 3" xfId="12578" xr:uid="{00000000-0005-0000-0000-00007D060000}"/>
    <cellStyle name="20% - Accent3 2 4 4 4" xfId="21904" xr:uid="{00000000-0005-0000-0000-00007E060000}"/>
    <cellStyle name="20% - Accent3 2 4 5" xfId="4858" xr:uid="{00000000-0005-0000-0000-00007F060000}"/>
    <cellStyle name="20% - Accent3 2 4 5 2" xfId="14182" xr:uid="{00000000-0005-0000-0000-000080060000}"/>
    <cellStyle name="20% - Accent3 2 4 5 3" xfId="23505" xr:uid="{00000000-0005-0000-0000-000081060000}"/>
    <cellStyle name="20% - Accent3 2 4 6" xfId="6301" xr:uid="{00000000-0005-0000-0000-000082060000}"/>
    <cellStyle name="20% - Accent3 2 4 6 2" xfId="15625" xr:uid="{00000000-0005-0000-0000-000083060000}"/>
    <cellStyle name="20% - Accent3 2 4 6 3" xfId="24948" xr:uid="{00000000-0005-0000-0000-000084060000}"/>
    <cellStyle name="20% - Accent3 2 4 7" xfId="9505" xr:uid="{00000000-0005-0000-0000-000085060000}"/>
    <cellStyle name="20% - Accent3 2 4 7 2" xfId="18829" xr:uid="{00000000-0005-0000-0000-000086060000}"/>
    <cellStyle name="20% - Accent3 2 4 7 3" xfId="28152" xr:uid="{00000000-0005-0000-0000-000087060000}"/>
    <cellStyle name="20% - Accent3 2 4 8" xfId="9999" xr:uid="{00000000-0005-0000-0000-000088060000}"/>
    <cellStyle name="20% - Accent3 2 4 9" xfId="19323" xr:uid="{00000000-0005-0000-0000-000089060000}"/>
    <cellStyle name="20% - Accent3 2 5" xfId="642" xr:uid="{00000000-0005-0000-0000-00008A060000}"/>
    <cellStyle name="20% - Accent3 2 5 2" xfId="1406" xr:uid="{00000000-0005-0000-0000-00008B060000}"/>
    <cellStyle name="20% - Accent3 2 5 2 2" xfId="6613" xr:uid="{00000000-0005-0000-0000-00008C060000}"/>
    <cellStyle name="20% - Accent3 2 5 2 2 2" xfId="15937" xr:uid="{00000000-0005-0000-0000-00008D060000}"/>
    <cellStyle name="20% - Accent3 2 5 2 2 3" xfId="25260" xr:uid="{00000000-0005-0000-0000-00008E060000}"/>
    <cellStyle name="20% - Accent3 2 5 2 3" xfId="10974" xr:uid="{00000000-0005-0000-0000-00008F060000}"/>
    <cellStyle name="20% - Accent3 2 5 2 4" xfId="20298" xr:uid="{00000000-0005-0000-0000-000090060000}"/>
    <cellStyle name="20% - Accent3 2 5 3" xfId="3193" xr:uid="{00000000-0005-0000-0000-000091060000}"/>
    <cellStyle name="20% - Accent3 2 5 3 2" xfId="7872" xr:uid="{00000000-0005-0000-0000-000092060000}"/>
    <cellStyle name="20% - Accent3 2 5 3 2 2" xfId="17196" xr:uid="{00000000-0005-0000-0000-000093060000}"/>
    <cellStyle name="20% - Accent3 2 5 3 2 3" xfId="26519" xr:uid="{00000000-0005-0000-0000-000094060000}"/>
    <cellStyle name="20% - Accent3 2 5 3 3" xfId="12579" xr:uid="{00000000-0005-0000-0000-000095060000}"/>
    <cellStyle name="20% - Accent3 2 5 3 4" xfId="21905" xr:uid="{00000000-0005-0000-0000-000096060000}"/>
    <cellStyle name="20% - Accent3 2 5 4" xfId="4859" xr:uid="{00000000-0005-0000-0000-000097060000}"/>
    <cellStyle name="20% - Accent3 2 5 4 2" xfId="14183" xr:uid="{00000000-0005-0000-0000-000098060000}"/>
    <cellStyle name="20% - Accent3 2 5 4 3" xfId="23506" xr:uid="{00000000-0005-0000-0000-000099060000}"/>
    <cellStyle name="20% - Accent3 2 5 5" xfId="10243" xr:uid="{00000000-0005-0000-0000-00009A060000}"/>
    <cellStyle name="20% - Accent3 2 5 6" xfId="19567" xr:uid="{00000000-0005-0000-0000-00009B060000}"/>
    <cellStyle name="20% - Accent3 2 6" xfId="1407" xr:uid="{00000000-0005-0000-0000-00009C060000}"/>
    <cellStyle name="20% - Accent3 2 6 2" xfId="3194" xr:uid="{00000000-0005-0000-0000-00009D060000}"/>
    <cellStyle name="20% - Accent3 2 6 2 2" xfId="7873" xr:uid="{00000000-0005-0000-0000-00009E060000}"/>
    <cellStyle name="20% - Accent3 2 6 2 2 2" xfId="17197" xr:uid="{00000000-0005-0000-0000-00009F060000}"/>
    <cellStyle name="20% - Accent3 2 6 2 2 3" xfId="26520" xr:uid="{00000000-0005-0000-0000-0000A0060000}"/>
    <cellStyle name="20% - Accent3 2 6 2 3" xfId="12580" xr:uid="{00000000-0005-0000-0000-0000A1060000}"/>
    <cellStyle name="20% - Accent3 2 6 2 4" xfId="21906" xr:uid="{00000000-0005-0000-0000-0000A2060000}"/>
    <cellStyle name="20% - Accent3 2 6 3" xfId="4860" xr:uid="{00000000-0005-0000-0000-0000A3060000}"/>
    <cellStyle name="20% - Accent3 2 6 3 2" xfId="14184" xr:uid="{00000000-0005-0000-0000-0000A4060000}"/>
    <cellStyle name="20% - Accent3 2 6 3 3" xfId="23507" xr:uid="{00000000-0005-0000-0000-0000A5060000}"/>
    <cellStyle name="20% - Accent3 2 6 4" xfId="10975" xr:uid="{00000000-0005-0000-0000-0000A6060000}"/>
    <cellStyle name="20% - Accent3 2 6 5" xfId="20299" xr:uid="{00000000-0005-0000-0000-0000A7060000}"/>
    <cellStyle name="20% - Accent3 2 7" xfId="1398" xr:uid="{00000000-0005-0000-0000-0000A8060000}"/>
    <cellStyle name="20% - Accent3 2 7 2" xfId="3185" xr:uid="{00000000-0005-0000-0000-0000A9060000}"/>
    <cellStyle name="20% - Accent3 2 7 2 2" xfId="7864" xr:uid="{00000000-0005-0000-0000-0000AA060000}"/>
    <cellStyle name="20% - Accent3 2 7 2 2 2" xfId="17188" xr:uid="{00000000-0005-0000-0000-0000AB060000}"/>
    <cellStyle name="20% - Accent3 2 7 2 2 3" xfId="26511" xr:uid="{00000000-0005-0000-0000-0000AC060000}"/>
    <cellStyle name="20% - Accent3 2 7 2 3" xfId="12571" xr:uid="{00000000-0005-0000-0000-0000AD060000}"/>
    <cellStyle name="20% - Accent3 2 7 2 4" xfId="21897" xr:uid="{00000000-0005-0000-0000-0000AE060000}"/>
    <cellStyle name="20% - Accent3 2 7 3" xfId="4851" xr:uid="{00000000-0005-0000-0000-0000AF060000}"/>
    <cellStyle name="20% - Accent3 2 7 3 2" xfId="14175" xr:uid="{00000000-0005-0000-0000-0000B0060000}"/>
    <cellStyle name="20% - Accent3 2 7 3 3" xfId="23498" xr:uid="{00000000-0005-0000-0000-0000B1060000}"/>
    <cellStyle name="20% - Accent3 2 7 4" xfId="10966" xr:uid="{00000000-0005-0000-0000-0000B2060000}"/>
    <cellStyle name="20% - Accent3 2 7 5" xfId="20290" xr:uid="{00000000-0005-0000-0000-0000B3060000}"/>
    <cellStyle name="20% - Accent3 2 8" xfId="1137" xr:uid="{00000000-0005-0000-0000-0000B4060000}"/>
    <cellStyle name="20% - Accent3 2 8 2" xfId="6704" xr:uid="{00000000-0005-0000-0000-0000B5060000}"/>
    <cellStyle name="20% - Accent3 2 8 2 2" xfId="16028" xr:uid="{00000000-0005-0000-0000-0000B6060000}"/>
    <cellStyle name="20% - Accent3 2 8 2 3" xfId="25351" xr:uid="{00000000-0005-0000-0000-0000B7060000}"/>
    <cellStyle name="20% - Accent3 2 8 3" xfId="10736" xr:uid="{00000000-0005-0000-0000-0000B8060000}"/>
    <cellStyle name="20% - Accent3 2 8 4" xfId="20060" xr:uid="{00000000-0005-0000-0000-0000B9060000}"/>
    <cellStyle name="20% - Accent3 2 9" xfId="2955" xr:uid="{00000000-0005-0000-0000-0000BA060000}"/>
    <cellStyle name="20% - Accent3 2 9 2" xfId="7634" xr:uid="{00000000-0005-0000-0000-0000BB060000}"/>
    <cellStyle name="20% - Accent3 2 9 2 2" xfId="16958" xr:uid="{00000000-0005-0000-0000-0000BC060000}"/>
    <cellStyle name="20% - Accent3 2 9 2 3" xfId="26281" xr:uid="{00000000-0005-0000-0000-0000BD060000}"/>
    <cellStyle name="20% - Accent3 2 9 3" xfId="12356" xr:uid="{00000000-0005-0000-0000-0000BE060000}"/>
    <cellStyle name="20% - Accent3 2 9 4" xfId="21682" xr:uid="{00000000-0005-0000-0000-0000BF060000}"/>
    <cellStyle name="20% - Accent3 3" xfId="60" xr:uid="{00000000-0005-0000-0000-0000C0060000}"/>
    <cellStyle name="20% - Accent3 3 10" xfId="9252" xr:uid="{00000000-0005-0000-0000-0000C1060000}"/>
    <cellStyle name="20% - Accent3 3 10 2" xfId="18576" xr:uid="{00000000-0005-0000-0000-0000C2060000}"/>
    <cellStyle name="20% - Accent3 3 10 3" xfId="27899" xr:uid="{00000000-0005-0000-0000-0000C3060000}"/>
    <cellStyle name="20% - Accent3 3 11" xfId="9746" xr:uid="{00000000-0005-0000-0000-0000C4060000}"/>
    <cellStyle name="20% - Accent3 3 12" xfId="19070" xr:uid="{00000000-0005-0000-0000-0000C5060000}"/>
    <cellStyle name="20% - Accent3 3 13" xfId="28839" xr:uid="{00000000-0005-0000-0000-0000C6060000}"/>
    <cellStyle name="20% - Accent3 3 2" xfId="198" xr:uid="{00000000-0005-0000-0000-0000C7060000}"/>
    <cellStyle name="20% - Accent3 3 2 10" xfId="9818" xr:uid="{00000000-0005-0000-0000-0000C8060000}"/>
    <cellStyle name="20% - Accent3 3 2 11" xfId="19142" xr:uid="{00000000-0005-0000-0000-0000C9060000}"/>
    <cellStyle name="20% - Accent3 3 2 2" xfId="337" xr:uid="{00000000-0005-0000-0000-0000CA060000}"/>
    <cellStyle name="20% - Accent3 3 2 2 10" xfId="19265" xr:uid="{00000000-0005-0000-0000-0000CB060000}"/>
    <cellStyle name="20% - Accent3 3 2 2 2" xfId="577" xr:uid="{00000000-0005-0000-0000-0000CC060000}"/>
    <cellStyle name="20% - Accent3 3 2 2 2 2" xfId="1064" xr:uid="{00000000-0005-0000-0000-0000CD060000}"/>
    <cellStyle name="20% - Accent3 3 2 2 2 2 2" xfId="6313" xr:uid="{00000000-0005-0000-0000-0000CE060000}"/>
    <cellStyle name="20% - Accent3 3 2 2 2 2 2 2" xfId="15637" xr:uid="{00000000-0005-0000-0000-0000CF060000}"/>
    <cellStyle name="20% - Accent3 3 2 2 2 2 2 3" xfId="24960" xr:uid="{00000000-0005-0000-0000-0000D0060000}"/>
    <cellStyle name="20% - Accent3 3 2 2 2 2 3" xfId="10665" xr:uid="{00000000-0005-0000-0000-0000D1060000}"/>
    <cellStyle name="20% - Accent3 3 2 2 2 2 4" xfId="19989" xr:uid="{00000000-0005-0000-0000-0000D2060000}"/>
    <cellStyle name="20% - Accent3 3 2 2 2 3" xfId="5231" xr:uid="{00000000-0005-0000-0000-0000D3060000}"/>
    <cellStyle name="20% - Accent3 3 2 2 2 3 2" xfId="14555" xr:uid="{00000000-0005-0000-0000-0000D4060000}"/>
    <cellStyle name="20% - Accent3 3 2 2 2 3 3" xfId="23878" xr:uid="{00000000-0005-0000-0000-0000D5060000}"/>
    <cellStyle name="20% - Accent3 3 2 2 2 4" xfId="9687" xr:uid="{00000000-0005-0000-0000-0000D6060000}"/>
    <cellStyle name="20% - Accent3 3 2 2 2 4 2" xfId="19011" xr:uid="{00000000-0005-0000-0000-0000D7060000}"/>
    <cellStyle name="20% - Accent3 3 2 2 2 4 3" xfId="28334" xr:uid="{00000000-0005-0000-0000-0000D8060000}"/>
    <cellStyle name="20% - Accent3 3 2 2 2 5" xfId="10181" xr:uid="{00000000-0005-0000-0000-0000D9060000}"/>
    <cellStyle name="20% - Accent3 3 2 2 2 6" xfId="19505" xr:uid="{00000000-0005-0000-0000-0000DA060000}"/>
    <cellStyle name="20% - Accent3 3 2 2 3" xfId="824" xr:uid="{00000000-0005-0000-0000-0000DB060000}"/>
    <cellStyle name="20% - Accent3 3 2 2 3 2" xfId="6919" xr:uid="{00000000-0005-0000-0000-0000DC060000}"/>
    <cellStyle name="20% - Accent3 3 2 2 3 2 2" xfId="16243" xr:uid="{00000000-0005-0000-0000-0000DD060000}"/>
    <cellStyle name="20% - Accent3 3 2 2 3 2 3" xfId="25566" xr:uid="{00000000-0005-0000-0000-0000DE060000}"/>
    <cellStyle name="20% - Accent3 3 2 2 3 3" xfId="10425" xr:uid="{00000000-0005-0000-0000-0000DF060000}"/>
    <cellStyle name="20% - Accent3 3 2 2 3 4" xfId="19749" xr:uid="{00000000-0005-0000-0000-0000E0060000}"/>
    <cellStyle name="20% - Accent3 3 2 2 4" xfId="1410" xr:uid="{00000000-0005-0000-0000-0000E1060000}"/>
    <cellStyle name="20% - Accent3 3 2 2 4 2" xfId="6600" xr:uid="{00000000-0005-0000-0000-0000E2060000}"/>
    <cellStyle name="20% - Accent3 3 2 2 4 2 2" xfId="15924" xr:uid="{00000000-0005-0000-0000-0000E3060000}"/>
    <cellStyle name="20% - Accent3 3 2 2 4 2 3" xfId="25247" xr:uid="{00000000-0005-0000-0000-0000E4060000}"/>
    <cellStyle name="20% - Accent3 3 2 2 4 3" xfId="10978" xr:uid="{00000000-0005-0000-0000-0000E5060000}"/>
    <cellStyle name="20% - Accent3 3 2 2 4 4" xfId="20302" xr:uid="{00000000-0005-0000-0000-0000E6060000}"/>
    <cellStyle name="20% - Accent3 3 2 2 5" xfId="3197" xr:uid="{00000000-0005-0000-0000-0000E7060000}"/>
    <cellStyle name="20% - Accent3 3 2 2 5 2" xfId="7876" xr:uid="{00000000-0005-0000-0000-0000E8060000}"/>
    <cellStyle name="20% - Accent3 3 2 2 5 2 2" xfId="17200" xr:uid="{00000000-0005-0000-0000-0000E9060000}"/>
    <cellStyle name="20% - Accent3 3 2 2 5 2 3" xfId="26523" xr:uid="{00000000-0005-0000-0000-0000EA060000}"/>
    <cellStyle name="20% - Accent3 3 2 2 5 3" xfId="12583" xr:uid="{00000000-0005-0000-0000-0000EB060000}"/>
    <cellStyle name="20% - Accent3 3 2 2 5 4" xfId="21909" xr:uid="{00000000-0005-0000-0000-0000EC060000}"/>
    <cellStyle name="20% - Accent3 3 2 2 6" xfId="4863" xr:uid="{00000000-0005-0000-0000-0000ED060000}"/>
    <cellStyle name="20% - Accent3 3 2 2 6 2" xfId="14187" xr:uid="{00000000-0005-0000-0000-0000EE060000}"/>
    <cellStyle name="20% - Accent3 3 2 2 6 3" xfId="23510" xr:uid="{00000000-0005-0000-0000-0000EF060000}"/>
    <cellStyle name="20% - Accent3 3 2 2 7" xfId="7201" xr:uid="{00000000-0005-0000-0000-0000F0060000}"/>
    <cellStyle name="20% - Accent3 3 2 2 7 2" xfId="16525" xr:uid="{00000000-0005-0000-0000-0000F1060000}"/>
    <cellStyle name="20% - Accent3 3 2 2 7 3" xfId="25848" xr:uid="{00000000-0005-0000-0000-0000F2060000}"/>
    <cellStyle name="20% - Accent3 3 2 2 8" xfId="9447" xr:uid="{00000000-0005-0000-0000-0000F3060000}"/>
    <cellStyle name="20% - Accent3 3 2 2 8 2" xfId="18771" xr:uid="{00000000-0005-0000-0000-0000F4060000}"/>
    <cellStyle name="20% - Accent3 3 2 2 8 3" xfId="28094" xr:uid="{00000000-0005-0000-0000-0000F5060000}"/>
    <cellStyle name="20% - Accent3 3 2 2 9" xfId="9941" xr:uid="{00000000-0005-0000-0000-0000F6060000}"/>
    <cellStyle name="20% - Accent3 3 2 3" xfId="455" xr:uid="{00000000-0005-0000-0000-0000F7060000}"/>
    <cellStyle name="20% - Accent3 3 2 3 2" xfId="942" xr:uid="{00000000-0005-0000-0000-0000F8060000}"/>
    <cellStyle name="20% - Accent3 3 2 3 2 2" xfId="5472" xr:uid="{00000000-0005-0000-0000-0000F9060000}"/>
    <cellStyle name="20% - Accent3 3 2 3 2 2 2" xfId="14796" xr:uid="{00000000-0005-0000-0000-0000FA060000}"/>
    <cellStyle name="20% - Accent3 3 2 3 2 2 3" xfId="24119" xr:uid="{00000000-0005-0000-0000-0000FB060000}"/>
    <cellStyle name="20% - Accent3 3 2 3 2 3" xfId="10543" xr:uid="{00000000-0005-0000-0000-0000FC060000}"/>
    <cellStyle name="20% - Accent3 3 2 3 2 4" xfId="19867" xr:uid="{00000000-0005-0000-0000-0000FD060000}"/>
    <cellStyle name="20% - Accent3 3 2 3 3" xfId="7137" xr:uid="{00000000-0005-0000-0000-0000FE060000}"/>
    <cellStyle name="20% - Accent3 3 2 3 3 2" xfId="16461" xr:uid="{00000000-0005-0000-0000-0000FF060000}"/>
    <cellStyle name="20% - Accent3 3 2 3 3 3" xfId="25784" xr:uid="{00000000-0005-0000-0000-000000070000}"/>
    <cellStyle name="20% - Accent3 3 2 3 4" xfId="9565" xr:uid="{00000000-0005-0000-0000-000001070000}"/>
    <cellStyle name="20% - Accent3 3 2 3 4 2" xfId="18889" xr:uid="{00000000-0005-0000-0000-000002070000}"/>
    <cellStyle name="20% - Accent3 3 2 3 4 3" xfId="28212" xr:uid="{00000000-0005-0000-0000-000003070000}"/>
    <cellStyle name="20% - Accent3 3 2 3 5" xfId="10059" xr:uid="{00000000-0005-0000-0000-000004070000}"/>
    <cellStyle name="20% - Accent3 3 2 3 6" xfId="19383" xr:uid="{00000000-0005-0000-0000-000005070000}"/>
    <cellStyle name="20% - Accent3 3 2 4" xfId="702" xr:uid="{00000000-0005-0000-0000-000006070000}"/>
    <cellStyle name="20% - Accent3 3 2 4 2" xfId="7004" xr:uid="{00000000-0005-0000-0000-000007070000}"/>
    <cellStyle name="20% - Accent3 3 2 4 2 2" xfId="16328" xr:uid="{00000000-0005-0000-0000-000008070000}"/>
    <cellStyle name="20% - Accent3 3 2 4 2 3" xfId="25651" xr:uid="{00000000-0005-0000-0000-000009070000}"/>
    <cellStyle name="20% - Accent3 3 2 4 3" xfId="10303" xr:uid="{00000000-0005-0000-0000-00000A070000}"/>
    <cellStyle name="20% - Accent3 3 2 4 4" xfId="19627" xr:uid="{00000000-0005-0000-0000-00000B070000}"/>
    <cellStyle name="20% - Accent3 3 2 5" xfId="1409" xr:uid="{00000000-0005-0000-0000-00000C070000}"/>
    <cellStyle name="20% - Accent3 3 2 5 2" xfId="7326" xr:uid="{00000000-0005-0000-0000-00000D070000}"/>
    <cellStyle name="20% - Accent3 3 2 5 2 2" xfId="16650" xr:uid="{00000000-0005-0000-0000-00000E070000}"/>
    <cellStyle name="20% - Accent3 3 2 5 2 3" xfId="25973" xr:uid="{00000000-0005-0000-0000-00000F070000}"/>
    <cellStyle name="20% - Accent3 3 2 5 3" xfId="10977" xr:uid="{00000000-0005-0000-0000-000010070000}"/>
    <cellStyle name="20% - Accent3 3 2 5 4" xfId="20301" xr:uid="{00000000-0005-0000-0000-000011070000}"/>
    <cellStyle name="20% - Accent3 3 2 6" xfId="3196" xr:uid="{00000000-0005-0000-0000-000012070000}"/>
    <cellStyle name="20% - Accent3 3 2 6 2" xfId="7875" xr:uid="{00000000-0005-0000-0000-000013070000}"/>
    <cellStyle name="20% - Accent3 3 2 6 2 2" xfId="17199" xr:uid="{00000000-0005-0000-0000-000014070000}"/>
    <cellStyle name="20% - Accent3 3 2 6 2 3" xfId="26522" xr:uid="{00000000-0005-0000-0000-000015070000}"/>
    <cellStyle name="20% - Accent3 3 2 6 3" xfId="12582" xr:uid="{00000000-0005-0000-0000-000016070000}"/>
    <cellStyle name="20% - Accent3 3 2 6 4" xfId="21908" xr:uid="{00000000-0005-0000-0000-000017070000}"/>
    <cellStyle name="20% - Accent3 3 2 7" xfId="4862" xr:uid="{00000000-0005-0000-0000-000018070000}"/>
    <cellStyle name="20% - Accent3 3 2 7 2" xfId="14186" xr:uid="{00000000-0005-0000-0000-000019070000}"/>
    <cellStyle name="20% - Accent3 3 2 7 3" xfId="23509" xr:uid="{00000000-0005-0000-0000-00001A070000}"/>
    <cellStyle name="20% - Accent3 3 2 8" xfId="7269" xr:uid="{00000000-0005-0000-0000-00001B070000}"/>
    <cellStyle name="20% - Accent3 3 2 8 2" xfId="16593" xr:uid="{00000000-0005-0000-0000-00001C070000}"/>
    <cellStyle name="20% - Accent3 3 2 8 3" xfId="25916" xr:uid="{00000000-0005-0000-0000-00001D070000}"/>
    <cellStyle name="20% - Accent3 3 2 9" xfId="9324" xr:uid="{00000000-0005-0000-0000-00001E070000}"/>
    <cellStyle name="20% - Accent3 3 2 9 2" xfId="18648" xr:uid="{00000000-0005-0000-0000-00001F070000}"/>
    <cellStyle name="20% - Accent3 3 2 9 3" xfId="27971" xr:uid="{00000000-0005-0000-0000-000020070000}"/>
    <cellStyle name="20% - Accent3 3 3" xfId="282" xr:uid="{00000000-0005-0000-0000-000021070000}"/>
    <cellStyle name="20% - Accent3 3 3 10" xfId="19216" xr:uid="{00000000-0005-0000-0000-000022070000}"/>
    <cellStyle name="20% - Accent3 3 3 2" xfId="529" xr:uid="{00000000-0005-0000-0000-000023070000}"/>
    <cellStyle name="20% - Accent3 3 3 2 2" xfId="1016" xr:uid="{00000000-0005-0000-0000-000024070000}"/>
    <cellStyle name="20% - Accent3 3 3 2 2 2" xfId="6778" xr:uid="{00000000-0005-0000-0000-000025070000}"/>
    <cellStyle name="20% - Accent3 3 3 2 2 2 2" xfId="16102" xr:uid="{00000000-0005-0000-0000-000026070000}"/>
    <cellStyle name="20% - Accent3 3 3 2 2 2 3" xfId="25425" xr:uid="{00000000-0005-0000-0000-000027070000}"/>
    <cellStyle name="20% - Accent3 3 3 2 2 3" xfId="10617" xr:uid="{00000000-0005-0000-0000-000028070000}"/>
    <cellStyle name="20% - Accent3 3 3 2 2 4" xfId="19941" xr:uid="{00000000-0005-0000-0000-000029070000}"/>
    <cellStyle name="20% - Accent3 3 3 2 3" xfId="7100" xr:uid="{00000000-0005-0000-0000-00002A070000}"/>
    <cellStyle name="20% - Accent3 3 3 2 3 2" xfId="16424" xr:uid="{00000000-0005-0000-0000-00002B070000}"/>
    <cellStyle name="20% - Accent3 3 3 2 3 3" xfId="25747" xr:uid="{00000000-0005-0000-0000-00002C070000}"/>
    <cellStyle name="20% - Accent3 3 3 2 4" xfId="9639" xr:uid="{00000000-0005-0000-0000-00002D070000}"/>
    <cellStyle name="20% - Accent3 3 3 2 4 2" xfId="18963" xr:uid="{00000000-0005-0000-0000-00002E070000}"/>
    <cellStyle name="20% - Accent3 3 3 2 4 3" xfId="28286" xr:uid="{00000000-0005-0000-0000-00002F070000}"/>
    <cellStyle name="20% - Accent3 3 3 2 5" xfId="10133" xr:uid="{00000000-0005-0000-0000-000030070000}"/>
    <cellStyle name="20% - Accent3 3 3 2 6" xfId="19457" xr:uid="{00000000-0005-0000-0000-000031070000}"/>
    <cellStyle name="20% - Accent3 3 3 3" xfId="776" xr:uid="{00000000-0005-0000-0000-000032070000}"/>
    <cellStyle name="20% - Accent3 3 3 3 2" xfId="6939" xr:uid="{00000000-0005-0000-0000-000033070000}"/>
    <cellStyle name="20% - Accent3 3 3 3 2 2" xfId="16263" xr:uid="{00000000-0005-0000-0000-000034070000}"/>
    <cellStyle name="20% - Accent3 3 3 3 2 3" xfId="25586" xr:uid="{00000000-0005-0000-0000-000035070000}"/>
    <cellStyle name="20% - Accent3 3 3 3 3" xfId="10377" xr:uid="{00000000-0005-0000-0000-000036070000}"/>
    <cellStyle name="20% - Accent3 3 3 3 4" xfId="19701" xr:uid="{00000000-0005-0000-0000-000037070000}"/>
    <cellStyle name="20% - Accent3 3 3 4" xfId="1411" xr:uid="{00000000-0005-0000-0000-000038070000}"/>
    <cellStyle name="20% - Accent3 3 3 4 2" xfId="6611" xr:uid="{00000000-0005-0000-0000-000039070000}"/>
    <cellStyle name="20% - Accent3 3 3 4 2 2" xfId="15935" xr:uid="{00000000-0005-0000-0000-00003A070000}"/>
    <cellStyle name="20% - Accent3 3 3 4 2 3" xfId="25258" xr:uid="{00000000-0005-0000-0000-00003B070000}"/>
    <cellStyle name="20% - Accent3 3 3 4 3" xfId="10979" xr:uid="{00000000-0005-0000-0000-00003C070000}"/>
    <cellStyle name="20% - Accent3 3 3 4 4" xfId="20303" xr:uid="{00000000-0005-0000-0000-00003D070000}"/>
    <cellStyle name="20% - Accent3 3 3 5" xfId="3198" xr:uid="{00000000-0005-0000-0000-00003E070000}"/>
    <cellStyle name="20% - Accent3 3 3 5 2" xfId="7877" xr:uid="{00000000-0005-0000-0000-00003F070000}"/>
    <cellStyle name="20% - Accent3 3 3 5 2 2" xfId="17201" xr:uid="{00000000-0005-0000-0000-000040070000}"/>
    <cellStyle name="20% - Accent3 3 3 5 2 3" xfId="26524" xr:uid="{00000000-0005-0000-0000-000041070000}"/>
    <cellStyle name="20% - Accent3 3 3 5 3" xfId="12584" xr:uid="{00000000-0005-0000-0000-000042070000}"/>
    <cellStyle name="20% - Accent3 3 3 5 4" xfId="21910" xr:uid="{00000000-0005-0000-0000-000043070000}"/>
    <cellStyle name="20% - Accent3 3 3 6" xfId="4864" xr:uid="{00000000-0005-0000-0000-000044070000}"/>
    <cellStyle name="20% - Accent3 3 3 6 2" xfId="14188" xr:uid="{00000000-0005-0000-0000-000045070000}"/>
    <cellStyle name="20% - Accent3 3 3 6 3" xfId="23511" xr:uid="{00000000-0005-0000-0000-000046070000}"/>
    <cellStyle name="20% - Accent3 3 3 7" xfId="7232" xr:uid="{00000000-0005-0000-0000-000047070000}"/>
    <cellStyle name="20% - Accent3 3 3 7 2" xfId="16556" xr:uid="{00000000-0005-0000-0000-000048070000}"/>
    <cellStyle name="20% - Accent3 3 3 7 3" xfId="25879" xr:uid="{00000000-0005-0000-0000-000049070000}"/>
    <cellStyle name="20% - Accent3 3 3 8" xfId="9398" xr:uid="{00000000-0005-0000-0000-00004A070000}"/>
    <cellStyle name="20% - Accent3 3 3 8 2" xfId="18722" xr:uid="{00000000-0005-0000-0000-00004B070000}"/>
    <cellStyle name="20% - Accent3 3 3 8 3" xfId="28045" xr:uid="{00000000-0005-0000-0000-00004C070000}"/>
    <cellStyle name="20% - Accent3 3 3 9" xfId="9892" xr:uid="{00000000-0005-0000-0000-00004D070000}"/>
    <cellStyle name="20% - Accent3 3 4" xfId="396" xr:uid="{00000000-0005-0000-0000-00004E070000}"/>
    <cellStyle name="20% - Accent3 3 4 2" xfId="883" xr:uid="{00000000-0005-0000-0000-00004F070000}"/>
    <cellStyle name="20% - Accent3 3 4 2 2" xfId="6873" xr:uid="{00000000-0005-0000-0000-000050070000}"/>
    <cellStyle name="20% - Accent3 3 4 2 2 2" xfId="16197" xr:uid="{00000000-0005-0000-0000-000051070000}"/>
    <cellStyle name="20% - Accent3 3 4 2 2 3" xfId="25520" xr:uid="{00000000-0005-0000-0000-000052070000}"/>
    <cellStyle name="20% - Accent3 3 4 2 3" xfId="10484" xr:uid="{00000000-0005-0000-0000-000053070000}"/>
    <cellStyle name="20% - Accent3 3 4 2 4" xfId="19808" xr:uid="{00000000-0005-0000-0000-000054070000}"/>
    <cellStyle name="20% - Accent3 3 4 3" xfId="1412" xr:uid="{00000000-0005-0000-0000-000055070000}"/>
    <cellStyle name="20% - Accent3 3 4 3 2" xfId="6610" xr:uid="{00000000-0005-0000-0000-000056070000}"/>
    <cellStyle name="20% - Accent3 3 4 3 2 2" xfId="15934" xr:uid="{00000000-0005-0000-0000-000057070000}"/>
    <cellStyle name="20% - Accent3 3 4 3 2 3" xfId="25257" xr:uid="{00000000-0005-0000-0000-000058070000}"/>
    <cellStyle name="20% - Accent3 3 4 3 3" xfId="10980" xr:uid="{00000000-0005-0000-0000-000059070000}"/>
    <cellStyle name="20% - Accent3 3 4 3 4" xfId="20304" xr:uid="{00000000-0005-0000-0000-00005A070000}"/>
    <cellStyle name="20% - Accent3 3 4 4" xfId="3199" xr:uid="{00000000-0005-0000-0000-00005B070000}"/>
    <cellStyle name="20% - Accent3 3 4 4 2" xfId="7878" xr:uid="{00000000-0005-0000-0000-00005C070000}"/>
    <cellStyle name="20% - Accent3 3 4 4 2 2" xfId="17202" xr:uid="{00000000-0005-0000-0000-00005D070000}"/>
    <cellStyle name="20% - Accent3 3 4 4 2 3" xfId="26525" xr:uid="{00000000-0005-0000-0000-00005E070000}"/>
    <cellStyle name="20% - Accent3 3 4 4 3" xfId="12585" xr:uid="{00000000-0005-0000-0000-00005F070000}"/>
    <cellStyle name="20% - Accent3 3 4 4 4" xfId="21911" xr:uid="{00000000-0005-0000-0000-000060070000}"/>
    <cellStyle name="20% - Accent3 3 4 5" xfId="4865" xr:uid="{00000000-0005-0000-0000-000061070000}"/>
    <cellStyle name="20% - Accent3 3 4 5 2" xfId="14189" xr:uid="{00000000-0005-0000-0000-000062070000}"/>
    <cellStyle name="20% - Accent3 3 4 5 3" xfId="23512" xr:uid="{00000000-0005-0000-0000-000063070000}"/>
    <cellStyle name="20% - Accent3 3 4 6" xfId="6300" xr:uid="{00000000-0005-0000-0000-000064070000}"/>
    <cellStyle name="20% - Accent3 3 4 6 2" xfId="15624" xr:uid="{00000000-0005-0000-0000-000065070000}"/>
    <cellStyle name="20% - Accent3 3 4 6 3" xfId="24947" xr:uid="{00000000-0005-0000-0000-000066070000}"/>
    <cellStyle name="20% - Accent3 3 4 7" xfId="9506" xr:uid="{00000000-0005-0000-0000-000067070000}"/>
    <cellStyle name="20% - Accent3 3 4 7 2" xfId="18830" xr:uid="{00000000-0005-0000-0000-000068070000}"/>
    <cellStyle name="20% - Accent3 3 4 7 3" xfId="28153" xr:uid="{00000000-0005-0000-0000-000069070000}"/>
    <cellStyle name="20% - Accent3 3 4 8" xfId="10000" xr:uid="{00000000-0005-0000-0000-00006A070000}"/>
    <cellStyle name="20% - Accent3 3 4 9" xfId="19324" xr:uid="{00000000-0005-0000-0000-00006B070000}"/>
    <cellStyle name="20% - Accent3 3 5" xfId="643" xr:uid="{00000000-0005-0000-0000-00006C070000}"/>
    <cellStyle name="20% - Accent3 3 5 2" xfId="1413" xr:uid="{00000000-0005-0000-0000-00006D070000}"/>
    <cellStyle name="20% - Accent3 3 5 2 2" xfId="6609" xr:uid="{00000000-0005-0000-0000-00006E070000}"/>
    <cellStyle name="20% - Accent3 3 5 2 2 2" xfId="15933" xr:uid="{00000000-0005-0000-0000-00006F070000}"/>
    <cellStyle name="20% - Accent3 3 5 2 2 3" xfId="25256" xr:uid="{00000000-0005-0000-0000-000070070000}"/>
    <cellStyle name="20% - Accent3 3 5 2 3" xfId="10981" xr:uid="{00000000-0005-0000-0000-000071070000}"/>
    <cellStyle name="20% - Accent3 3 5 2 4" xfId="20305" xr:uid="{00000000-0005-0000-0000-000072070000}"/>
    <cellStyle name="20% - Accent3 3 5 3" xfId="3200" xr:uid="{00000000-0005-0000-0000-000073070000}"/>
    <cellStyle name="20% - Accent3 3 5 3 2" xfId="7879" xr:uid="{00000000-0005-0000-0000-000074070000}"/>
    <cellStyle name="20% - Accent3 3 5 3 2 2" xfId="17203" xr:uid="{00000000-0005-0000-0000-000075070000}"/>
    <cellStyle name="20% - Accent3 3 5 3 2 3" xfId="26526" xr:uid="{00000000-0005-0000-0000-000076070000}"/>
    <cellStyle name="20% - Accent3 3 5 3 3" xfId="12586" xr:uid="{00000000-0005-0000-0000-000077070000}"/>
    <cellStyle name="20% - Accent3 3 5 3 4" xfId="21912" xr:uid="{00000000-0005-0000-0000-000078070000}"/>
    <cellStyle name="20% - Accent3 3 5 4" xfId="4866" xr:uid="{00000000-0005-0000-0000-000079070000}"/>
    <cellStyle name="20% - Accent3 3 5 4 2" xfId="14190" xr:uid="{00000000-0005-0000-0000-00007A070000}"/>
    <cellStyle name="20% - Accent3 3 5 4 3" xfId="23513" xr:uid="{00000000-0005-0000-0000-00007B070000}"/>
    <cellStyle name="20% - Accent3 3 5 5" xfId="5269" xr:uid="{00000000-0005-0000-0000-00007C070000}"/>
    <cellStyle name="20% - Accent3 3 5 5 2" xfId="14593" xr:uid="{00000000-0005-0000-0000-00007D070000}"/>
    <cellStyle name="20% - Accent3 3 5 5 3" xfId="23916" xr:uid="{00000000-0005-0000-0000-00007E070000}"/>
    <cellStyle name="20% - Accent3 3 5 6" xfId="10244" xr:uid="{00000000-0005-0000-0000-00007F070000}"/>
    <cellStyle name="20% - Accent3 3 5 7" xfId="19568" xr:uid="{00000000-0005-0000-0000-000080070000}"/>
    <cellStyle name="20% - Accent3 3 6" xfId="1408" xr:uid="{00000000-0005-0000-0000-000081070000}"/>
    <cellStyle name="20% - Accent3 3 6 2" xfId="5835" xr:uid="{00000000-0005-0000-0000-000082070000}"/>
    <cellStyle name="20% - Accent3 3 6 2 2" xfId="15159" xr:uid="{00000000-0005-0000-0000-000083070000}"/>
    <cellStyle name="20% - Accent3 3 6 2 3" xfId="24482" xr:uid="{00000000-0005-0000-0000-000084070000}"/>
    <cellStyle name="20% - Accent3 3 6 3" xfId="10976" xr:uid="{00000000-0005-0000-0000-000085070000}"/>
    <cellStyle name="20% - Accent3 3 6 4" xfId="20300" xr:uid="{00000000-0005-0000-0000-000086070000}"/>
    <cellStyle name="20% - Accent3 3 7" xfId="3195" xr:uid="{00000000-0005-0000-0000-000087070000}"/>
    <cellStyle name="20% - Accent3 3 7 2" xfId="7874" xr:uid="{00000000-0005-0000-0000-000088070000}"/>
    <cellStyle name="20% - Accent3 3 7 2 2" xfId="17198" xr:uid="{00000000-0005-0000-0000-000089070000}"/>
    <cellStyle name="20% - Accent3 3 7 2 3" xfId="26521" xr:uid="{00000000-0005-0000-0000-00008A070000}"/>
    <cellStyle name="20% - Accent3 3 7 3" xfId="12581" xr:uid="{00000000-0005-0000-0000-00008B070000}"/>
    <cellStyle name="20% - Accent3 3 7 4" xfId="21907" xr:uid="{00000000-0005-0000-0000-00008C070000}"/>
    <cellStyle name="20% - Accent3 3 8" xfId="4861" xr:uid="{00000000-0005-0000-0000-00008D070000}"/>
    <cellStyle name="20% - Accent3 3 8 2" xfId="14185" xr:uid="{00000000-0005-0000-0000-00008E070000}"/>
    <cellStyle name="20% - Accent3 3 8 3" xfId="23508" xr:uid="{00000000-0005-0000-0000-00008F070000}"/>
    <cellStyle name="20% - Accent3 3 9" xfId="7314" xr:uid="{00000000-0005-0000-0000-000090070000}"/>
    <cellStyle name="20% - Accent3 3 9 2" xfId="16638" xr:uid="{00000000-0005-0000-0000-000091070000}"/>
    <cellStyle name="20% - Accent3 3 9 3" xfId="25961" xr:uid="{00000000-0005-0000-0000-000092070000}"/>
    <cellStyle name="20% - Accent3 4" xfId="184" xr:uid="{00000000-0005-0000-0000-000093070000}"/>
    <cellStyle name="20% - Accent3 4 10" xfId="19128" xr:uid="{00000000-0005-0000-0000-000094070000}"/>
    <cellStyle name="20% - Accent3 4 11" xfId="28917" xr:uid="{00000000-0005-0000-0000-000095070000}"/>
    <cellStyle name="20% - Accent3 4 2" xfId="323" xr:uid="{00000000-0005-0000-0000-000096070000}"/>
    <cellStyle name="20% - Accent3 4 2 2" xfId="563" xr:uid="{00000000-0005-0000-0000-000097070000}"/>
    <cellStyle name="20% - Accent3 4 2 2 2" xfId="1050" xr:uid="{00000000-0005-0000-0000-000098070000}"/>
    <cellStyle name="20% - Accent3 4 2 2 2 2" xfId="6753" xr:uid="{00000000-0005-0000-0000-000099070000}"/>
    <cellStyle name="20% - Accent3 4 2 2 2 2 2" xfId="16077" xr:uid="{00000000-0005-0000-0000-00009A070000}"/>
    <cellStyle name="20% - Accent3 4 2 2 2 2 3" xfId="25400" xr:uid="{00000000-0005-0000-0000-00009B070000}"/>
    <cellStyle name="20% - Accent3 4 2 2 2 3" xfId="10651" xr:uid="{00000000-0005-0000-0000-00009C070000}"/>
    <cellStyle name="20% - Accent3 4 2 2 2 4" xfId="19975" xr:uid="{00000000-0005-0000-0000-00009D070000}"/>
    <cellStyle name="20% - Accent3 4 2 2 3" xfId="1416" xr:uid="{00000000-0005-0000-0000-00009E070000}"/>
    <cellStyle name="20% - Accent3 4 2 2 3 2" xfId="6606" xr:uid="{00000000-0005-0000-0000-00009F070000}"/>
    <cellStyle name="20% - Accent3 4 2 2 3 2 2" xfId="15930" xr:uid="{00000000-0005-0000-0000-0000A0070000}"/>
    <cellStyle name="20% - Accent3 4 2 2 3 2 3" xfId="25253" xr:uid="{00000000-0005-0000-0000-0000A1070000}"/>
    <cellStyle name="20% - Accent3 4 2 2 3 3" xfId="10984" xr:uid="{00000000-0005-0000-0000-0000A2070000}"/>
    <cellStyle name="20% - Accent3 4 2 2 3 4" xfId="20308" xr:uid="{00000000-0005-0000-0000-0000A3070000}"/>
    <cellStyle name="20% - Accent3 4 2 2 4" xfId="3203" xr:uid="{00000000-0005-0000-0000-0000A4070000}"/>
    <cellStyle name="20% - Accent3 4 2 2 4 2" xfId="7882" xr:uid="{00000000-0005-0000-0000-0000A5070000}"/>
    <cellStyle name="20% - Accent3 4 2 2 4 2 2" xfId="17206" xr:uid="{00000000-0005-0000-0000-0000A6070000}"/>
    <cellStyle name="20% - Accent3 4 2 2 4 2 3" xfId="26529" xr:uid="{00000000-0005-0000-0000-0000A7070000}"/>
    <cellStyle name="20% - Accent3 4 2 2 4 3" xfId="12589" xr:uid="{00000000-0005-0000-0000-0000A8070000}"/>
    <cellStyle name="20% - Accent3 4 2 2 4 4" xfId="21915" xr:uid="{00000000-0005-0000-0000-0000A9070000}"/>
    <cellStyle name="20% - Accent3 4 2 2 5" xfId="4869" xr:uid="{00000000-0005-0000-0000-0000AA070000}"/>
    <cellStyle name="20% - Accent3 4 2 2 5 2" xfId="14193" xr:uid="{00000000-0005-0000-0000-0000AB070000}"/>
    <cellStyle name="20% - Accent3 4 2 2 5 3" xfId="23516" xr:uid="{00000000-0005-0000-0000-0000AC070000}"/>
    <cellStyle name="20% - Accent3 4 2 2 6" xfId="9673" xr:uid="{00000000-0005-0000-0000-0000AD070000}"/>
    <cellStyle name="20% - Accent3 4 2 2 6 2" xfId="18997" xr:uid="{00000000-0005-0000-0000-0000AE070000}"/>
    <cellStyle name="20% - Accent3 4 2 2 6 3" xfId="28320" xr:uid="{00000000-0005-0000-0000-0000AF070000}"/>
    <cellStyle name="20% - Accent3 4 2 2 7" xfId="10167" xr:uid="{00000000-0005-0000-0000-0000B0070000}"/>
    <cellStyle name="20% - Accent3 4 2 2 8" xfId="19491" xr:uid="{00000000-0005-0000-0000-0000B1070000}"/>
    <cellStyle name="20% - Accent3 4 2 3" xfId="810" xr:uid="{00000000-0005-0000-0000-0000B2070000}"/>
    <cellStyle name="20% - Accent3 4 2 3 2" xfId="6924" xr:uid="{00000000-0005-0000-0000-0000B3070000}"/>
    <cellStyle name="20% - Accent3 4 2 3 2 2" xfId="16248" xr:uid="{00000000-0005-0000-0000-0000B4070000}"/>
    <cellStyle name="20% - Accent3 4 2 3 2 3" xfId="25571" xr:uid="{00000000-0005-0000-0000-0000B5070000}"/>
    <cellStyle name="20% - Accent3 4 2 3 3" xfId="10411" xr:uid="{00000000-0005-0000-0000-0000B6070000}"/>
    <cellStyle name="20% - Accent3 4 2 3 4" xfId="19735" xr:uid="{00000000-0005-0000-0000-0000B7070000}"/>
    <cellStyle name="20% - Accent3 4 2 4" xfId="1415" xr:uid="{00000000-0005-0000-0000-0000B8070000}"/>
    <cellStyle name="20% - Accent3 4 2 4 2" xfId="6607" xr:uid="{00000000-0005-0000-0000-0000B9070000}"/>
    <cellStyle name="20% - Accent3 4 2 4 2 2" xfId="15931" xr:uid="{00000000-0005-0000-0000-0000BA070000}"/>
    <cellStyle name="20% - Accent3 4 2 4 2 3" xfId="25254" xr:uid="{00000000-0005-0000-0000-0000BB070000}"/>
    <cellStyle name="20% - Accent3 4 2 4 3" xfId="10983" xr:uid="{00000000-0005-0000-0000-0000BC070000}"/>
    <cellStyle name="20% - Accent3 4 2 4 4" xfId="20307" xr:uid="{00000000-0005-0000-0000-0000BD070000}"/>
    <cellStyle name="20% - Accent3 4 2 5" xfId="3202" xr:uid="{00000000-0005-0000-0000-0000BE070000}"/>
    <cellStyle name="20% - Accent3 4 2 5 2" xfId="7881" xr:uid="{00000000-0005-0000-0000-0000BF070000}"/>
    <cellStyle name="20% - Accent3 4 2 5 2 2" xfId="17205" xr:uid="{00000000-0005-0000-0000-0000C0070000}"/>
    <cellStyle name="20% - Accent3 4 2 5 2 3" xfId="26528" xr:uid="{00000000-0005-0000-0000-0000C1070000}"/>
    <cellStyle name="20% - Accent3 4 2 5 3" xfId="12588" xr:uid="{00000000-0005-0000-0000-0000C2070000}"/>
    <cellStyle name="20% - Accent3 4 2 5 4" xfId="21914" xr:uid="{00000000-0005-0000-0000-0000C3070000}"/>
    <cellStyle name="20% - Accent3 4 2 6" xfId="4868" xr:uid="{00000000-0005-0000-0000-0000C4070000}"/>
    <cellStyle name="20% - Accent3 4 2 6 2" xfId="14192" xr:uid="{00000000-0005-0000-0000-0000C5070000}"/>
    <cellStyle name="20% - Accent3 4 2 6 3" xfId="23515" xr:uid="{00000000-0005-0000-0000-0000C6070000}"/>
    <cellStyle name="20% - Accent3 4 2 7" xfId="9433" xr:uid="{00000000-0005-0000-0000-0000C7070000}"/>
    <cellStyle name="20% - Accent3 4 2 7 2" xfId="18757" xr:uid="{00000000-0005-0000-0000-0000C8070000}"/>
    <cellStyle name="20% - Accent3 4 2 7 3" xfId="28080" xr:uid="{00000000-0005-0000-0000-0000C9070000}"/>
    <cellStyle name="20% - Accent3 4 2 8" xfId="9927" xr:uid="{00000000-0005-0000-0000-0000CA070000}"/>
    <cellStyle name="20% - Accent3 4 2 9" xfId="19251" xr:uid="{00000000-0005-0000-0000-0000CB070000}"/>
    <cellStyle name="20% - Accent3 4 3" xfId="441" xr:uid="{00000000-0005-0000-0000-0000CC070000}"/>
    <cellStyle name="20% - Accent3 4 3 2" xfId="928" xr:uid="{00000000-0005-0000-0000-0000CD070000}"/>
    <cellStyle name="20% - Accent3 4 3 2 2" xfId="6834" xr:uid="{00000000-0005-0000-0000-0000CE070000}"/>
    <cellStyle name="20% - Accent3 4 3 2 2 2" xfId="16158" xr:uid="{00000000-0005-0000-0000-0000CF070000}"/>
    <cellStyle name="20% - Accent3 4 3 2 2 3" xfId="25481" xr:uid="{00000000-0005-0000-0000-0000D0070000}"/>
    <cellStyle name="20% - Accent3 4 3 2 3" xfId="10529" xr:uid="{00000000-0005-0000-0000-0000D1070000}"/>
    <cellStyle name="20% - Accent3 4 3 2 4" xfId="19853" xr:uid="{00000000-0005-0000-0000-0000D2070000}"/>
    <cellStyle name="20% - Accent3 4 3 3" xfId="1417" xr:uid="{00000000-0005-0000-0000-0000D3070000}"/>
    <cellStyle name="20% - Accent3 4 3 3 2" xfId="6605" xr:uid="{00000000-0005-0000-0000-0000D4070000}"/>
    <cellStyle name="20% - Accent3 4 3 3 2 2" xfId="15929" xr:uid="{00000000-0005-0000-0000-0000D5070000}"/>
    <cellStyle name="20% - Accent3 4 3 3 2 3" xfId="25252" xr:uid="{00000000-0005-0000-0000-0000D6070000}"/>
    <cellStyle name="20% - Accent3 4 3 3 3" xfId="10985" xr:uid="{00000000-0005-0000-0000-0000D7070000}"/>
    <cellStyle name="20% - Accent3 4 3 3 4" xfId="20309" xr:uid="{00000000-0005-0000-0000-0000D8070000}"/>
    <cellStyle name="20% - Accent3 4 3 4" xfId="3204" xr:uid="{00000000-0005-0000-0000-0000D9070000}"/>
    <cellStyle name="20% - Accent3 4 3 4 2" xfId="7883" xr:uid="{00000000-0005-0000-0000-0000DA070000}"/>
    <cellStyle name="20% - Accent3 4 3 4 2 2" xfId="17207" xr:uid="{00000000-0005-0000-0000-0000DB070000}"/>
    <cellStyle name="20% - Accent3 4 3 4 2 3" xfId="26530" xr:uid="{00000000-0005-0000-0000-0000DC070000}"/>
    <cellStyle name="20% - Accent3 4 3 4 3" xfId="12590" xr:uid="{00000000-0005-0000-0000-0000DD070000}"/>
    <cellStyle name="20% - Accent3 4 3 4 4" xfId="21916" xr:uid="{00000000-0005-0000-0000-0000DE070000}"/>
    <cellStyle name="20% - Accent3 4 3 5" xfId="4870" xr:uid="{00000000-0005-0000-0000-0000DF070000}"/>
    <cellStyle name="20% - Accent3 4 3 5 2" xfId="14194" xr:uid="{00000000-0005-0000-0000-0000E0070000}"/>
    <cellStyle name="20% - Accent3 4 3 5 3" xfId="23517" xr:uid="{00000000-0005-0000-0000-0000E1070000}"/>
    <cellStyle name="20% - Accent3 4 3 6" xfId="9551" xr:uid="{00000000-0005-0000-0000-0000E2070000}"/>
    <cellStyle name="20% - Accent3 4 3 6 2" xfId="18875" xr:uid="{00000000-0005-0000-0000-0000E3070000}"/>
    <cellStyle name="20% - Accent3 4 3 6 3" xfId="28198" xr:uid="{00000000-0005-0000-0000-0000E4070000}"/>
    <cellStyle name="20% - Accent3 4 3 7" xfId="10045" xr:uid="{00000000-0005-0000-0000-0000E5070000}"/>
    <cellStyle name="20% - Accent3 4 3 8" xfId="19369" xr:uid="{00000000-0005-0000-0000-0000E6070000}"/>
    <cellStyle name="20% - Accent3 4 4" xfId="688" xr:uid="{00000000-0005-0000-0000-0000E7070000}"/>
    <cellStyle name="20% - Accent3 4 4 2" xfId="7015" xr:uid="{00000000-0005-0000-0000-0000E8070000}"/>
    <cellStyle name="20% - Accent3 4 4 2 2" xfId="16339" xr:uid="{00000000-0005-0000-0000-0000E9070000}"/>
    <cellStyle name="20% - Accent3 4 4 2 3" xfId="25662" xr:uid="{00000000-0005-0000-0000-0000EA070000}"/>
    <cellStyle name="20% - Accent3 4 4 3" xfId="10289" xr:uid="{00000000-0005-0000-0000-0000EB070000}"/>
    <cellStyle name="20% - Accent3 4 4 4" xfId="19613" xr:uid="{00000000-0005-0000-0000-0000EC070000}"/>
    <cellStyle name="20% - Accent3 4 5" xfId="1414" xr:uid="{00000000-0005-0000-0000-0000ED070000}"/>
    <cellStyle name="20% - Accent3 4 5 2" xfId="6608" xr:uid="{00000000-0005-0000-0000-0000EE070000}"/>
    <cellStyle name="20% - Accent3 4 5 2 2" xfId="15932" xr:uid="{00000000-0005-0000-0000-0000EF070000}"/>
    <cellStyle name="20% - Accent3 4 5 2 3" xfId="25255" xr:uid="{00000000-0005-0000-0000-0000F0070000}"/>
    <cellStyle name="20% - Accent3 4 5 3" xfId="10982" xr:uid="{00000000-0005-0000-0000-0000F1070000}"/>
    <cellStyle name="20% - Accent3 4 5 4" xfId="20306" xr:uid="{00000000-0005-0000-0000-0000F2070000}"/>
    <cellStyle name="20% - Accent3 4 6" xfId="3201" xr:uid="{00000000-0005-0000-0000-0000F3070000}"/>
    <cellStyle name="20% - Accent3 4 6 2" xfId="7880" xr:uid="{00000000-0005-0000-0000-0000F4070000}"/>
    <cellStyle name="20% - Accent3 4 6 2 2" xfId="17204" xr:uid="{00000000-0005-0000-0000-0000F5070000}"/>
    <cellStyle name="20% - Accent3 4 6 2 3" xfId="26527" xr:uid="{00000000-0005-0000-0000-0000F6070000}"/>
    <cellStyle name="20% - Accent3 4 6 3" xfId="12587" xr:uid="{00000000-0005-0000-0000-0000F7070000}"/>
    <cellStyle name="20% - Accent3 4 6 4" xfId="21913" xr:uid="{00000000-0005-0000-0000-0000F8070000}"/>
    <cellStyle name="20% - Accent3 4 7" xfId="4867" xr:uid="{00000000-0005-0000-0000-0000F9070000}"/>
    <cellStyle name="20% - Accent3 4 7 2" xfId="14191" xr:uid="{00000000-0005-0000-0000-0000FA070000}"/>
    <cellStyle name="20% - Accent3 4 7 3" xfId="23514" xr:uid="{00000000-0005-0000-0000-0000FB070000}"/>
    <cellStyle name="20% - Accent3 4 8" xfId="9310" xr:uid="{00000000-0005-0000-0000-0000FC070000}"/>
    <cellStyle name="20% - Accent3 4 8 2" xfId="18634" xr:uid="{00000000-0005-0000-0000-0000FD070000}"/>
    <cellStyle name="20% - Accent3 4 8 3" xfId="27957" xr:uid="{00000000-0005-0000-0000-0000FE070000}"/>
    <cellStyle name="20% - Accent3 4 9" xfId="9804" xr:uid="{00000000-0005-0000-0000-0000FF070000}"/>
    <cellStyle name="20% - Accent3 5" xfId="244" xr:uid="{00000000-0005-0000-0000-000000080000}"/>
    <cellStyle name="20% - Accent3 5 2" xfId="501" xr:uid="{00000000-0005-0000-0000-000001080000}"/>
    <cellStyle name="20% - Accent3 5 2 2" xfId="988" xr:uid="{00000000-0005-0000-0000-000002080000}"/>
    <cellStyle name="20% - Accent3 5 2 2 2" xfId="6800" xr:uid="{00000000-0005-0000-0000-000003080000}"/>
    <cellStyle name="20% - Accent3 5 2 2 2 2" xfId="16124" xr:uid="{00000000-0005-0000-0000-000004080000}"/>
    <cellStyle name="20% - Accent3 5 2 2 2 3" xfId="25447" xr:uid="{00000000-0005-0000-0000-000005080000}"/>
    <cellStyle name="20% - Accent3 5 2 2 3" xfId="10589" xr:uid="{00000000-0005-0000-0000-000006080000}"/>
    <cellStyle name="20% - Accent3 5 2 2 4" xfId="19913" xr:uid="{00000000-0005-0000-0000-000007080000}"/>
    <cellStyle name="20% - Accent3 5 2 3" xfId="1419" xr:uid="{00000000-0005-0000-0000-000008080000}"/>
    <cellStyle name="20% - Accent3 5 2 3 2" xfId="6603" xr:uid="{00000000-0005-0000-0000-000009080000}"/>
    <cellStyle name="20% - Accent3 5 2 3 2 2" xfId="15927" xr:uid="{00000000-0005-0000-0000-00000A080000}"/>
    <cellStyle name="20% - Accent3 5 2 3 2 3" xfId="25250" xr:uid="{00000000-0005-0000-0000-00000B080000}"/>
    <cellStyle name="20% - Accent3 5 2 3 3" xfId="10987" xr:uid="{00000000-0005-0000-0000-00000C080000}"/>
    <cellStyle name="20% - Accent3 5 2 3 4" xfId="20311" xr:uid="{00000000-0005-0000-0000-00000D080000}"/>
    <cellStyle name="20% - Accent3 5 2 4" xfId="3206" xr:uid="{00000000-0005-0000-0000-00000E080000}"/>
    <cellStyle name="20% - Accent3 5 2 4 2" xfId="7885" xr:uid="{00000000-0005-0000-0000-00000F080000}"/>
    <cellStyle name="20% - Accent3 5 2 4 2 2" xfId="17209" xr:uid="{00000000-0005-0000-0000-000010080000}"/>
    <cellStyle name="20% - Accent3 5 2 4 2 3" xfId="26532" xr:uid="{00000000-0005-0000-0000-000011080000}"/>
    <cellStyle name="20% - Accent3 5 2 4 3" xfId="12592" xr:uid="{00000000-0005-0000-0000-000012080000}"/>
    <cellStyle name="20% - Accent3 5 2 4 4" xfId="21918" xr:uid="{00000000-0005-0000-0000-000013080000}"/>
    <cellStyle name="20% - Accent3 5 2 5" xfId="4872" xr:uid="{00000000-0005-0000-0000-000014080000}"/>
    <cellStyle name="20% - Accent3 5 2 5 2" xfId="14196" xr:uid="{00000000-0005-0000-0000-000015080000}"/>
    <cellStyle name="20% - Accent3 5 2 5 3" xfId="23519" xr:uid="{00000000-0005-0000-0000-000016080000}"/>
    <cellStyle name="20% - Accent3 5 2 6" xfId="9611" xr:uid="{00000000-0005-0000-0000-000017080000}"/>
    <cellStyle name="20% - Accent3 5 2 6 2" xfId="18935" xr:uid="{00000000-0005-0000-0000-000018080000}"/>
    <cellStyle name="20% - Accent3 5 2 6 3" xfId="28258" xr:uid="{00000000-0005-0000-0000-000019080000}"/>
    <cellStyle name="20% - Accent3 5 2 7" xfId="10105" xr:uid="{00000000-0005-0000-0000-00001A080000}"/>
    <cellStyle name="20% - Accent3 5 2 8" xfId="19429" xr:uid="{00000000-0005-0000-0000-00001B080000}"/>
    <cellStyle name="20% - Accent3 5 3" xfId="748" xr:uid="{00000000-0005-0000-0000-00001C080000}"/>
    <cellStyle name="20% - Accent3 5 3 2" xfId="6969" xr:uid="{00000000-0005-0000-0000-00001D080000}"/>
    <cellStyle name="20% - Accent3 5 3 2 2" xfId="16293" xr:uid="{00000000-0005-0000-0000-00001E080000}"/>
    <cellStyle name="20% - Accent3 5 3 2 3" xfId="25616" xr:uid="{00000000-0005-0000-0000-00001F080000}"/>
    <cellStyle name="20% - Accent3 5 3 3" xfId="10349" xr:uid="{00000000-0005-0000-0000-000020080000}"/>
    <cellStyle name="20% - Accent3 5 3 4" xfId="19673" xr:uid="{00000000-0005-0000-0000-000021080000}"/>
    <cellStyle name="20% - Accent3 5 4" xfId="1418" xr:uid="{00000000-0005-0000-0000-000022080000}"/>
    <cellStyle name="20% - Accent3 5 4 2" xfId="6604" xr:uid="{00000000-0005-0000-0000-000023080000}"/>
    <cellStyle name="20% - Accent3 5 4 2 2" xfId="15928" xr:uid="{00000000-0005-0000-0000-000024080000}"/>
    <cellStyle name="20% - Accent3 5 4 2 3" xfId="25251" xr:uid="{00000000-0005-0000-0000-000025080000}"/>
    <cellStyle name="20% - Accent3 5 4 3" xfId="10986" xr:uid="{00000000-0005-0000-0000-000026080000}"/>
    <cellStyle name="20% - Accent3 5 4 4" xfId="20310" xr:uid="{00000000-0005-0000-0000-000027080000}"/>
    <cellStyle name="20% - Accent3 5 5" xfId="3205" xr:uid="{00000000-0005-0000-0000-000028080000}"/>
    <cellStyle name="20% - Accent3 5 5 2" xfId="7884" xr:uid="{00000000-0005-0000-0000-000029080000}"/>
    <cellStyle name="20% - Accent3 5 5 2 2" xfId="17208" xr:uid="{00000000-0005-0000-0000-00002A080000}"/>
    <cellStyle name="20% - Accent3 5 5 2 3" xfId="26531" xr:uid="{00000000-0005-0000-0000-00002B080000}"/>
    <cellStyle name="20% - Accent3 5 5 3" xfId="12591" xr:uid="{00000000-0005-0000-0000-00002C080000}"/>
    <cellStyle name="20% - Accent3 5 5 4" xfId="21917" xr:uid="{00000000-0005-0000-0000-00002D080000}"/>
    <cellStyle name="20% - Accent3 5 6" xfId="4871" xr:uid="{00000000-0005-0000-0000-00002E080000}"/>
    <cellStyle name="20% - Accent3 5 6 2" xfId="14195" xr:uid="{00000000-0005-0000-0000-00002F080000}"/>
    <cellStyle name="20% - Accent3 5 6 3" xfId="23518" xr:uid="{00000000-0005-0000-0000-000030080000}"/>
    <cellStyle name="20% - Accent3 5 7" xfId="9370" xr:uid="{00000000-0005-0000-0000-000031080000}"/>
    <cellStyle name="20% - Accent3 5 7 2" xfId="18694" xr:uid="{00000000-0005-0000-0000-000032080000}"/>
    <cellStyle name="20% - Accent3 5 7 3" xfId="28017" xr:uid="{00000000-0005-0000-0000-000033080000}"/>
    <cellStyle name="20% - Accent3 5 8" xfId="9864" xr:uid="{00000000-0005-0000-0000-000034080000}"/>
    <cellStyle name="20% - Accent3 5 9" xfId="19188" xr:uid="{00000000-0005-0000-0000-000035080000}"/>
    <cellStyle name="20% - Accent3 6" xfId="382" xr:uid="{00000000-0005-0000-0000-000036080000}"/>
    <cellStyle name="20% - Accent3 6 2" xfId="869" xr:uid="{00000000-0005-0000-0000-000037080000}"/>
    <cellStyle name="20% - Accent3 6 2 2" xfId="6886" xr:uid="{00000000-0005-0000-0000-000038080000}"/>
    <cellStyle name="20% - Accent3 6 2 2 2" xfId="16210" xr:uid="{00000000-0005-0000-0000-000039080000}"/>
    <cellStyle name="20% - Accent3 6 2 2 3" xfId="25533" xr:uid="{00000000-0005-0000-0000-00003A080000}"/>
    <cellStyle name="20% - Accent3 6 2 3" xfId="10470" xr:uid="{00000000-0005-0000-0000-00003B080000}"/>
    <cellStyle name="20% - Accent3 6 2 4" xfId="19794" xr:uid="{00000000-0005-0000-0000-00003C080000}"/>
    <cellStyle name="20% - Accent3 6 3" xfId="1420" xr:uid="{00000000-0005-0000-0000-00003D080000}"/>
    <cellStyle name="20% - Accent3 6 3 2" xfId="6602" xr:uid="{00000000-0005-0000-0000-00003E080000}"/>
    <cellStyle name="20% - Accent3 6 3 2 2" xfId="15926" xr:uid="{00000000-0005-0000-0000-00003F080000}"/>
    <cellStyle name="20% - Accent3 6 3 2 3" xfId="25249" xr:uid="{00000000-0005-0000-0000-000040080000}"/>
    <cellStyle name="20% - Accent3 6 3 3" xfId="10988" xr:uid="{00000000-0005-0000-0000-000041080000}"/>
    <cellStyle name="20% - Accent3 6 3 4" xfId="20312" xr:uid="{00000000-0005-0000-0000-000042080000}"/>
    <cellStyle name="20% - Accent3 6 4" xfId="3207" xr:uid="{00000000-0005-0000-0000-000043080000}"/>
    <cellStyle name="20% - Accent3 6 4 2" xfId="7886" xr:uid="{00000000-0005-0000-0000-000044080000}"/>
    <cellStyle name="20% - Accent3 6 4 2 2" xfId="17210" xr:uid="{00000000-0005-0000-0000-000045080000}"/>
    <cellStyle name="20% - Accent3 6 4 2 3" xfId="26533" xr:uid="{00000000-0005-0000-0000-000046080000}"/>
    <cellStyle name="20% - Accent3 6 4 3" xfId="12593" xr:uid="{00000000-0005-0000-0000-000047080000}"/>
    <cellStyle name="20% - Accent3 6 4 4" xfId="21919" xr:uid="{00000000-0005-0000-0000-000048080000}"/>
    <cellStyle name="20% - Accent3 6 5" xfId="4873" xr:uid="{00000000-0005-0000-0000-000049080000}"/>
    <cellStyle name="20% - Accent3 6 5 2" xfId="14197" xr:uid="{00000000-0005-0000-0000-00004A080000}"/>
    <cellStyle name="20% - Accent3 6 5 3" xfId="23520" xr:uid="{00000000-0005-0000-0000-00004B080000}"/>
    <cellStyle name="20% - Accent3 6 6" xfId="9492" xr:uid="{00000000-0005-0000-0000-00004C080000}"/>
    <cellStyle name="20% - Accent3 6 6 2" xfId="18816" xr:uid="{00000000-0005-0000-0000-00004D080000}"/>
    <cellStyle name="20% - Accent3 6 6 3" xfId="28139" xr:uid="{00000000-0005-0000-0000-00004E080000}"/>
    <cellStyle name="20% - Accent3 6 7" xfId="9986" xr:uid="{00000000-0005-0000-0000-00004F080000}"/>
    <cellStyle name="20% - Accent3 6 8" xfId="19310" xr:uid="{00000000-0005-0000-0000-000050080000}"/>
    <cellStyle name="20% - Accent3 7" xfId="625" xr:uid="{00000000-0005-0000-0000-000051080000}"/>
    <cellStyle name="20% - Accent3 7 2" xfId="1421" xr:uid="{00000000-0005-0000-0000-000052080000}"/>
    <cellStyle name="20% - Accent3 7 2 2" xfId="6601" xr:uid="{00000000-0005-0000-0000-000053080000}"/>
    <cellStyle name="20% - Accent3 7 2 2 2" xfId="15925" xr:uid="{00000000-0005-0000-0000-000054080000}"/>
    <cellStyle name="20% - Accent3 7 2 2 3" xfId="25248" xr:uid="{00000000-0005-0000-0000-000055080000}"/>
    <cellStyle name="20% - Accent3 7 2 3" xfId="10989" xr:uid="{00000000-0005-0000-0000-000056080000}"/>
    <cellStyle name="20% - Accent3 7 2 4" xfId="20313" xr:uid="{00000000-0005-0000-0000-000057080000}"/>
    <cellStyle name="20% - Accent3 7 3" xfId="3208" xr:uid="{00000000-0005-0000-0000-000058080000}"/>
    <cellStyle name="20% - Accent3 7 3 2" xfId="7887" xr:uid="{00000000-0005-0000-0000-000059080000}"/>
    <cellStyle name="20% - Accent3 7 3 2 2" xfId="17211" xr:uid="{00000000-0005-0000-0000-00005A080000}"/>
    <cellStyle name="20% - Accent3 7 3 2 3" xfId="26534" xr:uid="{00000000-0005-0000-0000-00005B080000}"/>
    <cellStyle name="20% - Accent3 7 3 3" xfId="12594" xr:uid="{00000000-0005-0000-0000-00005C080000}"/>
    <cellStyle name="20% - Accent3 7 3 4" xfId="21920" xr:uid="{00000000-0005-0000-0000-00005D080000}"/>
    <cellStyle name="20% - Accent3 7 4" xfId="4874" xr:uid="{00000000-0005-0000-0000-00005E080000}"/>
    <cellStyle name="20% - Accent3 7 4 2" xfId="14198" xr:uid="{00000000-0005-0000-0000-00005F080000}"/>
    <cellStyle name="20% - Accent3 7 4 3" xfId="23521" xr:uid="{00000000-0005-0000-0000-000060080000}"/>
    <cellStyle name="20% - Accent3 7 5" xfId="10229" xr:uid="{00000000-0005-0000-0000-000061080000}"/>
    <cellStyle name="20% - Accent3 7 6" xfId="19553" xr:uid="{00000000-0005-0000-0000-000062080000}"/>
    <cellStyle name="20% - Accent3 8" xfId="1422" xr:uid="{00000000-0005-0000-0000-000063080000}"/>
    <cellStyle name="20% - Accent3 8 2" xfId="3209" xr:uid="{00000000-0005-0000-0000-000064080000}"/>
    <cellStyle name="20% - Accent3 8 2 2" xfId="7888" xr:uid="{00000000-0005-0000-0000-000065080000}"/>
    <cellStyle name="20% - Accent3 8 2 2 2" xfId="17212" xr:uid="{00000000-0005-0000-0000-000066080000}"/>
    <cellStyle name="20% - Accent3 8 2 2 3" xfId="26535" xr:uid="{00000000-0005-0000-0000-000067080000}"/>
    <cellStyle name="20% - Accent3 8 2 3" xfId="12595" xr:uid="{00000000-0005-0000-0000-000068080000}"/>
    <cellStyle name="20% - Accent3 8 2 4" xfId="21921" xr:uid="{00000000-0005-0000-0000-000069080000}"/>
    <cellStyle name="20% - Accent3 8 3" xfId="4875" xr:uid="{00000000-0005-0000-0000-00006A080000}"/>
    <cellStyle name="20% - Accent3 8 3 2" xfId="14199" xr:uid="{00000000-0005-0000-0000-00006B080000}"/>
    <cellStyle name="20% - Accent3 8 3 3" xfId="23522" xr:uid="{00000000-0005-0000-0000-00006C080000}"/>
    <cellStyle name="20% - Accent3 8 4" xfId="10990" xr:uid="{00000000-0005-0000-0000-00006D080000}"/>
    <cellStyle name="20% - Accent3 8 5" xfId="20314" xr:uid="{00000000-0005-0000-0000-00006E080000}"/>
    <cellStyle name="20% - Accent3 9" xfId="1123" xr:uid="{00000000-0005-0000-0000-00006F080000}"/>
    <cellStyle name="20% - Accent3 9 2" xfId="4605" xr:uid="{00000000-0005-0000-0000-000070080000}"/>
    <cellStyle name="20% - Accent3 9 2 2" xfId="13929" xr:uid="{00000000-0005-0000-0000-000071080000}"/>
    <cellStyle name="20% - Accent3 9 2 3" xfId="23252" xr:uid="{00000000-0005-0000-0000-000072080000}"/>
    <cellStyle name="20% - Accent3 9 3" xfId="10722" xr:uid="{00000000-0005-0000-0000-000073080000}"/>
    <cellStyle name="20% - Accent3 9 4" xfId="20046" xr:uid="{00000000-0005-0000-0000-000074080000}"/>
    <cellStyle name="20% - Accent4" xfId="43" builtinId="42" customBuiltin="1"/>
    <cellStyle name="20% - Accent4 10" xfId="2939" xr:uid="{00000000-0005-0000-0000-000076080000}"/>
    <cellStyle name="20% - Accent4 10 2" xfId="7621" xr:uid="{00000000-0005-0000-0000-000077080000}"/>
    <cellStyle name="20% - Accent4 10 2 2" xfId="16945" xr:uid="{00000000-0005-0000-0000-000078080000}"/>
    <cellStyle name="20% - Accent4 10 2 3" xfId="26268" xr:uid="{00000000-0005-0000-0000-000079080000}"/>
    <cellStyle name="20% - Accent4 10 3" xfId="12344" xr:uid="{00000000-0005-0000-0000-00007A080000}"/>
    <cellStyle name="20% - Accent4 10 4" xfId="21670" xr:uid="{00000000-0005-0000-0000-00007B080000}"/>
    <cellStyle name="20% - Accent4 11" xfId="4580" xr:uid="{00000000-0005-0000-0000-00007C080000}"/>
    <cellStyle name="20% - Accent4 11 2" xfId="13904" xr:uid="{00000000-0005-0000-0000-00007D080000}"/>
    <cellStyle name="20% - Accent4 11 3" xfId="23227" xr:uid="{00000000-0005-0000-0000-00007E080000}"/>
    <cellStyle name="20% - Accent4 12" xfId="9240" xr:uid="{00000000-0005-0000-0000-00007F080000}"/>
    <cellStyle name="20% - Accent4 12 2" xfId="18564" xr:uid="{00000000-0005-0000-0000-000080080000}"/>
    <cellStyle name="20% - Accent4 12 3" xfId="27887" xr:uid="{00000000-0005-0000-0000-000081080000}"/>
    <cellStyle name="20% - Accent4 13" xfId="9734" xr:uid="{00000000-0005-0000-0000-000082080000}"/>
    <cellStyle name="20% - Accent4 14" xfId="19058" xr:uid="{00000000-0005-0000-0000-000083080000}"/>
    <cellStyle name="20% - Accent4 15" xfId="28390" xr:uid="{00000000-0005-0000-0000-000084080000}"/>
    <cellStyle name="20% - Accent4 2" xfId="61" xr:uid="{00000000-0005-0000-0000-000085080000}"/>
    <cellStyle name="20% - Accent4 2 10" xfId="4599" xr:uid="{00000000-0005-0000-0000-000086080000}"/>
    <cellStyle name="20% - Accent4 2 10 2" xfId="13923" xr:uid="{00000000-0005-0000-0000-000087080000}"/>
    <cellStyle name="20% - Accent4 2 10 3" xfId="23246" xr:uid="{00000000-0005-0000-0000-000088080000}"/>
    <cellStyle name="20% - Accent4 2 11" xfId="9253" xr:uid="{00000000-0005-0000-0000-000089080000}"/>
    <cellStyle name="20% - Accent4 2 11 2" xfId="18577" xr:uid="{00000000-0005-0000-0000-00008A080000}"/>
    <cellStyle name="20% - Accent4 2 11 3" xfId="27900" xr:uid="{00000000-0005-0000-0000-00008B080000}"/>
    <cellStyle name="20% - Accent4 2 12" xfId="9747" xr:uid="{00000000-0005-0000-0000-00008C080000}"/>
    <cellStyle name="20% - Accent4 2 13" xfId="19071" xr:uid="{00000000-0005-0000-0000-00008D080000}"/>
    <cellStyle name="20% - Accent4 2 14" xfId="28391" xr:uid="{00000000-0005-0000-0000-00008E080000}"/>
    <cellStyle name="20% - Accent4 2 2" xfId="199" xr:uid="{00000000-0005-0000-0000-00008F080000}"/>
    <cellStyle name="20% - Accent4 2 2 10" xfId="9819" xr:uid="{00000000-0005-0000-0000-000090080000}"/>
    <cellStyle name="20% - Accent4 2 2 11" xfId="19143" xr:uid="{00000000-0005-0000-0000-000091080000}"/>
    <cellStyle name="20% - Accent4 2 2 2" xfId="338" xr:uid="{00000000-0005-0000-0000-000092080000}"/>
    <cellStyle name="20% - Accent4 2 2 2 10" xfId="19266" xr:uid="{00000000-0005-0000-0000-000093080000}"/>
    <cellStyle name="20% - Accent4 2 2 2 2" xfId="578" xr:uid="{00000000-0005-0000-0000-000094080000}"/>
    <cellStyle name="20% - Accent4 2 2 2 2 2" xfId="1065" xr:uid="{00000000-0005-0000-0000-000095080000}"/>
    <cellStyle name="20% - Accent4 2 2 2 2 2 2" xfId="6734" xr:uid="{00000000-0005-0000-0000-000096080000}"/>
    <cellStyle name="20% - Accent4 2 2 2 2 2 2 2" xfId="16058" xr:uid="{00000000-0005-0000-0000-000097080000}"/>
    <cellStyle name="20% - Accent4 2 2 2 2 2 2 3" xfId="25381" xr:uid="{00000000-0005-0000-0000-000098080000}"/>
    <cellStyle name="20% - Accent4 2 2 2 2 2 3" xfId="10666" xr:uid="{00000000-0005-0000-0000-000099080000}"/>
    <cellStyle name="20% - Accent4 2 2 2 2 2 4" xfId="19990" xr:uid="{00000000-0005-0000-0000-00009A080000}"/>
    <cellStyle name="20% - Accent4 2 2 2 2 3" xfId="1426" xr:uid="{00000000-0005-0000-0000-00009B080000}"/>
    <cellStyle name="20% - Accent4 2 2 2 2 3 2" xfId="6599" xr:uid="{00000000-0005-0000-0000-00009C080000}"/>
    <cellStyle name="20% - Accent4 2 2 2 2 3 2 2" xfId="15923" xr:uid="{00000000-0005-0000-0000-00009D080000}"/>
    <cellStyle name="20% - Accent4 2 2 2 2 3 2 3" xfId="25246" xr:uid="{00000000-0005-0000-0000-00009E080000}"/>
    <cellStyle name="20% - Accent4 2 2 2 2 3 3" xfId="10994" xr:uid="{00000000-0005-0000-0000-00009F080000}"/>
    <cellStyle name="20% - Accent4 2 2 2 2 3 4" xfId="20318" xr:uid="{00000000-0005-0000-0000-0000A0080000}"/>
    <cellStyle name="20% - Accent4 2 2 2 2 4" xfId="3213" xr:uid="{00000000-0005-0000-0000-0000A1080000}"/>
    <cellStyle name="20% - Accent4 2 2 2 2 4 2" xfId="7892" xr:uid="{00000000-0005-0000-0000-0000A2080000}"/>
    <cellStyle name="20% - Accent4 2 2 2 2 4 2 2" xfId="17216" xr:uid="{00000000-0005-0000-0000-0000A3080000}"/>
    <cellStyle name="20% - Accent4 2 2 2 2 4 2 3" xfId="26539" xr:uid="{00000000-0005-0000-0000-0000A4080000}"/>
    <cellStyle name="20% - Accent4 2 2 2 2 4 3" xfId="12599" xr:uid="{00000000-0005-0000-0000-0000A5080000}"/>
    <cellStyle name="20% - Accent4 2 2 2 2 4 4" xfId="21925" xr:uid="{00000000-0005-0000-0000-0000A6080000}"/>
    <cellStyle name="20% - Accent4 2 2 2 2 5" xfId="4879" xr:uid="{00000000-0005-0000-0000-0000A7080000}"/>
    <cellStyle name="20% - Accent4 2 2 2 2 5 2" xfId="14203" xr:uid="{00000000-0005-0000-0000-0000A8080000}"/>
    <cellStyle name="20% - Accent4 2 2 2 2 5 3" xfId="23526" xr:uid="{00000000-0005-0000-0000-0000A9080000}"/>
    <cellStyle name="20% - Accent4 2 2 2 2 6" xfId="5232" xr:uid="{00000000-0005-0000-0000-0000AA080000}"/>
    <cellStyle name="20% - Accent4 2 2 2 2 6 2" xfId="14556" xr:uid="{00000000-0005-0000-0000-0000AB080000}"/>
    <cellStyle name="20% - Accent4 2 2 2 2 6 3" xfId="23879" xr:uid="{00000000-0005-0000-0000-0000AC080000}"/>
    <cellStyle name="20% - Accent4 2 2 2 2 7" xfId="9688" xr:uid="{00000000-0005-0000-0000-0000AD080000}"/>
    <cellStyle name="20% - Accent4 2 2 2 2 7 2" xfId="19012" xr:uid="{00000000-0005-0000-0000-0000AE080000}"/>
    <cellStyle name="20% - Accent4 2 2 2 2 7 3" xfId="28335" xr:uid="{00000000-0005-0000-0000-0000AF080000}"/>
    <cellStyle name="20% - Accent4 2 2 2 2 8" xfId="10182" xr:uid="{00000000-0005-0000-0000-0000B0080000}"/>
    <cellStyle name="20% - Accent4 2 2 2 2 9" xfId="19506" xr:uid="{00000000-0005-0000-0000-0000B1080000}"/>
    <cellStyle name="20% - Accent4 2 2 2 3" xfId="825" xr:uid="{00000000-0005-0000-0000-0000B2080000}"/>
    <cellStyle name="20% - Accent4 2 2 2 3 2" xfId="6918" xr:uid="{00000000-0005-0000-0000-0000B3080000}"/>
    <cellStyle name="20% - Accent4 2 2 2 3 2 2" xfId="16242" xr:uid="{00000000-0005-0000-0000-0000B4080000}"/>
    <cellStyle name="20% - Accent4 2 2 2 3 2 3" xfId="25565" xr:uid="{00000000-0005-0000-0000-0000B5080000}"/>
    <cellStyle name="20% - Accent4 2 2 2 3 3" xfId="10426" xr:uid="{00000000-0005-0000-0000-0000B6080000}"/>
    <cellStyle name="20% - Accent4 2 2 2 3 4" xfId="19750" xr:uid="{00000000-0005-0000-0000-0000B7080000}"/>
    <cellStyle name="20% - Accent4 2 2 2 4" xfId="1425" xr:uid="{00000000-0005-0000-0000-0000B8080000}"/>
    <cellStyle name="20% - Accent4 2 2 2 4 2" xfId="6579" xr:uid="{00000000-0005-0000-0000-0000B9080000}"/>
    <cellStyle name="20% - Accent4 2 2 2 4 2 2" xfId="15903" xr:uid="{00000000-0005-0000-0000-0000BA080000}"/>
    <cellStyle name="20% - Accent4 2 2 2 4 2 3" xfId="25226" xr:uid="{00000000-0005-0000-0000-0000BB080000}"/>
    <cellStyle name="20% - Accent4 2 2 2 4 3" xfId="10993" xr:uid="{00000000-0005-0000-0000-0000BC080000}"/>
    <cellStyle name="20% - Accent4 2 2 2 4 4" xfId="20317" xr:uid="{00000000-0005-0000-0000-0000BD080000}"/>
    <cellStyle name="20% - Accent4 2 2 2 5" xfId="3212" xr:uid="{00000000-0005-0000-0000-0000BE080000}"/>
    <cellStyle name="20% - Accent4 2 2 2 5 2" xfId="7891" xr:uid="{00000000-0005-0000-0000-0000BF080000}"/>
    <cellStyle name="20% - Accent4 2 2 2 5 2 2" xfId="17215" xr:uid="{00000000-0005-0000-0000-0000C0080000}"/>
    <cellStyle name="20% - Accent4 2 2 2 5 2 3" xfId="26538" xr:uid="{00000000-0005-0000-0000-0000C1080000}"/>
    <cellStyle name="20% - Accent4 2 2 2 5 3" xfId="12598" xr:uid="{00000000-0005-0000-0000-0000C2080000}"/>
    <cellStyle name="20% - Accent4 2 2 2 5 4" xfId="21924" xr:uid="{00000000-0005-0000-0000-0000C3080000}"/>
    <cellStyle name="20% - Accent4 2 2 2 6" xfId="4878" xr:uid="{00000000-0005-0000-0000-0000C4080000}"/>
    <cellStyle name="20% - Accent4 2 2 2 6 2" xfId="14202" xr:uid="{00000000-0005-0000-0000-0000C5080000}"/>
    <cellStyle name="20% - Accent4 2 2 2 6 3" xfId="23525" xr:uid="{00000000-0005-0000-0000-0000C6080000}"/>
    <cellStyle name="20% - Accent4 2 2 2 7" xfId="7350" xr:uid="{00000000-0005-0000-0000-0000C7080000}"/>
    <cellStyle name="20% - Accent4 2 2 2 7 2" xfId="16674" xr:uid="{00000000-0005-0000-0000-0000C8080000}"/>
    <cellStyle name="20% - Accent4 2 2 2 7 3" xfId="25997" xr:uid="{00000000-0005-0000-0000-0000C9080000}"/>
    <cellStyle name="20% - Accent4 2 2 2 8" xfId="9448" xr:uid="{00000000-0005-0000-0000-0000CA080000}"/>
    <cellStyle name="20% - Accent4 2 2 2 8 2" xfId="18772" xr:uid="{00000000-0005-0000-0000-0000CB080000}"/>
    <cellStyle name="20% - Accent4 2 2 2 8 3" xfId="28095" xr:uid="{00000000-0005-0000-0000-0000CC080000}"/>
    <cellStyle name="20% - Accent4 2 2 2 9" xfId="9942" xr:uid="{00000000-0005-0000-0000-0000CD080000}"/>
    <cellStyle name="20% - Accent4 2 2 3" xfId="456" xr:uid="{00000000-0005-0000-0000-0000CE080000}"/>
    <cellStyle name="20% - Accent4 2 2 3 2" xfId="943" xr:uid="{00000000-0005-0000-0000-0000CF080000}"/>
    <cellStyle name="20% - Accent4 2 2 3 2 2" xfId="4554" xr:uid="{00000000-0005-0000-0000-0000D0080000}"/>
    <cellStyle name="20% - Accent4 2 2 3 2 2 2" xfId="13878" xr:uid="{00000000-0005-0000-0000-0000D1080000}"/>
    <cellStyle name="20% - Accent4 2 2 3 2 2 3" xfId="23201" xr:uid="{00000000-0005-0000-0000-0000D2080000}"/>
    <cellStyle name="20% - Accent4 2 2 3 2 3" xfId="10544" xr:uid="{00000000-0005-0000-0000-0000D3080000}"/>
    <cellStyle name="20% - Accent4 2 2 3 2 4" xfId="19868" xr:uid="{00000000-0005-0000-0000-0000D4080000}"/>
    <cellStyle name="20% - Accent4 2 2 3 3" xfId="1427" xr:uid="{00000000-0005-0000-0000-0000D5080000}"/>
    <cellStyle name="20% - Accent4 2 2 3 3 2" xfId="6598" xr:uid="{00000000-0005-0000-0000-0000D6080000}"/>
    <cellStyle name="20% - Accent4 2 2 3 3 2 2" xfId="15922" xr:uid="{00000000-0005-0000-0000-0000D7080000}"/>
    <cellStyle name="20% - Accent4 2 2 3 3 2 3" xfId="25245" xr:uid="{00000000-0005-0000-0000-0000D8080000}"/>
    <cellStyle name="20% - Accent4 2 2 3 3 3" xfId="10995" xr:uid="{00000000-0005-0000-0000-0000D9080000}"/>
    <cellStyle name="20% - Accent4 2 2 3 3 4" xfId="20319" xr:uid="{00000000-0005-0000-0000-0000DA080000}"/>
    <cellStyle name="20% - Accent4 2 2 3 4" xfId="3214" xr:uid="{00000000-0005-0000-0000-0000DB080000}"/>
    <cellStyle name="20% - Accent4 2 2 3 4 2" xfId="7893" xr:uid="{00000000-0005-0000-0000-0000DC080000}"/>
    <cellStyle name="20% - Accent4 2 2 3 4 2 2" xfId="17217" xr:uid="{00000000-0005-0000-0000-0000DD080000}"/>
    <cellStyle name="20% - Accent4 2 2 3 4 2 3" xfId="26540" xr:uid="{00000000-0005-0000-0000-0000DE080000}"/>
    <cellStyle name="20% - Accent4 2 2 3 4 3" xfId="12600" xr:uid="{00000000-0005-0000-0000-0000DF080000}"/>
    <cellStyle name="20% - Accent4 2 2 3 4 4" xfId="21926" xr:uid="{00000000-0005-0000-0000-0000E0080000}"/>
    <cellStyle name="20% - Accent4 2 2 3 5" xfId="4880" xr:uid="{00000000-0005-0000-0000-0000E1080000}"/>
    <cellStyle name="20% - Accent4 2 2 3 5 2" xfId="14204" xr:uid="{00000000-0005-0000-0000-0000E2080000}"/>
    <cellStyle name="20% - Accent4 2 2 3 5 3" xfId="23527" xr:uid="{00000000-0005-0000-0000-0000E3080000}"/>
    <cellStyle name="20% - Accent4 2 2 3 6" xfId="5205" xr:uid="{00000000-0005-0000-0000-0000E4080000}"/>
    <cellStyle name="20% - Accent4 2 2 3 6 2" xfId="14529" xr:uid="{00000000-0005-0000-0000-0000E5080000}"/>
    <cellStyle name="20% - Accent4 2 2 3 6 3" xfId="23852" xr:uid="{00000000-0005-0000-0000-0000E6080000}"/>
    <cellStyle name="20% - Accent4 2 2 3 7" xfId="9566" xr:uid="{00000000-0005-0000-0000-0000E7080000}"/>
    <cellStyle name="20% - Accent4 2 2 3 7 2" xfId="18890" xr:uid="{00000000-0005-0000-0000-0000E8080000}"/>
    <cellStyle name="20% - Accent4 2 2 3 7 3" xfId="28213" xr:uid="{00000000-0005-0000-0000-0000E9080000}"/>
    <cellStyle name="20% - Accent4 2 2 3 8" xfId="10060" xr:uid="{00000000-0005-0000-0000-0000EA080000}"/>
    <cellStyle name="20% - Accent4 2 2 3 9" xfId="19384" xr:uid="{00000000-0005-0000-0000-0000EB080000}"/>
    <cellStyle name="20% - Accent4 2 2 4" xfId="703" xr:uid="{00000000-0005-0000-0000-0000EC080000}"/>
    <cellStyle name="20% - Accent4 2 2 4 2" xfId="7003" xr:uid="{00000000-0005-0000-0000-0000ED080000}"/>
    <cellStyle name="20% - Accent4 2 2 4 2 2" xfId="16327" xr:uid="{00000000-0005-0000-0000-0000EE080000}"/>
    <cellStyle name="20% - Accent4 2 2 4 2 3" xfId="25650" xr:uid="{00000000-0005-0000-0000-0000EF080000}"/>
    <cellStyle name="20% - Accent4 2 2 4 3" xfId="10304" xr:uid="{00000000-0005-0000-0000-0000F0080000}"/>
    <cellStyle name="20% - Accent4 2 2 4 4" xfId="19628" xr:uid="{00000000-0005-0000-0000-0000F1080000}"/>
    <cellStyle name="20% - Accent4 2 2 5" xfId="1424" xr:uid="{00000000-0005-0000-0000-0000F2080000}"/>
    <cellStyle name="20% - Accent4 2 2 5 2" xfId="5822" xr:uid="{00000000-0005-0000-0000-0000F3080000}"/>
    <cellStyle name="20% - Accent4 2 2 5 2 2" xfId="15146" xr:uid="{00000000-0005-0000-0000-0000F4080000}"/>
    <cellStyle name="20% - Accent4 2 2 5 2 3" xfId="24469" xr:uid="{00000000-0005-0000-0000-0000F5080000}"/>
    <cellStyle name="20% - Accent4 2 2 5 3" xfId="10992" xr:uid="{00000000-0005-0000-0000-0000F6080000}"/>
    <cellStyle name="20% - Accent4 2 2 5 4" xfId="20316" xr:uid="{00000000-0005-0000-0000-0000F7080000}"/>
    <cellStyle name="20% - Accent4 2 2 6" xfId="3211" xr:uid="{00000000-0005-0000-0000-0000F8080000}"/>
    <cellStyle name="20% - Accent4 2 2 6 2" xfId="7890" xr:uid="{00000000-0005-0000-0000-0000F9080000}"/>
    <cellStyle name="20% - Accent4 2 2 6 2 2" xfId="17214" xr:uid="{00000000-0005-0000-0000-0000FA080000}"/>
    <cellStyle name="20% - Accent4 2 2 6 2 3" xfId="26537" xr:uid="{00000000-0005-0000-0000-0000FB080000}"/>
    <cellStyle name="20% - Accent4 2 2 6 3" xfId="12597" xr:uid="{00000000-0005-0000-0000-0000FC080000}"/>
    <cellStyle name="20% - Accent4 2 2 6 4" xfId="21923" xr:uid="{00000000-0005-0000-0000-0000FD080000}"/>
    <cellStyle name="20% - Accent4 2 2 7" xfId="4877" xr:uid="{00000000-0005-0000-0000-0000FE080000}"/>
    <cellStyle name="20% - Accent4 2 2 7 2" xfId="14201" xr:uid="{00000000-0005-0000-0000-0000FF080000}"/>
    <cellStyle name="20% - Accent4 2 2 7 3" xfId="23524" xr:uid="{00000000-0005-0000-0000-000000090000}"/>
    <cellStyle name="20% - Accent4 2 2 8" xfId="7268" xr:uid="{00000000-0005-0000-0000-000001090000}"/>
    <cellStyle name="20% - Accent4 2 2 8 2" xfId="16592" xr:uid="{00000000-0005-0000-0000-000002090000}"/>
    <cellStyle name="20% - Accent4 2 2 8 3" xfId="25915" xr:uid="{00000000-0005-0000-0000-000003090000}"/>
    <cellStyle name="20% - Accent4 2 2 9" xfId="9325" xr:uid="{00000000-0005-0000-0000-000004090000}"/>
    <cellStyle name="20% - Accent4 2 2 9 2" xfId="18649" xr:uid="{00000000-0005-0000-0000-000005090000}"/>
    <cellStyle name="20% - Accent4 2 2 9 3" xfId="27972" xr:uid="{00000000-0005-0000-0000-000006090000}"/>
    <cellStyle name="20% - Accent4 2 3" xfId="264" xr:uid="{00000000-0005-0000-0000-000007090000}"/>
    <cellStyle name="20% - Accent4 2 3 2" xfId="517" xr:uid="{00000000-0005-0000-0000-000008090000}"/>
    <cellStyle name="20% - Accent4 2 3 2 2" xfId="1004" xr:uid="{00000000-0005-0000-0000-000009090000}"/>
    <cellStyle name="20% - Accent4 2 3 2 2 2" xfId="6787" xr:uid="{00000000-0005-0000-0000-00000A090000}"/>
    <cellStyle name="20% - Accent4 2 3 2 2 2 2" xfId="16111" xr:uid="{00000000-0005-0000-0000-00000B090000}"/>
    <cellStyle name="20% - Accent4 2 3 2 2 2 3" xfId="25434" xr:uid="{00000000-0005-0000-0000-00000C090000}"/>
    <cellStyle name="20% - Accent4 2 3 2 2 3" xfId="10605" xr:uid="{00000000-0005-0000-0000-00000D090000}"/>
    <cellStyle name="20% - Accent4 2 3 2 2 4" xfId="19929" xr:uid="{00000000-0005-0000-0000-00000E090000}"/>
    <cellStyle name="20% - Accent4 2 3 2 3" xfId="1429" xr:uid="{00000000-0005-0000-0000-00000F090000}"/>
    <cellStyle name="20% - Accent4 2 3 2 3 2" xfId="6596" xr:uid="{00000000-0005-0000-0000-000010090000}"/>
    <cellStyle name="20% - Accent4 2 3 2 3 2 2" xfId="15920" xr:uid="{00000000-0005-0000-0000-000011090000}"/>
    <cellStyle name="20% - Accent4 2 3 2 3 2 3" xfId="25243" xr:uid="{00000000-0005-0000-0000-000012090000}"/>
    <cellStyle name="20% - Accent4 2 3 2 3 3" xfId="10997" xr:uid="{00000000-0005-0000-0000-000013090000}"/>
    <cellStyle name="20% - Accent4 2 3 2 3 4" xfId="20321" xr:uid="{00000000-0005-0000-0000-000014090000}"/>
    <cellStyle name="20% - Accent4 2 3 2 4" xfId="3216" xr:uid="{00000000-0005-0000-0000-000015090000}"/>
    <cellStyle name="20% - Accent4 2 3 2 4 2" xfId="7895" xr:uid="{00000000-0005-0000-0000-000016090000}"/>
    <cellStyle name="20% - Accent4 2 3 2 4 2 2" xfId="17219" xr:uid="{00000000-0005-0000-0000-000017090000}"/>
    <cellStyle name="20% - Accent4 2 3 2 4 2 3" xfId="26542" xr:uid="{00000000-0005-0000-0000-000018090000}"/>
    <cellStyle name="20% - Accent4 2 3 2 4 3" xfId="12602" xr:uid="{00000000-0005-0000-0000-000019090000}"/>
    <cellStyle name="20% - Accent4 2 3 2 4 4" xfId="21928" xr:uid="{00000000-0005-0000-0000-00001A090000}"/>
    <cellStyle name="20% - Accent4 2 3 2 5" xfId="4882" xr:uid="{00000000-0005-0000-0000-00001B090000}"/>
    <cellStyle name="20% - Accent4 2 3 2 5 2" xfId="14206" xr:uid="{00000000-0005-0000-0000-00001C090000}"/>
    <cellStyle name="20% - Accent4 2 3 2 5 3" xfId="23529" xr:uid="{00000000-0005-0000-0000-00001D090000}"/>
    <cellStyle name="20% - Accent4 2 3 2 6" xfId="9627" xr:uid="{00000000-0005-0000-0000-00001E090000}"/>
    <cellStyle name="20% - Accent4 2 3 2 6 2" xfId="18951" xr:uid="{00000000-0005-0000-0000-00001F090000}"/>
    <cellStyle name="20% - Accent4 2 3 2 6 3" xfId="28274" xr:uid="{00000000-0005-0000-0000-000020090000}"/>
    <cellStyle name="20% - Accent4 2 3 2 7" xfId="10121" xr:uid="{00000000-0005-0000-0000-000021090000}"/>
    <cellStyle name="20% - Accent4 2 3 2 8" xfId="19445" xr:uid="{00000000-0005-0000-0000-000022090000}"/>
    <cellStyle name="20% - Accent4 2 3 3" xfId="764" xr:uid="{00000000-0005-0000-0000-000023090000}"/>
    <cellStyle name="20% - Accent4 2 3 3 2" xfId="5401" xr:uid="{00000000-0005-0000-0000-000024090000}"/>
    <cellStyle name="20% - Accent4 2 3 3 2 2" xfId="14725" xr:uid="{00000000-0005-0000-0000-000025090000}"/>
    <cellStyle name="20% - Accent4 2 3 3 2 3" xfId="24048" xr:uid="{00000000-0005-0000-0000-000026090000}"/>
    <cellStyle name="20% - Accent4 2 3 3 3" xfId="10365" xr:uid="{00000000-0005-0000-0000-000027090000}"/>
    <cellStyle name="20% - Accent4 2 3 3 4" xfId="19689" xr:uid="{00000000-0005-0000-0000-000028090000}"/>
    <cellStyle name="20% - Accent4 2 3 4" xfId="1428" xr:uid="{00000000-0005-0000-0000-000029090000}"/>
    <cellStyle name="20% - Accent4 2 3 4 2" xfId="6597" xr:uid="{00000000-0005-0000-0000-00002A090000}"/>
    <cellStyle name="20% - Accent4 2 3 4 2 2" xfId="15921" xr:uid="{00000000-0005-0000-0000-00002B090000}"/>
    <cellStyle name="20% - Accent4 2 3 4 2 3" xfId="25244" xr:uid="{00000000-0005-0000-0000-00002C090000}"/>
    <cellStyle name="20% - Accent4 2 3 4 3" xfId="10996" xr:uid="{00000000-0005-0000-0000-00002D090000}"/>
    <cellStyle name="20% - Accent4 2 3 4 4" xfId="20320" xr:uid="{00000000-0005-0000-0000-00002E090000}"/>
    <cellStyle name="20% - Accent4 2 3 5" xfId="3215" xr:uid="{00000000-0005-0000-0000-00002F090000}"/>
    <cellStyle name="20% - Accent4 2 3 5 2" xfId="7894" xr:uid="{00000000-0005-0000-0000-000030090000}"/>
    <cellStyle name="20% - Accent4 2 3 5 2 2" xfId="17218" xr:uid="{00000000-0005-0000-0000-000031090000}"/>
    <cellStyle name="20% - Accent4 2 3 5 2 3" xfId="26541" xr:uid="{00000000-0005-0000-0000-000032090000}"/>
    <cellStyle name="20% - Accent4 2 3 5 3" xfId="12601" xr:uid="{00000000-0005-0000-0000-000033090000}"/>
    <cellStyle name="20% - Accent4 2 3 5 4" xfId="21927" xr:uid="{00000000-0005-0000-0000-000034090000}"/>
    <cellStyle name="20% - Accent4 2 3 6" xfId="4881" xr:uid="{00000000-0005-0000-0000-000035090000}"/>
    <cellStyle name="20% - Accent4 2 3 6 2" xfId="14205" xr:uid="{00000000-0005-0000-0000-000036090000}"/>
    <cellStyle name="20% - Accent4 2 3 6 3" xfId="23528" xr:uid="{00000000-0005-0000-0000-000037090000}"/>
    <cellStyle name="20% - Accent4 2 3 7" xfId="9386" xr:uid="{00000000-0005-0000-0000-000038090000}"/>
    <cellStyle name="20% - Accent4 2 3 7 2" xfId="18710" xr:uid="{00000000-0005-0000-0000-000039090000}"/>
    <cellStyle name="20% - Accent4 2 3 7 3" xfId="28033" xr:uid="{00000000-0005-0000-0000-00003A090000}"/>
    <cellStyle name="20% - Accent4 2 3 8" xfId="9880" xr:uid="{00000000-0005-0000-0000-00003B090000}"/>
    <cellStyle name="20% - Accent4 2 3 9" xfId="19204" xr:uid="{00000000-0005-0000-0000-00003C090000}"/>
    <cellStyle name="20% - Accent4 2 4" xfId="397" xr:uid="{00000000-0005-0000-0000-00003D090000}"/>
    <cellStyle name="20% - Accent4 2 4 2" xfId="884" xr:uid="{00000000-0005-0000-0000-00003E090000}"/>
    <cellStyle name="20% - Accent4 2 4 2 2" xfId="6872" xr:uid="{00000000-0005-0000-0000-00003F090000}"/>
    <cellStyle name="20% - Accent4 2 4 2 2 2" xfId="16196" xr:uid="{00000000-0005-0000-0000-000040090000}"/>
    <cellStyle name="20% - Accent4 2 4 2 2 3" xfId="25519" xr:uid="{00000000-0005-0000-0000-000041090000}"/>
    <cellStyle name="20% - Accent4 2 4 2 3" xfId="10485" xr:uid="{00000000-0005-0000-0000-000042090000}"/>
    <cellStyle name="20% - Accent4 2 4 2 4" xfId="19809" xr:uid="{00000000-0005-0000-0000-000043090000}"/>
    <cellStyle name="20% - Accent4 2 4 3" xfId="1430" xr:uid="{00000000-0005-0000-0000-000044090000}"/>
    <cellStyle name="20% - Accent4 2 4 3 2" xfId="6595" xr:uid="{00000000-0005-0000-0000-000045090000}"/>
    <cellStyle name="20% - Accent4 2 4 3 2 2" xfId="15919" xr:uid="{00000000-0005-0000-0000-000046090000}"/>
    <cellStyle name="20% - Accent4 2 4 3 2 3" xfId="25242" xr:uid="{00000000-0005-0000-0000-000047090000}"/>
    <cellStyle name="20% - Accent4 2 4 3 3" xfId="10998" xr:uid="{00000000-0005-0000-0000-000048090000}"/>
    <cellStyle name="20% - Accent4 2 4 3 4" xfId="20322" xr:uid="{00000000-0005-0000-0000-000049090000}"/>
    <cellStyle name="20% - Accent4 2 4 4" xfId="3217" xr:uid="{00000000-0005-0000-0000-00004A090000}"/>
    <cellStyle name="20% - Accent4 2 4 4 2" xfId="7896" xr:uid="{00000000-0005-0000-0000-00004B090000}"/>
    <cellStyle name="20% - Accent4 2 4 4 2 2" xfId="17220" xr:uid="{00000000-0005-0000-0000-00004C090000}"/>
    <cellStyle name="20% - Accent4 2 4 4 2 3" xfId="26543" xr:uid="{00000000-0005-0000-0000-00004D090000}"/>
    <cellStyle name="20% - Accent4 2 4 4 3" xfId="12603" xr:uid="{00000000-0005-0000-0000-00004E090000}"/>
    <cellStyle name="20% - Accent4 2 4 4 4" xfId="21929" xr:uid="{00000000-0005-0000-0000-00004F090000}"/>
    <cellStyle name="20% - Accent4 2 4 5" xfId="4883" xr:uid="{00000000-0005-0000-0000-000050090000}"/>
    <cellStyle name="20% - Accent4 2 4 5 2" xfId="14207" xr:uid="{00000000-0005-0000-0000-000051090000}"/>
    <cellStyle name="20% - Accent4 2 4 5 3" xfId="23530" xr:uid="{00000000-0005-0000-0000-000052090000}"/>
    <cellStyle name="20% - Accent4 2 4 6" xfId="5210" xr:uid="{00000000-0005-0000-0000-000053090000}"/>
    <cellStyle name="20% - Accent4 2 4 6 2" xfId="14534" xr:uid="{00000000-0005-0000-0000-000054090000}"/>
    <cellStyle name="20% - Accent4 2 4 6 3" xfId="23857" xr:uid="{00000000-0005-0000-0000-000055090000}"/>
    <cellStyle name="20% - Accent4 2 4 7" xfId="9507" xr:uid="{00000000-0005-0000-0000-000056090000}"/>
    <cellStyle name="20% - Accent4 2 4 7 2" xfId="18831" xr:uid="{00000000-0005-0000-0000-000057090000}"/>
    <cellStyle name="20% - Accent4 2 4 7 3" xfId="28154" xr:uid="{00000000-0005-0000-0000-000058090000}"/>
    <cellStyle name="20% - Accent4 2 4 8" xfId="10001" xr:uid="{00000000-0005-0000-0000-000059090000}"/>
    <cellStyle name="20% - Accent4 2 4 9" xfId="19325" xr:uid="{00000000-0005-0000-0000-00005A090000}"/>
    <cellStyle name="20% - Accent4 2 5" xfId="644" xr:uid="{00000000-0005-0000-0000-00005B090000}"/>
    <cellStyle name="20% - Accent4 2 5 2" xfId="1431" xr:uid="{00000000-0005-0000-0000-00005C090000}"/>
    <cellStyle name="20% - Accent4 2 5 2 2" xfId="6594" xr:uid="{00000000-0005-0000-0000-00005D090000}"/>
    <cellStyle name="20% - Accent4 2 5 2 2 2" xfId="15918" xr:uid="{00000000-0005-0000-0000-00005E090000}"/>
    <cellStyle name="20% - Accent4 2 5 2 2 3" xfId="25241" xr:uid="{00000000-0005-0000-0000-00005F090000}"/>
    <cellStyle name="20% - Accent4 2 5 2 3" xfId="10999" xr:uid="{00000000-0005-0000-0000-000060090000}"/>
    <cellStyle name="20% - Accent4 2 5 2 4" xfId="20323" xr:uid="{00000000-0005-0000-0000-000061090000}"/>
    <cellStyle name="20% - Accent4 2 5 3" xfId="3218" xr:uid="{00000000-0005-0000-0000-000062090000}"/>
    <cellStyle name="20% - Accent4 2 5 3 2" xfId="7897" xr:uid="{00000000-0005-0000-0000-000063090000}"/>
    <cellStyle name="20% - Accent4 2 5 3 2 2" xfId="17221" xr:uid="{00000000-0005-0000-0000-000064090000}"/>
    <cellStyle name="20% - Accent4 2 5 3 2 3" xfId="26544" xr:uid="{00000000-0005-0000-0000-000065090000}"/>
    <cellStyle name="20% - Accent4 2 5 3 3" xfId="12604" xr:uid="{00000000-0005-0000-0000-000066090000}"/>
    <cellStyle name="20% - Accent4 2 5 3 4" xfId="21930" xr:uid="{00000000-0005-0000-0000-000067090000}"/>
    <cellStyle name="20% - Accent4 2 5 4" xfId="4884" xr:uid="{00000000-0005-0000-0000-000068090000}"/>
    <cellStyle name="20% - Accent4 2 5 4 2" xfId="14208" xr:uid="{00000000-0005-0000-0000-000069090000}"/>
    <cellStyle name="20% - Accent4 2 5 4 3" xfId="23531" xr:uid="{00000000-0005-0000-0000-00006A090000}"/>
    <cellStyle name="20% - Accent4 2 5 5" xfId="10245" xr:uid="{00000000-0005-0000-0000-00006B090000}"/>
    <cellStyle name="20% - Accent4 2 5 6" xfId="19569" xr:uid="{00000000-0005-0000-0000-00006C090000}"/>
    <cellStyle name="20% - Accent4 2 6" xfId="1432" xr:uid="{00000000-0005-0000-0000-00006D090000}"/>
    <cellStyle name="20% - Accent4 2 6 2" xfId="3219" xr:uid="{00000000-0005-0000-0000-00006E090000}"/>
    <cellStyle name="20% - Accent4 2 6 2 2" xfId="7898" xr:uid="{00000000-0005-0000-0000-00006F090000}"/>
    <cellStyle name="20% - Accent4 2 6 2 2 2" xfId="17222" xr:uid="{00000000-0005-0000-0000-000070090000}"/>
    <cellStyle name="20% - Accent4 2 6 2 2 3" xfId="26545" xr:uid="{00000000-0005-0000-0000-000071090000}"/>
    <cellStyle name="20% - Accent4 2 6 2 3" xfId="12605" xr:uid="{00000000-0005-0000-0000-000072090000}"/>
    <cellStyle name="20% - Accent4 2 6 2 4" xfId="21931" xr:uid="{00000000-0005-0000-0000-000073090000}"/>
    <cellStyle name="20% - Accent4 2 6 3" xfId="4885" xr:uid="{00000000-0005-0000-0000-000074090000}"/>
    <cellStyle name="20% - Accent4 2 6 3 2" xfId="14209" xr:uid="{00000000-0005-0000-0000-000075090000}"/>
    <cellStyle name="20% - Accent4 2 6 3 3" xfId="23532" xr:uid="{00000000-0005-0000-0000-000076090000}"/>
    <cellStyle name="20% - Accent4 2 6 4" xfId="11000" xr:uid="{00000000-0005-0000-0000-000077090000}"/>
    <cellStyle name="20% - Accent4 2 6 5" xfId="20324" xr:uid="{00000000-0005-0000-0000-000078090000}"/>
    <cellStyle name="20% - Accent4 2 7" xfId="1423" xr:uid="{00000000-0005-0000-0000-000079090000}"/>
    <cellStyle name="20% - Accent4 2 7 2" xfId="3210" xr:uid="{00000000-0005-0000-0000-00007A090000}"/>
    <cellStyle name="20% - Accent4 2 7 2 2" xfId="7889" xr:uid="{00000000-0005-0000-0000-00007B090000}"/>
    <cellStyle name="20% - Accent4 2 7 2 2 2" xfId="17213" xr:uid="{00000000-0005-0000-0000-00007C090000}"/>
    <cellStyle name="20% - Accent4 2 7 2 2 3" xfId="26536" xr:uid="{00000000-0005-0000-0000-00007D090000}"/>
    <cellStyle name="20% - Accent4 2 7 2 3" xfId="12596" xr:uid="{00000000-0005-0000-0000-00007E090000}"/>
    <cellStyle name="20% - Accent4 2 7 2 4" xfId="21922" xr:uid="{00000000-0005-0000-0000-00007F090000}"/>
    <cellStyle name="20% - Accent4 2 7 3" xfId="4876" xr:uid="{00000000-0005-0000-0000-000080090000}"/>
    <cellStyle name="20% - Accent4 2 7 3 2" xfId="14200" xr:uid="{00000000-0005-0000-0000-000081090000}"/>
    <cellStyle name="20% - Accent4 2 7 3 3" xfId="23523" xr:uid="{00000000-0005-0000-0000-000082090000}"/>
    <cellStyle name="20% - Accent4 2 7 4" xfId="10991" xr:uid="{00000000-0005-0000-0000-000083090000}"/>
    <cellStyle name="20% - Accent4 2 7 5" xfId="20315" xr:uid="{00000000-0005-0000-0000-000084090000}"/>
    <cellStyle name="20% - Accent4 2 8" xfId="1139" xr:uid="{00000000-0005-0000-0000-000085090000}"/>
    <cellStyle name="20% - Accent4 2 8 2" xfId="6702" xr:uid="{00000000-0005-0000-0000-000086090000}"/>
    <cellStyle name="20% - Accent4 2 8 2 2" xfId="16026" xr:uid="{00000000-0005-0000-0000-000087090000}"/>
    <cellStyle name="20% - Accent4 2 8 2 3" xfId="25349" xr:uid="{00000000-0005-0000-0000-000088090000}"/>
    <cellStyle name="20% - Accent4 2 8 3" xfId="10738" xr:uid="{00000000-0005-0000-0000-000089090000}"/>
    <cellStyle name="20% - Accent4 2 8 4" xfId="20062" xr:uid="{00000000-0005-0000-0000-00008A090000}"/>
    <cellStyle name="20% - Accent4 2 9" xfId="2957" xr:uid="{00000000-0005-0000-0000-00008B090000}"/>
    <cellStyle name="20% - Accent4 2 9 2" xfId="7636" xr:uid="{00000000-0005-0000-0000-00008C090000}"/>
    <cellStyle name="20% - Accent4 2 9 2 2" xfId="16960" xr:uid="{00000000-0005-0000-0000-00008D090000}"/>
    <cellStyle name="20% - Accent4 2 9 2 3" xfId="26283" xr:uid="{00000000-0005-0000-0000-00008E090000}"/>
    <cellStyle name="20% - Accent4 2 9 3" xfId="12358" xr:uid="{00000000-0005-0000-0000-00008F090000}"/>
    <cellStyle name="20% - Accent4 2 9 4" xfId="21684" xr:uid="{00000000-0005-0000-0000-000090090000}"/>
    <cellStyle name="20% - Accent4 3" xfId="62" xr:uid="{00000000-0005-0000-0000-000091090000}"/>
    <cellStyle name="20% - Accent4 3 10" xfId="9254" xr:uid="{00000000-0005-0000-0000-000092090000}"/>
    <cellStyle name="20% - Accent4 3 10 2" xfId="18578" xr:uid="{00000000-0005-0000-0000-000093090000}"/>
    <cellStyle name="20% - Accent4 3 10 3" xfId="27901" xr:uid="{00000000-0005-0000-0000-000094090000}"/>
    <cellStyle name="20% - Accent4 3 11" xfId="9748" xr:uid="{00000000-0005-0000-0000-000095090000}"/>
    <cellStyle name="20% - Accent4 3 12" xfId="19072" xr:uid="{00000000-0005-0000-0000-000096090000}"/>
    <cellStyle name="20% - Accent4 3 13" xfId="28868" xr:uid="{00000000-0005-0000-0000-000097090000}"/>
    <cellStyle name="20% - Accent4 3 2" xfId="200" xr:uid="{00000000-0005-0000-0000-000098090000}"/>
    <cellStyle name="20% - Accent4 3 2 10" xfId="9820" xr:uid="{00000000-0005-0000-0000-000099090000}"/>
    <cellStyle name="20% - Accent4 3 2 11" xfId="19144" xr:uid="{00000000-0005-0000-0000-00009A090000}"/>
    <cellStyle name="20% - Accent4 3 2 2" xfId="339" xr:uid="{00000000-0005-0000-0000-00009B090000}"/>
    <cellStyle name="20% - Accent4 3 2 2 10" xfId="19267" xr:uid="{00000000-0005-0000-0000-00009C090000}"/>
    <cellStyle name="20% - Accent4 3 2 2 2" xfId="579" xr:uid="{00000000-0005-0000-0000-00009D090000}"/>
    <cellStyle name="20% - Accent4 3 2 2 2 2" xfId="1066" xr:uid="{00000000-0005-0000-0000-00009E090000}"/>
    <cellStyle name="20% - Accent4 3 2 2 2 2 2" xfId="6743" xr:uid="{00000000-0005-0000-0000-00009F090000}"/>
    <cellStyle name="20% - Accent4 3 2 2 2 2 2 2" xfId="16067" xr:uid="{00000000-0005-0000-0000-0000A0090000}"/>
    <cellStyle name="20% - Accent4 3 2 2 2 2 2 3" xfId="25390" xr:uid="{00000000-0005-0000-0000-0000A1090000}"/>
    <cellStyle name="20% - Accent4 3 2 2 2 2 3" xfId="10667" xr:uid="{00000000-0005-0000-0000-0000A2090000}"/>
    <cellStyle name="20% - Accent4 3 2 2 2 2 4" xfId="19991" xr:uid="{00000000-0005-0000-0000-0000A3090000}"/>
    <cellStyle name="20% - Accent4 3 2 2 2 3" xfId="7067" xr:uid="{00000000-0005-0000-0000-0000A4090000}"/>
    <cellStyle name="20% - Accent4 3 2 2 2 3 2" xfId="16391" xr:uid="{00000000-0005-0000-0000-0000A5090000}"/>
    <cellStyle name="20% - Accent4 3 2 2 2 3 3" xfId="25714" xr:uid="{00000000-0005-0000-0000-0000A6090000}"/>
    <cellStyle name="20% - Accent4 3 2 2 2 4" xfId="9689" xr:uid="{00000000-0005-0000-0000-0000A7090000}"/>
    <cellStyle name="20% - Accent4 3 2 2 2 4 2" xfId="19013" xr:uid="{00000000-0005-0000-0000-0000A8090000}"/>
    <cellStyle name="20% - Accent4 3 2 2 2 4 3" xfId="28336" xr:uid="{00000000-0005-0000-0000-0000A9090000}"/>
    <cellStyle name="20% - Accent4 3 2 2 2 5" xfId="10183" xr:uid="{00000000-0005-0000-0000-0000AA090000}"/>
    <cellStyle name="20% - Accent4 3 2 2 2 6" xfId="19507" xr:uid="{00000000-0005-0000-0000-0000AB090000}"/>
    <cellStyle name="20% - Accent4 3 2 2 3" xfId="826" xr:uid="{00000000-0005-0000-0000-0000AC090000}"/>
    <cellStyle name="20% - Accent4 3 2 2 3 2" xfId="6917" xr:uid="{00000000-0005-0000-0000-0000AD090000}"/>
    <cellStyle name="20% - Accent4 3 2 2 3 2 2" xfId="16241" xr:uid="{00000000-0005-0000-0000-0000AE090000}"/>
    <cellStyle name="20% - Accent4 3 2 2 3 2 3" xfId="25564" xr:uid="{00000000-0005-0000-0000-0000AF090000}"/>
    <cellStyle name="20% - Accent4 3 2 2 3 3" xfId="10427" xr:uid="{00000000-0005-0000-0000-0000B0090000}"/>
    <cellStyle name="20% - Accent4 3 2 2 3 4" xfId="19751" xr:uid="{00000000-0005-0000-0000-0000B1090000}"/>
    <cellStyle name="20% - Accent4 3 2 2 4" xfId="1435" xr:uid="{00000000-0005-0000-0000-0000B2090000}"/>
    <cellStyle name="20% - Accent4 3 2 2 4 2" xfId="6591" xr:uid="{00000000-0005-0000-0000-0000B3090000}"/>
    <cellStyle name="20% - Accent4 3 2 2 4 2 2" xfId="15915" xr:uid="{00000000-0005-0000-0000-0000B4090000}"/>
    <cellStyle name="20% - Accent4 3 2 2 4 2 3" xfId="25238" xr:uid="{00000000-0005-0000-0000-0000B5090000}"/>
    <cellStyle name="20% - Accent4 3 2 2 4 3" xfId="11003" xr:uid="{00000000-0005-0000-0000-0000B6090000}"/>
    <cellStyle name="20% - Accent4 3 2 2 4 4" xfId="20327" xr:uid="{00000000-0005-0000-0000-0000B7090000}"/>
    <cellStyle name="20% - Accent4 3 2 2 5" xfId="3222" xr:uid="{00000000-0005-0000-0000-0000B8090000}"/>
    <cellStyle name="20% - Accent4 3 2 2 5 2" xfId="7901" xr:uid="{00000000-0005-0000-0000-0000B9090000}"/>
    <cellStyle name="20% - Accent4 3 2 2 5 2 2" xfId="17225" xr:uid="{00000000-0005-0000-0000-0000BA090000}"/>
    <cellStyle name="20% - Accent4 3 2 2 5 2 3" xfId="26548" xr:uid="{00000000-0005-0000-0000-0000BB090000}"/>
    <cellStyle name="20% - Accent4 3 2 2 5 3" xfId="12608" xr:uid="{00000000-0005-0000-0000-0000BC090000}"/>
    <cellStyle name="20% - Accent4 3 2 2 5 4" xfId="21934" xr:uid="{00000000-0005-0000-0000-0000BD090000}"/>
    <cellStyle name="20% - Accent4 3 2 2 6" xfId="4888" xr:uid="{00000000-0005-0000-0000-0000BE090000}"/>
    <cellStyle name="20% - Accent4 3 2 2 6 2" xfId="14212" xr:uid="{00000000-0005-0000-0000-0000BF090000}"/>
    <cellStyle name="20% - Accent4 3 2 2 6 3" xfId="23535" xr:uid="{00000000-0005-0000-0000-0000C0090000}"/>
    <cellStyle name="20% - Accent4 3 2 2 7" xfId="7200" xr:uid="{00000000-0005-0000-0000-0000C1090000}"/>
    <cellStyle name="20% - Accent4 3 2 2 7 2" xfId="16524" xr:uid="{00000000-0005-0000-0000-0000C2090000}"/>
    <cellStyle name="20% - Accent4 3 2 2 7 3" xfId="25847" xr:uid="{00000000-0005-0000-0000-0000C3090000}"/>
    <cellStyle name="20% - Accent4 3 2 2 8" xfId="9449" xr:uid="{00000000-0005-0000-0000-0000C4090000}"/>
    <cellStyle name="20% - Accent4 3 2 2 8 2" xfId="18773" xr:uid="{00000000-0005-0000-0000-0000C5090000}"/>
    <cellStyle name="20% - Accent4 3 2 2 8 3" xfId="28096" xr:uid="{00000000-0005-0000-0000-0000C6090000}"/>
    <cellStyle name="20% - Accent4 3 2 2 9" xfId="9943" xr:uid="{00000000-0005-0000-0000-0000C7090000}"/>
    <cellStyle name="20% - Accent4 3 2 3" xfId="457" xr:uid="{00000000-0005-0000-0000-0000C8090000}"/>
    <cellStyle name="20% - Accent4 3 2 3 2" xfId="944" xr:uid="{00000000-0005-0000-0000-0000C9090000}"/>
    <cellStyle name="20% - Accent4 3 2 3 2 2" xfId="6819" xr:uid="{00000000-0005-0000-0000-0000CA090000}"/>
    <cellStyle name="20% - Accent4 3 2 3 2 2 2" xfId="16143" xr:uid="{00000000-0005-0000-0000-0000CB090000}"/>
    <cellStyle name="20% - Accent4 3 2 3 2 2 3" xfId="25466" xr:uid="{00000000-0005-0000-0000-0000CC090000}"/>
    <cellStyle name="20% - Accent4 3 2 3 2 3" xfId="10545" xr:uid="{00000000-0005-0000-0000-0000CD090000}"/>
    <cellStyle name="20% - Accent4 3 2 3 2 4" xfId="19869" xr:uid="{00000000-0005-0000-0000-0000CE090000}"/>
    <cellStyle name="20% - Accent4 3 2 3 3" xfId="7349" xr:uid="{00000000-0005-0000-0000-0000CF090000}"/>
    <cellStyle name="20% - Accent4 3 2 3 3 2" xfId="16673" xr:uid="{00000000-0005-0000-0000-0000D0090000}"/>
    <cellStyle name="20% - Accent4 3 2 3 3 3" xfId="25996" xr:uid="{00000000-0005-0000-0000-0000D1090000}"/>
    <cellStyle name="20% - Accent4 3 2 3 4" xfId="9567" xr:uid="{00000000-0005-0000-0000-0000D2090000}"/>
    <cellStyle name="20% - Accent4 3 2 3 4 2" xfId="18891" xr:uid="{00000000-0005-0000-0000-0000D3090000}"/>
    <cellStyle name="20% - Accent4 3 2 3 4 3" xfId="28214" xr:uid="{00000000-0005-0000-0000-0000D4090000}"/>
    <cellStyle name="20% - Accent4 3 2 3 5" xfId="10061" xr:uid="{00000000-0005-0000-0000-0000D5090000}"/>
    <cellStyle name="20% - Accent4 3 2 3 6" xfId="19385" xr:uid="{00000000-0005-0000-0000-0000D6090000}"/>
    <cellStyle name="20% - Accent4 3 2 4" xfId="704" xr:uid="{00000000-0005-0000-0000-0000D7090000}"/>
    <cellStyle name="20% - Accent4 3 2 4 2" xfId="7002" xr:uid="{00000000-0005-0000-0000-0000D8090000}"/>
    <cellStyle name="20% - Accent4 3 2 4 2 2" xfId="16326" xr:uid="{00000000-0005-0000-0000-0000D9090000}"/>
    <cellStyle name="20% - Accent4 3 2 4 2 3" xfId="25649" xr:uid="{00000000-0005-0000-0000-0000DA090000}"/>
    <cellStyle name="20% - Accent4 3 2 4 3" xfId="10305" xr:uid="{00000000-0005-0000-0000-0000DB090000}"/>
    <cellStyle name="20% - Accent4 3 2 4 4" xfId="19629" xr:uid="{00000000-0005-0000-0000-0000DC090000}"/>
    <cellStyle name="20% - Accent4 3 2 5" xfId="1434" xr:uid="{00000000-0005-0000-0000-0000DD090000}"/>
    <cellStyle name="20% - Accent4 3 2 5 2" xfId="6592" xr:uid="{00000000-0005-0000-0000-0000DE090000}"/>
    <cellStyle name="20% - Accent4 3 2 5 2 2" xfId="15916" xr:uid="{00000000-0005-0000-0000-0000DF090000}"/>
    <cellStyle name="20% - Accent4 3 2 5 2 3" xfId="25239" xr:uid="{00000000-0005-0000-0000-0000E0090000}"/>
    <cellStyle name="20% - Accent4 3 2 5 3" xfId="11002" xr:uid="{00000000-0005-0000-0000-0000E1090000}"/>
    <cellStyle name="20% - Accent4 3 2 5 4" xfId="20326" xr:uid="{00000000-0005-0000-0000-0000E2090000}"/>
    <cellStyle name="20% - Accent4 3 2 6" xfId="3221" xr:uid="{00000000-0005-0000-0000-0000E3090000}"/>
    <cellStyle name="20% - Accent4 3 2 6 2" xfId="7900" xr:uid="{00000000-0005-0000-0000-0000E4090000}"/>
    <cellStyle name="20% - Accent4 3 2 6 2 2" xfId="17224" xr:uid="{00000000-0005-0000-0000-0000E5090000}"/>
    <cellStyle name="20% - Accent4 3 2 6 2 3" xfId="26547" xr:uid="{00000000-0005-0000-0000-0000E6090000}"/>
    <cellStyle name="20% - Accent4 3 2 6 3" xfId="12607" xr:uid="{00000000-0005-0000-0000-0000E7090000}"/>
    <cellStyle name="20% - Accent4 3 2 6 4" xfId="21933" xr:uid="{00000000-0005-0000-0000-0000E8090000}"/>
    <cellStyle name="20% - Accent4 3 2 7" xfId="4887" xr:uid="{00000000-0005-0000-0000-0000E9090000}"/>
    <cellStyle name="20% - Accent4 3 2 7 2" xfId="14211" xr:uid="{00000000-0005-0000-0000-0000EA090000}"/>
    <cellStyle name="20% - Accent4 3 2 7 3" xfId="23534" xr:uid="{00000000-0005-0000-0000-0000EB090000}"/>
    <cellStyle name="20% - Accent4 3 2 8" xfId="7267" xr:uid="{00000000-0005-0000-0000-0000EC090000}"/>
    <cellStyle name="20% - Accent4 3 2 8 2" xfId="16591" xr:uid="{00000000-0005-0000-0000-0000ED090000}"/>
    <cellStyle name="20% - Accent4 3 2 8 3" xfId="25914" xr:uid="{00000000-0005-0000-0000-0000EE090000}"/>
    <cellStyle name="20% - Accent4 3 2 9" xfId="9326" xr:uid="{00000000-0005-0000-0000-0000EF090000}"/>
    <cellStyle name="20% - Accent4 3 2 9 2" xfId="18650" xr:uid="{00000000-0005-0000-0000-0000F0090000}"/>
    <cellStyle name="20% - Accent4 3 2 9 3" xfId="27973" xr:uid="{00000000-0005-0000-0000-0000F1090000}"/>
    <cellStyle name="20% - Accent4 3 3" xfId="285" xr:uid="{00000000-0005-0000-0000-0000F2090000}"/>
    <cellStyle name="20% - Accent4 3 3 10" xfId="19218" xr:uid="{00000000-0005-0000-0000-0000F3090000}"/>
    <cellStyle name="20% - Accent4 3 3 2" xfId="531" xr:uid="{00000000-0005-0000-0000-0000F4090000}"/>
    <cellStyle name="20% - Accent4 3 3 2 2" xfId="1018" xr:uid="{00000000-0005-0000-0000-0000F5090000}"/>
    <cellStyle name="20% - Accent4 3 3 2 2 2" xfId="6777" xr:uid="{00000000-0005-0000-0000-0000F6090000}"/>
    <cellStyle name="20% - Accent4 3 3 2 2 2 2" xfId="16101" xr:uid="{00000000-0005-0000-0000-0000F7090000}"/>
    <cellStyle name="20% - Accent4 3 3 2 2 2 3" xfId="25424" xr:uid="{00000000-0005-0000-0000-0000F8090000}"/>
    <cellStyle name="20% - Accent4 3 3 2 2 3" xfId="10619" xr:uid="{00000000-0005-0000-0000-0000F9090000}"/>
    <cellStyle name="20% - Accent4 3 3 2 2 4" xfId="19943" xr:uid="{00000000-0005-0000-0000-0000FA090000}"/>
    <cellStyle name="20% - Accent4 3 3 2 3" xfId="7098" xr:uid="{00000000-0005-0000-0000-0000FB090000}"/>
    <cellStyle name="20% - Accent4 3 3 2 3 2" xfId="16422" xr:uid="{00000000-0005-0000-0000-0000FC090000}"/>
    <cellStyle name="20% - Accent4 3 3 2 3 3" xfId="25745" xr:uid="{00000000-0005-0000-0000-0000FD090000}"/>
    <cellStyle name="20% - Accent4 3 3 2 4" xfId="9641" xr:uid="{00000000-0005-0000-0000-0000FE090000}"/>
    <cellStyle name="20% - Accent4 3 3 2 4 2" xfId="18965" xr:uid="{00000000-0005-0000-0000-0000FF090000}"/>
    <cellStyle name="20% - Accent4 3 3 2 4 3" xfId="28288" xr:uid="{00000000-0005-0000-0000-0000000A0000}"/>
    <cellStyle name="20% - Accent4 3 3 2 5" xfId="10135" xr:uid="{00000000-0005-0000-0000-0000010A0000}"/>
    <cellStyle name="20% - Accent4 3 3 2 6" xfId="19459" xr:uid="{00000000-0005-0000-0000-0000020A0000}"/>
    <cellStyle name="20% - Accent4 3 3 3" xfId="778" xr:uid="{00000000-0005-0000-0000-0000030A0000}"/>
    <cellStyle name="20% - Accent4 3 3 3 2" xfId="6951" xr:uid="{00000000-0005-0000-0000-0000040A0000}"/>
    <cellStyle name="20% - Accent4 3 3 3 2 2" xfId="16275" xr:uid="{00000000-0005-0000-0000-0000050A0000}"/>
    <cellStyle name="20% - Accent4 3 3 3 2 3" xfId="25598" xr:uid="{00000000-0005-0000-0000-0000060A0000}"/>
    <cellStyle name="20% - Accent4 3 3 3 3" xfId="10379" xr:uid="{00000000-0005-0000-0000-0000070A0000}"/>
    <cellStyle name="20% - Accent4 3 3 3 4" xfId="19703" xr:uid="{00000000-0005-0000-0000-0000080A0000}"/>
    <cellStyle name="20% - Accent4 3 3 4" xfId="1436" xr:uid="{00000000-0005-0000-0000-0000090A0000}"/>
    <cellStyle name="20% - Accent4 3 3 4 2" xfId="6590" xr:uid="{00000000-0005-0000-0000-00000A0A0000}"/>
    <cellStyle name="20% - Accent4 3 3 4 2 2" xfId="15914" xr:uid="{00000000-0005-0000-0000-00000B0A0000}"/>
    <cellStyle name="20% - Accent4 3 3 4 2 3" xfId="25237" xr:uid="{00000000-0005-0000-0000-00000C0A0000}"/>
    <cellStyle name="20% - Accent4 3 3 4 3" xfId="11004" xr:uid="{00000000-0005-0000-0000-00000D0A0000}"/>
    <cellStyle name="20% - Accent4 3 3 4 4" xfId="20328" xr:uid="{00000000-0005-0000-0000-00000E0A0000}"/>
    <cellStyle name="20% - Accent4 3 3 5" xfId="3223" xr:uid="{00000000-0005-0000-0000-00000F0A0000}"/>
    <cellStyle name="20% - Accent4 3 3 5 2" xfId="7902" xr:uid="{00000000-0005-0000-0000-0000100A0000}"/>
    <cellStyle name="20% - Accent4 3 3 5 2 2" xfId="17226" xr:uid="{00000000-0005-0000-0000-0000110A0000}"/>
    <cellStyle name="20% - Accent4 3 3 5 2 3" xfId="26549" xr:uid="{00000000-0005-0000-0000-0000120A0000}"/>
    <cellStyle name="20% - Accent4 3 3 5 3" xfId="12609" xr:uid="{00000000-0005-0000-0000-0000130A0000}"/>
    <cellStyle name="20% - Accent4 3 3 5 4" xfId="21935" xr:uid="{00000000-0005-0000-0000-0000140A0000}"/>
    <cellStyle name="20% - Accent4 3 3 6" xfId="4889" xr:uid="{00000000-0005-0000-0000-0000150A0000}"/>
    <cellStyle name="20% - Accent4 3 3 6 2" xfId="14213" xr:uid="{00000000-0005-0000-0000-0000160A0000}"/>
    <cellStyle name="20% - Accent4 3 3 6 3" xfId="23536" xr:uid="{00000000-0005-0000-0000-0000170A0000}"/>
    <cellStyle name="20% - Accent4 3 3 7" xfId="7230" xr:uid="{00000000-0005-0000-0000-0000180A0000}"/>
    <cellStyle name="20% - Accent4 3 3 7 2" xfId="16554" xr:uid="{00000000-0005-0000-0000-0000190A0000}"/>
    <cellStyle name="20% - Accent4 3 3 7 3" xfId="25877" xr:uid="{00000000-0005-0000-0000-00001A0A0000}"/>
    <cellStyle name="20% - Accent4 3 3 8" xfId="9400" xr:uid="{00000000-0005-0000-0000-00001B0A0000}"/>
    <cellStyle name="20% - Accent4 3 3 8 2" xfId="18724" xr:uid="{00000000-0005-0000-0000-00001C0A0000}"/>
    <cellStyle name="20% - Accent4 3 3 8 3" xfId="28047" xr:uid="{00000000-0005-0000-0000-00001D0A0000}"/>
    <cellStyle name="20% - Accent4 3 3 9" xfId="9894" xr:uid="{00000000-0005-0000-0000-00001E0A0000}"/>
    <cellStyle name="20% - Accent4 3 4" xfId="398" xr:uid="{00000000-0005-0000-0000-00001F0A0000}"/>
    <cellStyle name="20% - Accent4 3 4 2" xfId="885" xr:uid="{00000000-0005-0000-0000-0000200A0000}"/>
    <cellStyle name="20% - Accent4 3 4 2 2" xfId="6871" xr:uid="{00000000-0005-0000-0000-0000210A0000}"/>
    <cellStyle name="20% - Accent4 3 4 2 2 2" xfId="16195" xr:uid="{00000000-0005-0000-0000-0000220A0000}"/>
    <cellStyle name="20% - Accent4 3 4 2 2 3" xfId="25518" xr:uid="{00000000-0005-0000-0000-0000230A0000}"/>
    <cellStyle name="20% - Accent4 3 4 2 3" xfId="10486" xr:uid="{00000000-0005-0000-0000-0000240A0000}"/>
    <cellStyle name="20% - Accent4 3 4 2 4" xfId="19810" xr:uid="{00000000-0005-0000-0000-0000250A0000}"/>
    <cellStyle name="20% - Accent4 3 4 3" xfId="1437" xr:uid="{00000000-0005-0000-0000-0000260A0000}"/>
    <cellStyle name="20% - Accent4 3 4 3 2" xfId="6589" xr:uid="{00000000-0005-0000-0000-0000270A0000}"/>
    <cellStyle name="20% - Accent4 3 4 3 2 2" xfId="15913" xr:uid="{00000000-0005-0000-0000-0000280A0000}"/>
    <cellStyle name="20% - Accent4 3 4 3 2 3" xfId="25236" xr:uid="{00000000-0005-0000-0000-0000290A0000}"/>
    <cellStyle name="20% - Accent4 3 4 3 3" xfId="11005" xr:uid="{00000000-0005-0000-0000-00002A0A0000}"/>
    <cellStyle name="20% - Accent4 3 4 3 4" xfId="20329" xr:uid="{00000000-0005-0000-0000-00002B0A0000}"/>
    <cellStyle name="20% - Accent4 3 4 4" xfId="3224" xr:uid="{00000000-0005-0000-0000-00002C0A0000}"/>
    <cellStyle name="20% - Accent4 3 4 4 2" xfId="7903" xr:uid="{00000000-0005-0000-0000-00002D0A0000}"/>
    <cellStyle name="20% - Accent4 3 4 4 2 2" xfId="17227" xr:uid="{00000000-0005-0000-0000-00002E0A0000}"/>
    <cellStyle name="20% - Accent4 3 4 4 2 3" xfId="26550" xr:uid="{00000000-0005-0000-0000-00002F0A0000}"/>
    <cellStyle name="20% - Accent4 3 4 4 3" xfId="12610" xr:uid="{00000000-0005-0000-0000-0000300A0000}"/>
    <cellStyle name="20% - Accent4 3 4 4 4" xfId="21936" xr:uid="{00000000-0005-0000-0000-0000310A0000}"/>
    <cellStyle name="20% - Accent4 3 4 5" xfId="4890" xr:uid="{00000000-0005-0000-0000-0000320A0000}"/>
    <cellStyle name="20% - Accent4 3 4 5 2" xfId="14214" xr:uid="{00000000-0005-0000-0000-0000330A0000}"/>
    <cellStyle name="20% - Accent4 3 4 5 3" xfId="23537" xr:uid="{00000000-0005-0000-0000-0000340A0000}"/>
    <cellStyle name="20% - Accent4 3 4 6" xfId="5212" xr:uid="{00000000-0005-0000-0000-0000350A0000}"/>
    <cellStyle name="20% - Accent4 3 4 6 2" xfId="14536" xr:uid="{00000000-0005-0000-0000-0000360A0000}"/>
    <cellStyle name="20% - Accent4 3 4 6 3" xfId="23859" xr:uid="{00000000-0005-0000-0000-0000370A0000}"/>
    <cellStyle name="20% - Accent4 3 4 7" xfId="9508" xr:uid="{00000000-0005-0000-0000-0000380A0000}"/>
    <cellStyle name="20% - Accent4 3 4 7 2" xfId="18832" xr:uid="{00000000-0005-0000-0000-0000390A0000}"/>
    <cellStyle name="20% - Accent4 3 4 7 3" xfId="28155" xr:uid="{00000000-0005-0000-0000-00003A0A0000}"/>
    <cellStyle name="20% - Accent4 3 4 8" xfId="10002" xr:uid="{00000000-0005-0000-0000-00003B0A0000}"/>
    <cellStyle name="20% - Accent4 3 4 9" xfId="19326" xr:uid="{00000000-0005-0000-0000-00003C0A0000}"/>
    <cellStyle name="20% - Accent4 3 5" xfId="645" xr:uid="{00000000-0005-0000-0000-00003D0A0000}"/>
    <cellStyle name="20% - Accent4 3 5 2" xfId="1438" xr:uid="{00000000-0005-0000-0000-00003E0A0000}"/>
    <cellStyle name="20% - Accent4 3 5 2 2" xfId="6588" xr:uid="{00000000-0005-0000-0000-00003F0A0000}"/>
    <cellStyle name="20% - Accent4 3 5 2 2 2" xfId="15912" xr:uid="{00000000-0005-0000-0000-0000400A0000}"/>
    <cellStyle name="20% - Accent4 3 5 2 2 3" xfId="25235" xr:uid="{00000000-0005-0000-0000-0000410A0000}"/>
    <cellStyle name="20% - Accent4 3 5 2 3" xfId="11006" xr:uid="{00000000-0005-0000-0000-0000420A0000}"/>
    <cellStyle name="20% - Accent4 3 5 2 4" xfId="20330" xr:uid="{00000000-0005-0000-0000-0000430A0000}"/>
    <cellStyle name="20% - Accent4 3 5 3" xfId="3225" xr:uid="{00000000-0005-0000-0000-0000440A0000}"/>
    <cellStyle name="20% - Accent4 3 5 3 2" xfId="7904" xr:uid="{00000000-0005-0000-0000-0000450A0000}"/>
    <cellStyle name="20% - Accent4 3 5 3 2 2" xfId="17228" xr:uid="{00000000-0005-0000-0000-0000460A0000}"/>
    <cellStyle name="20% - Accent4 3 5 3 2 3" xfId="26551" xr:uid="{00000000-0005-0000-0000-0000470A0000}"/>
    <cellStyle name="20% - Accent4 3 5 3 3" xfId="12611" xr:uid="{00000000-0005-0000-0000-0000480A0000}"/>
    <cellStyle name="20% - Accent4 3 5 3 4" xfId="21937" xr:uid="{00000000-0005-0000-0000-0000490A0000}"/>
    <cellStyle name="20% - Accent4 3 5 4" xfId="4891" xr:uid="{00000000-0005-0000-0000-00004A0A0000}"/>
    <cellStyle name="20% - Accent4 3 5 4 2" xfId="14215" xr:uid="{00000000-0005-0000-0000-00004B0A0000}"/>
    <cellStyle name="20% - Accent4 3 5 4 3" xfId="23538" xr:uid="{00000000-0005-0000-0000-00004C0A0000}"/>
    <cellStyle name="20% - Accent4 3 5 5" xfId="5282" xr:uid="{00000000-0005-0000-0000-00004D0A0000}"/>
    <cellStyle name="20% - Accent4 3 5 5 2" xfId="14606" xr:uid="{00000000-0005-0000-0000-00004E0A0000}"/>
    <cellStyle name="20% - Accent4 3 5 5 3" xfId="23929" xr:uid="{00000000-0005-0000-0000-00004F0A0000}"/>
    <cellStyle name="20% - Accent4 3 5 6" xfId="10246" xr:uid="{00000000-0005-0000-0000-0000500A0000}"/>
    <cellStyle name="20% - Accent4 3 5 7" xfId="19570" xr:uid="{00000000-0005-0000-0000-0000510A0000}"/>
    <cellStyle name="20% - Accent4 3 6" xfId="1433" xr:uid="{00000000-0005-0000-0000-0000520A0000}"/>
    <cellStyle name="20% - Accent4 3 6 2" xfId="6593" xr:uid="{00000000-0005-0000-0000-0000530A0000}"/>
    <cellStyle name="20% - Accent4 3 6 2 2" xfId="15917" xr:uid="{00000000-0005-0000-0000-0000540A0000}"/>
    <cellStyle name="20% - Accent4 3 6 2 3" xfId="25240" xr:uid="{00000000-0005-0000-0000-0000550A0000}"/>
    <cellStyle name="20% - Accent4 3 6 3" xfId="11001" xr:uid="{00000000-0005-0000-0000-0000560A0000}"/>
    <cellStyle name="20% - Accent4 3 6 4" xfId="20325" xr:uid="{00000000-0005-0000-0000-0000570A0000}"/>
    <cellStyle name="20% - Accent4 3 7" xfId="3220" xr:uid="{00000000-0005-0000-0000-0000580A0000}"/>
    <cellStyle name="20% - Accent4 3 7 2" xfId="7899" xr:uid="{00000000-0005-0000-0000-0000590A0000}"/>
    <cellStyle name="20% - Accent4 3 7 2 2" xfId="17223" xr:uid="{00000000-0005-0000-0000-00005A0A0000}"/>
    <cellStyle name="20% - Accent4 3 7 2 3" xfId="26546" xr:uid="{00000000-0005-0000-0000-00005B0A0000}"/>
    <cellStyle name="20% - Accent4 3 7 3" xfId="12606" xr:uid="{00000000-0005-0000-0000-00005C0A0000}"/>
    <cellStyle name="20% - Accent4 3 7 4" xfId="21932" xr:uid="{00000000-0005-0000-0000-00005D0A0000}"/>
    <cellStyle name="20% - Accent4 3 8" xfId="4886" xr:uid="{00000000-0005-0000-0000-00005E0A0000}"/>
    <cellStyle name="20% - Accent4 3 8 2" xfId="14210" xr:uid="{00000000-0005-0000-0000-00005F0A0000}"/>
    <cellStyle name="20% - Accent4 3 8 3" xfId="23533" xr:uid="{00000000-0005-0000-0000-0000600A0000}"/>
    <cellStyle name="20% - Accent4 3 9" xfId="6325" xr:uid="{00000000-0005-0000-0000-0000610A0000}"/>
    <cellStyle name="20% - Accent4 3 9 2" xfId="15649" xr:uid="{00000000-0005-0000-0000-0000620A0000}"/>
    <cellStyle name="20% - Accent4 3 9 3" xfId="24972" xr:uid="{00000000-0005-0000-0000-0000630A0000}"/>
    <cellStyle name="20% - Accent4 4" xfId="186" xr:uid="{00000000-0005-0000-0000-0000640A0000}"/>
    <cellStyle name="20% - Accent4 4 10" xfId="19130" xr:uid="{00000000-0005-0000-0000-0000650A0000}"/>
    <cellStyle name="20% - Accent4 4 11" xfId="28918" xr:uid="{00000000-0005-0000-0000-0000660A0000}"/>
    <cellStyle name="20% - Accent4 4 2" xfId="325" xr:uid="{00000000-0005-0000-0000-0000670A0000}"/>
    <cellStyle name="20% - Accent4 4 2 2" xfId="565" xr:uid="{00000000-0005-0000-0000-0000680A0000}"/>
    <cellStyle name="20% - Accent4 4 2 2 2" xfId="1052" xr:uid="{00000000-0005-0000-0000-0000690A0000}"/>
    <cellStyle name="20% - Accent4 4 2 2 2 2" xfId="6751" xr:uid="{00000000-0005-0000-0000-00006A0A0000}"/>
    <cellStyle name="20% - Accent4 4 2 2 2 2 2" xfId="16075" xr:uid="{00000000-0005-0000-0000-00006B0A0000}"/>
    <cellStyle name="20% - Accent4 4 2 2 2 2 3" xfId="25398" xr:uid="{00000000-0005-0000-0000-00006C0A0000}"/>
    <cellStyle name="20% - Accent4 4 2 2 2 3" xfId="10653" xr:uid="{00000000-0005-0000-0000-00006D0A0000}"/>
    <cellStyle name="20% - Accent4 4 2 2 2 4" xfId="19977" xr:uid="{00000000-0005-0000-0000-00006E0A0000}"/>
    <cellStyle name="20% - Accent4 4 2 2 3" xfId="1441" xr:uid="{00000000-0005-0000-0000-00006F0A0000}"/>
    <cellStyle name="20% - Accent4 4 2 2 3 2" xfId="6585" xr:uid="{00000000-0005-0000-0000-0000700A0000}"/>
    <cellStyle name="20% - Accent4 4 2 2 3 2 2" xfId="15909" xr:uid="{00000000-0005-0000-0000-0000710A0000}"/>
    <cellStyle name="20% - Accent4 4 2 2 3 2 3" xfId="25232" xr:uid="{00000000-0005-0000-0000-0000720A0000}"/>
    <cellStyle name="20% - Accent4 4 2 2 3 3" xfId="11009" xr:uid="{00000000-0005-0000-0000-0000730A0000}"/>
    <cellStyle name="20% - Accent4 4 2 2 3 4" xfId="20333" xr:uid="{00000000-0005-0000-0000-0000740A0000}"/>
    <cellStyle name="20% - Accent4 4 2 2 4" xfId="3228" xr:uid="{00000000-0005-0000-0000-0000750A0000}"/>
    <cellStyle name="20% - Accent4 4 2 2 4 2" xfId="7907" xr:uid="{00000000-0005-0000-0000-0000760A0000}"/>
    <cellStyle name="20% - Accent4 4 2 2 4 2 2" xfId="17231" xr:uid="{00000000-0005-0000-0000-0000770A0000}"/>
    <cellStyle name="20% - Accent4 4 2 2 4 2 3" xfId="26554" xr:uid="{00000000-0005-0000-0000-0000780A0000}"/>
    <cellStyle name="20% - Accent4 4 2 2 4 3" xfId="12614" xr:uid="{00000000-0005-0000-0000-0000790A0000}"/>
    <cellStyle name="20% - Accent4 4 2 2 4 4" xfId="21940" xr:uid="{00000000-0005-0000-0000-00007A0A0000}"/>
    <cellStyle name="20% - Accent4 4 2 2 5" xfId="4894" xr:uid="{00000000-0005-0000-0000-00007B0A0000}"/>
    <cellStyle name="20% - Accent4 4 2 2 5 2" xfId="14218" xr:uid="{00000000-0005-0000-0000-00007C0A0000}"/>
    <cellStyle name="20% - Accent4 4 2 2 5 3" xfId="23541" xr:uid="{00000000-0005-0000-0000-00007D0A0000}"/>
    <cellStyle name="20% - Accent4 4 2 2 6" xfId="9675" xr:uid="{00000000-0005-0000-0000-00007E0A0000}"/>
    <cellStyle name="20% - Accent4 4 2 2 6 2" xfId="18999" xr:uid="{00000000-0005-0000-0000-00007F0A0000}"/>
    <cellStyle name="20% - Accent4 4 2 2 6 3" xfId="28322" xr:uid="{00000000-0005-0000-0000-0000800A0000}"/>
    <cellStyle name="20% - Accent4 4 2 2 7" xfId="10169" xr:uid="{00000000-0005-0000-0000-0000810A0000}"/>
    <cellStyle name="20% - Accent4 4 2 2 8" xfId="19493" xr:uid="{00000000-0005-0000-0000-0000820A0000}"/>
    <cellStyle name="20% - Accent4 4 2 3" xfId="812" xr:uid="{00000000-0005-0000-0000-0000830A0000}"/>
    <cellStyle name="20% - Accent4 4 2 3 2" xfId="6926" xr:uid="{00000000-0005-0000-0000-0000840A0000}"/>
    <cellStyle name="20% - Accent4 4 2 3 2 2" xfId="16250" xr:uid="{00000000-0005-0000-0000-0000850A0000}"/>
    <cellStyle name="20% - Accent4 4 2 3 2 3" xfId="25573" xr:uid="{00000000-0005-0000-0000-0000860A0000}"/>
    <cellStyle name="20% - Accent4 4 2 3 3" xfId="10413" xr:uid="{00000000-0005-0000-0000-0000870A0000}"/>
    <cellStyle name="20% - Accent4 4 2 3 4" xfId="19737" xr:uid="{00000000-0005-0000-0000-0000880A0000}"/>
    <cellStyle name="20% - Accent4 4 2 4" xfId="1440" xr:uid="{00000000-0005-0000-0000-0000890A0000}"/>
    <cellStyle name="20% - Accent4 4 2 4 2" xfId="6586" xr:uid="{00000000-0005-0000-0000-00008A0A0000}"/>
    <cellStyle name="20% - Accent4 4 2 4 2 2" xfId="15910" xr:uid="{00000000-0005-0000-0000-00008B0A0000}"/>
    <cellStyle name="20% - Accent4 4 2 4 2 3" xfId="25233" xr:uid="{00000000-0005-0000-0000-00008C0A0000}"/>
    <cellStyle name="20% - Accent4 4 2 4 3" xfId="11008" xr:uid="{00000000-0005-0000-0000-00008D0A0000}"/>
    <cellStyle name="20% - Accent4 4 2 4 4" xfId="20332" xr:uid="{00000000-0005-0000-0000-00008E0A0000}"/>
    <cellStyle name="20% - Accent4 4 2 5" xfId="3227" xr:uid="{00000000-0005-0000-0000-00008F0A0000}"/>
    <cellStyle name="20% - Accent4 4 2 5 2" xfId="7906" xr:uid="{00000000-0005-0000-0000-0000900A0000}"/>
    <cellStyle name="20% - Accent4 4 2 5 2 2" xfId="17230" xr:uid="{00000000-0005-0000-0000-0000910A0000}"/>
    <cellStyle name="20% - Accent4 4 2 5 2 3" xfId="26553" xr:uid="{00000000-0005-0000-0000-0000920A0000}"/>
    <cellStyle name="20% - Accent4 4 2 5 3" xfId="12613" xr:uid="{00000000-0005-0000-0000-0000930A0000}"/>
    <cellStyle name="20% - Accent4 4 2 5 4" xfId="21939" xr:uid="{00000000-0005-0000-0000-0000940A0000}"/>
    <cellStyle name="20% - Accent4 4 2 6" xfId="4893" xr:uid="{00000000-0005-0000-0000-0000950A0000}"/>
    <cellStyle name="20% - Accent4 4 2 6 2" xfId="14217" xr:uid="{00000000-0005-0000-0000-0000960A0000}"/>
    <cellStyle name="20% - Accent4 4 2 6 3" xfId="23540" xr:uid="{00000000-0005-0000-0000-0000970A0000}"/>
    <cellStyle name="20% - Accent4 4 2 7" xfId="9435" xr:uid="{00000000-0005-0000-0000-0000980A0000}"/>
    <cellStyle name="20% - Accent4 4 2 7 2" xfId="18759" xr:uid="{00000000-0005-0000-0000-0000990A0000}"/>
    <cellStyle name="20% - Accent4 4 2 7 3" xfId="28082" xr:uid="{00000000-0005-0000-0000-00009A0A0000}"/>
    <cellStyle name="20% - Accent4 4 2 8" xfId="9929" xr:uid="{00000000-0005-0000-0000-00009B0A0000}"/>
    <cellStyle name="20% - Accent4 4 2 9" xfId="19253" xr:uid="{00000000-0005-0000-0000-00009C0A0000}"/>
    <cellStyle name="20% - Accent4 4 3" xfId="443" xr:uid="{00000000-0005-0000-0000-00009D0A0000}"/>
    <cellStyle name="20% - Accent4 4 3 2" xfId="930" xr:uid="{00000000-0005-0000-0000-00009E0A0000}"/>
    <cellStyle name="20% - Accent4 4 3 2 2" xfId="6832" xr:uid="{00000000-0005-0000-0000-00009F0A0000}"/>
    <cellStyle name="20% - Accent4 4 3 2 2 2" xfId="16156" xr:uid="{00000000-0005-0000-0000-0000A00A0000}"/>
    <cellStyle name="20% - Accent4 4 3 2 2 3" xfId="25479" xr:uid="{00000000-0005-0000-0000-0000A10A0000}"/>
    <cellStyle name="20% - Accent4 4 3 2 3" xfId="10531" xr:uid="{00000000-0005-0000-0000-0000A20A0000}"/>
    <cellStyle name="20% - Accent4 4 3 2 4" xfId="19855" xr:uid="{00000000-0005-0000-0000-0000A30A0000}"/>
    <cellStyle name="20% - Accent4 4 3 3" xfId="1442" xr:uid="{00000000-0005-0000-0000-0000A40A0000}"/>
    <cellStyle name="20% - Accent4 4 3 3 2" xfId="6584" xr:uid="{00000000-0005-0000-0000-0000A50A0000}"/>
    <cellStyle name="20% - Accent4 4 3 3 2 2" xfId="15908" xr:uid="{00000000-0005-0000-0000-0000A60A0000}"/>
    <cellStyle name="20% - Accent4 4 3 3 2 3" xfId="25231" xr:uid="{00000000-0005-0000-0000-0000A70A0000}"/>
    <cellStyle name="20% - Accent4 4 3 3 3" xfId="11010" xr:uid="{00000000-0005-0000-0000-0000A80A0000}"/>
    <cellStyle name="20% - Accent4 4 3 3 4" xfId="20334" xr:uid="{00000000-0005-0000-0000-0000A90A0000}"/>
    <cellStyle name="20% - Accent4 4 3 4" xfId="3229" xr:uid="{00000000-0005-0000-0000-0000AA0A0000}"/>
    <cellStyle name="20% - Accent4 4 3 4 2" xfId="7908" xr:uid="{00000000-0005-0000-0000-0000AB0A0000}"/>
    <cellStyle name="20% - Accent4 4 3 4 2 2" xfId="17232" xr:uid="{00000000-0005-0000-0000-0000AC0A0000}"/>
    <cellStyle name="20% - Accent4 4 3 4 2 3" xfId="26555" xr:uid="{00000000-0005-0000-0000-0000AD0A0000}"/>
    <cellStyle name="20% - Accent4 4 3 4 3" xfId="12615" xr:uid="{00000000-0005-0000-0000-0000AE0A0000}"/>
    <cellStyle name="20% - Accent4 4 3 4 4" xfId="21941" xr:uid="{00000000-0005-0000-0000-0000AF0A0000}"/>
    <cellStyle name="20% - Accent4 4 3 5" xfId="4895" xr:uid="{00000000-0005-0000-0000-0000B00A0000}"/>
    <cellStyle name="20% - Accent4 4 3 5 2" xfId="14219" xr:uid="{00000000-0005-0000-0000-0000B10A0000}"/>
    <cellStyle name="20% - Accent4 4 3 5 3" xfId="23542" xr:uid="{00000000-0005-0000-0000-0000B20A0000}"/>
    <cellStyle name="20% - Accent4 4 3 6" xfId="9553" xr:uid="{00000000-0005-0000-0000-0000B30A0000}"/>
    <cellStyle name="20% - Accent4 4 3 6 2" xfId="18877" xr:uid="{00000000-0005-0000-0000-0000B40A0000}"/>
    <cellStyle name="20% - Accent4 4 3 6 3" xfId="28200" xr:uid="{00000000-0005-0000-0000-0000B50A0000}"/>
    <cellStyle name="20% - Accent4 4 3 7" xfId="10047" xr:uid="{00000000-0005-0000-0000-0000B60A0000}"/>
    <cellStyle name="20% - Accent4 4 3 8" xfId="19371" xr:uid="{00000000-0005-0000-0000-0000B70A0000}"/>
    <cellStyle name="20% - Accent4 4 4" xfId="690" xr:uid="{00000000-0005-0000-0000-0000B80A0000}"/>
    <cellStyle name="20% - Accent4 4 4 2" xfId="4794" xr:uid="{00000000-0005-0000-0000-0000B90A0000}"/>
    <cellStyle name="20% - Accent4 4 4 2 2" xfId="14118" xr:uid="{00000000-0005-0000-0000-0000BA0A0000}"/>
    <cellStyle name="20% - Accent4 4 4 2 3" xfId="23441" xr:uid="{00000000-0005-0000-0000-0000BB0A0000}"/>
    <cellStyle name="20% - Accent4 4 4 3" xfId="10291" xr:uid="{00000000-0005-0000-0000-0000BC0A0000}"/>
    <cellStyle name="20% - Accent4 4 4 4" xfId="19615" xr:uid="{00000000-0005-0000-0000-0000BD0A0000}"/>
    <cellStyle name="20% - Accent4 4 5" xfId="1439" xr:uid="{00000000-0005-0000-0000-0000BE0A0000}"/>
    <cellStyle name="20% - Accent4 4 5 2" xfId="6587" xr:uid="{00000000-0005-0000-0000-0000BF0A0000}"/>
    <cellStyle name="20% - Accent4 4 5 2 2" xfId="15911" xr:uid="{00000000-0005-0000-0000-0000C00A0000}"/>
    <cellStyle name="20% - Accent4 4 5 2 3" xfId="25234" xr:uid="{00000000-0005-0000-0000-0000C10A0000}"/>
    <cellStyle name="20% - Accent4 4 5 3" xfId="11007" xr:uid="{00000000-0005-0000-0000-0000C20A0000}"/>
    <cellStyle name="20% - Accent4 4 5 4" xfId="20331" xr:uid="{00000000-0005-0000-0000-0000C30A0000}"/>
    <cellStyle name="20% - Accent4 4 6" xfId="3226" xr:uid="{00000000-0005-0000-0000-0000C40A0000}"/>
    <cellStyle name="20% - Accent4 4 6 2" xfId="7905" xr:uid="{00000000-0005-0000-0000-0000C50A0000}"/>
    <cellStyle name="20% - Accent4 4 6 2 2" xfId="17229" xr:uid="{00000000-0005-0000-0000-0000C60A0000}"/>
    <cellStyle name="20% - Accent4 4 6 2 3" xfId="26552" xr:uid="{00000000-0005-0000-0000-0000C70A0000}"/>
    <cellStyle name="20% - Accent4 4 6 3" xfId="12612" xr:uid="{00000000-0005-0000-0000-0000C80A0000}"/>
    <cellStyle name="20% - Accent4 4 6 4" xfId="21938" xr:uid="{00000000-0005-0000-0000-0000C90A0000}"/>
    <cellStyle name="20% - Accent4 4 7" xfId="4892" xr:uid="{00000000-0005-0000-0000-0000CA0A0000}"/>
    <cellStyle name="20% - Accent4 4 7 2" xfId="14216" xr:uid="{00000000-0005-0000-0000-0000CB0A0000}"/>
    <cellStyle name="20% - Accent4 4 7 3" xfId="23539" xr:uid="{00000000-0005-0000-0000-0000CC0A0000}"/>
    <cellStyle name="20% - Accent4 4 8" xfId="9312" xr:uid="{00000000-0005-0000-0000-0000CD0A0000}"/>
    <cellStyle name="20% - Accent4 4 8 2" xfId="18636" xr:uid="{00000000-0005-0000-0000-0000CE0A0000}"/>
    <cellStyle name="20% - Accent4 4 8 3" xfId="27959" xr:uid="{00000000-0005-0000-0000-0000CF0A0000}"/>
    <cellStyle name="20% - Accent4 4 9" xfId="9806" xr:uid="{00000000-0005-0000-0000-0000D00A0000}"/>
    <cellStyle name="20% - Accent4 5" xfId="246" xr:uid="{00000000-0005-0000-0000-0000D10A0000}"/>
    <cellStyle name="20% - Accent4 5 2" xfId="503" xr:uid="{00000000-0005-0000-0000-0000D20A0000}"/>
    <cellStyle name="20% - Accent4 5 2 2" xfId="990" xr:uid="{00000000-0005-0000-0000-0000D30A0000}"/>
    <cellStyle name="20% - Accent4 5 2 2 2" xfId="6798" xr:uid="{00000000-0005-0000-0000-0000D40A0000}"/>
    <cellStyle name="20% - Accent4 5 2 2 2 2" xfId="16122" xr:uid="{00000000-0005-0000-0000-0000D50A0000}"/>
    <cellStyle name="20% - Accent4 5 2 2 2 3" xfId="25445" xr:uid="{00000000-0005-0000-0000-0000D60A0000}"/>
    <cellStyle name="20% - Accent4 5 2 2 3" xfId="10591" xr:uid="{00000000-0005-0000-0000-0000D70A0000}"/>
    <cellStyle name="20% - Accent4 5 2 2 4" xfId="19915" xr:uid="{00000000-0005-0000-0000-0000D80A0000}"/>
    <cellStyle name="20% - Accent4 5 2 3" xfId="1444" xr:uid="{00000000-0005-0000-0000-0000D90A0000}"/>
    <cellStyle name="20% - Accent4 5 2 3 2" xfId="6582" xr:uid="{00000000-0005-0000-0000-0000DA0A0000}"/>
    <cellStyle name="20% - Accent4 5 2 3 2 2" xfId="15906" xr:uid="{00000000-0005-0000-0000-0000DB0A0000}"/>
    <cellStyle name="20% - Accent4 5 2 3 2 3" xfId="25229" xr:uid="{00000000-0005-0000-0000-0000DC0A0000}"/>
    <cellStyle name="20% - Accent4 5 2 3 3" xfId="11012" xr:uid="{00000000-0005-0000-0000-0000DD0A0000}"/>
    <cellStyle name="20% - Accent4 5 2 3 4" xfId="20336" xr:uid="{00000000-0005-0000-0000-0000DE0A0000}"/>
    <cellStyle name="20% - Accent4 5 2 4" xfId="3231" xr:uid="{00000000-0005-0000-0000-0000DF0A0000}"/>
    <cellStyle name="20% - Accent4 5 2 4 2" xfId="7910" xr:uid="{00000000-0005-0000-0000-0000E00A0000}"/>
    <cellStyle name="20% - Accent4 5 2 4 2 2" xfId="17234" xr:uid="{00000000-0005-0000-0000-0000E10A0000}"/>
    <cellStyle name="20% - Accent4 5 2 4 2 3" xfId="26557" xr:uid="{00000000-0005-0000-0000-0000E20A0000}"/>
    <cellStyle name="20% - Accent4 5 2 4 3" xfId="12617" xr:uid="{00000000-0005-0000-0000-0000E30A0000}"/>
    <cellStyle name="20% - Accent4 5 2 4 4" xfId="21943" xr:uid="{00000000-0005-0000-0000-0000E40A0000}"/>
    <cellStyle name="20% - Accent4 5 2 5" xfId="4897" xr:uid="{00000000-0005-0000-0000-0000E50A0000}"/>
    <cellStyle name="20% - Accent4 5 2 5 2" xfId="14221" xr:uid="{00000000-0005-0000-0000-0000E60A0000}"/>
    <cellStyle name="20% - Accent4 5 2 5 3" xfId="23544" xr:uid="{00000000-0005-0000-0000-0000E70A0000}"/>
    <cellStyle name="20% - Accent4 5 2 6" xfId="9613" xr:uid="{00000000-0005-0000-0000-0000E80A0000}"/>
    <cellStyle name="20% - Accent4 5 2 6 2" xfId="18937" xr:uid="{00000000-0005-0000-0000-0000E90A0000}"/>
    <cellStyle name="20% - Accent4 5 2 6 3" xfId="28260" xr:uid="{00000000-0005-0000-0000-0000EA0A0000}"/>
    <cellStyle name="20% - Accent4 5 2 7" xfId="10107" xr:uid="{00000000-0005-0000-0000-0000EB0A0000}"/>
    <cellStyle name="20% - Accent4 5 2 8" xfId="19431" xr:uid="{00000000-0005-0000-0000-0000EC0A0000}"/>
    <cellStyle name="20% - Accent4 5 3" xfId="750" xr:uid="{00000000-0005-0000-0000-0000ED0A0000}"/>
    <cellStyle name="20% - Accent4 5 3 2" xfId="6970" xr:uid="{00000000-0005-0000-0000-0000EE0A0000}"/>
    <cellStyle name="20% - Accent4 5 3 2 2" xfId="16294" xr:uid="{00000000-0005-0000-0000-0000EF0A0000}"/>
    <cellStyle name="20% - Accent4 5 3 2 3" xfId="25617" xr:uid="{00000000-0005-0000-0000-0000F00A0000}"/>
    <cellStyle name="20% - Accent4 5 3 3" xfId="10351" xr:uid="{00000000-0005-0000-0000-0000F10A0000}"/>
    <cellStyle name="20% - Accent4 5 3 4" xfId="19675" xr:uid="{00000000-0005-0000-0000-0000F20A0000}"/>
    <cellStyle name="20% - Accent4 5 4" xfId="1443" xr:uid="{00000000-0005-0000-0000-0000F30A0000}"/>
    <cellStyle name="20% - Accent4 5 4 2" xfId="6583" xr:uid="{00000000-0005-0000-0000-0000F40A0000}"/>
    <cellStyle name="20% - Accent4 5 4 2 2" xfId="15907" xr:uid="{00000000-0005-0000-0000-0000F50A0000}"/>
    <cellStyle name="20% - Accent4 5 4 2 3" xfId="25230" xr:uid="{00000000-0005-0000-0000-0000F60A0000}"/>
    <cellStyle name="20% - Accent4 5 4 3" xfId="11011" xr:uid="{00000000-0005-0000-0000-0000F70A0000}"/>
    <cellStyle name="20% - Accent4 5 4 4" xfId="20335" xr:uid="{00000000-0005-0000-0000-0000F80A0000}"/>
    <cellStyle name="20% - Accent4 5 5" xfId="3230" xr:uid="{00000000-0005-0000-0000-0000F90A0000}"/>
    <cellStyle name="20% - Accent4 5 5 2" xfId="7909" xr:uid="{00000000-0005-0000-0000-0000FA0A0000}"/>
    <cellStyle name="20% - Accent4 5 5 2 2" xfId="17233" xr:uid="{00000000-0005-0000-0000-0000FB0A0000}"/>
    <cellStyle name="20% - Accent4 5 5 2 3" xfId="26556" xr:uid="{00000000-0005-0000-0000-0000FC0A0000}"/>
    <cellStyle name="20% - Accent4 5 5 3" xfId="12616" xr:uid="{00000000-0005-0000-0000-0000FD0A0000}"/>
    <cellStyle name="20% - Accent4 5 5 4" xfId="21942" xr:uid="{00000000-0005-0000-0000-0000FE0A0000}"/>
    <cellStyle name="20% - Accent4 5 6" xfId="4896" xr:uid="{00000000-0005-0000-0000-0000FF0A0000}"/>
    <cellStyle name="20% - Accent4 5 6 2" xfId="14220" xr:uid="{00000000-0005-0000-0000-0000000B0000}"/>
    <cellStyle name="20% - Accent4 5 6 3" xfId="23543" xr:uid="{00000000-0005-0000-0000-0000010B0000}"/>
    <cellStyle name="20% - Accent4 5 7" xfId="9372" xr:uid="{00000000-0005-0000-0000-0000020B0000}"/>
    <cellStyle name="20% - Accent4 5 7 2" xfId="18696" xr:uid="{00000000-0005-0000-0000-0000030B0000}"/>
    <cellStyle name="20% - Accent4 5 7 3" xfId="28019" xr:uid="{00000000-0005-0000-0000-0000040B0000}"/>
    <cellStyle name="20% - Accent4 5 8" xfId="9866" xr:uid="{00000000-0005-0000-0000-0000050B0000}"/>
    <cellStyle name="20% - Accent4 5 9" xfId="19190" xr:uid="{00000000-0005-0000-0000-0000060B0000}"/>
    <cellStyle name="20% - Accent4 6" xfId="384" xr:uid="{00000000-0005-0000-0000-0000070B0000}"/>
    <cellStyle name="20% - Accent4 6 2" xfId="871" xr:uid="{00000000-0005-0000-0000-0000080B0000}"/>
    <cellStyle name="20% - Accent4 6 2 2" xfId="6884" xr:uid="{00000000-0005-0000-0000-0000090B0000}"/>
    <cellStyle name="20% - Accent4 6 2 2 2" xfId="16208" xr:uid="{00000000-0005-0000-0000-00000A0B0000}"/>
    <cellStyle name="20% - Accent4 6 2 2 3" xfId="25531" xr:uid="{00000000-0005-0000-0000-00000B0B0000}"/>
    <cellStyle name="20% - Accent4 6 2 3" xfId="10472" xr:uid="{00000000-0005-0000-0000-00000C0B0000}"/>
    <cellStyle name="20% - Accent4 6 2 4" xfId="19796" xr:uid="{00000000-0005-0000-0000-00000D0B0000}"/>
    <cellStyle name="20% - Accent4 6 3" xfId="1445" xr:uid="{00000000-0005-0000-0000-00000E0B0000}"/>
    <cellStyle name="20% - Accent4 6 3 2" xfId="6581" xr:uid="{00000000-0005-0000-0000-00000F0B0000}"/>
    <cellStyle name="20% - Accent4 6 3 2 2" xfId="15905" xr:uid="{00000000-0005-0000-0000-0000100B0000}"/>
    <cellStyle name="20% - Accent4 6 3 2 3" xfId="25228" xr:uid="{00000000-0005-0000-0000-0000110B0000}"/>
    <cellStyle name="20% - Accent4 6 3 3" xfId="11013" xr:uid="{00000000-0005-0000-0000-0000120B0000}"/>
    <cellStyle name="20% - Accent4 6 3 4" xfId="20337" xr:uid="{00000000-0005-0000-0000-0000130B0000}"/>
    <cellStyle name="20% - Accent4 6 4" xfId="3232" xr:uid="{00000000-0005-0000-0000-0000140B0000}"/>
    <cellStyle name="20% - Accent4 6 4 2" xfId="7911" xr:uid="{00000000-0005-0000-0000-0000150B0000}"/>
    <cellStyle name="20% - Accent4 6 4 2 2" xfId="17235" xr:uid="{00000000-0005-0000-0000-0000160B0000}"/>
    <cellStyle name="20% - Accent4 6 4 2 3" xfId="26558" xr:uid="{00000000-0005-0000-0000-0000170B0000}"/>
    <cellStyle name="20% - Accent4 6 4 3" xfId="12618" xr:uid="{00000000-0005-0000-0000-0000180B0000}"/>
    <cellStyle name="20% - Accent4 6 4 4" xfId="21944" xr:uid="{00000000-0005-0000-0000-0000190B0000}"/>
    <cellStyle name="20% - Accent4 6 5" xfId="4898" xr:uid="{00000000-0005-0000-0000-00001A0B0000}"/>
    <cellStyle name="20% - Accent4 6 5 2" xfId="14222" xr:uid="{00000000-0005-0000-0000-00001B0B0000}"/>
    <cellStyle name="20% - Accent4 6 5 3" xfId="23545" xr:uid="{00000000-0005-0000-0000-00001C0B0000}"/>
    <cellStyle name="20% - Accent4 6 6" xfId="9494" xr:uid="{00000000-0005-0000-0000-00001D0B0000}"/>
    <cellStyle name="20% - Accent4 6 6 2" xfId="18818" xr:uid="{00000000-0005-0000-0000-00001E0B0000}"/>
    <cellStyle name="20% - Accent4 6 6 3" xfId="28141" xr:uid="{00000000-0005-0000-0000-00001F0B0000}"/>
    <cellStyle name="20% - Accent4 6 7" xfId="9988" xr:uid="{00000000-0005-0000-0000-0000200B0000}"/>
    <cellStyle name="20% - Accent4 6 8" xfId="19312" xr:uid="{00000000-0005-0000-0000-0000210B0000}"/>
    <cellStyle name="20% - Accent4 7" xfId="627" xr:uid="{00000000-0005-0000-0000-0000220B0000}"/>
    <cellStyle name="20% - Accent4 7 2" xfId="1446" xr:uid="{00000000-0005-0000-0000-0000230B0000}"/>
    <cellStyle name="20% - Accent4 7 2 2" xfId="6580" xr:uid="{00000000-0005-0000-0000-0000240B0000}"/>
    <cellStyle name="20% - Accent4 7 2 2 2" xfId="15904" xr:uid="{00000000-0005-0000-0000-0000250B0000}"/>
    <cellStyle name="20% - Accent4 7 2 2 3" xfId="25227" xr:uid="{00000000-0005-0000-0000-0000260B0000}"/>
    <cellStyle name="20% - Accent4 7 2 3" xfId="11014" xr:uid="{00000000-0005-0000-0000-0000270B0000}"/>
    <cellStyle name="20% - Accent4 7 2 4" xfId="20338" xr:uid="{00000000-0005-0000-0000-0000280B0000}"/>
    <cellStyle name="20% - Accent4 7 3" xfId="3233" xr:uid="{00000000-0005-0000-0000-0000290B0000}"/>
    <cellStyle name="20% - Accent4 7 3 2" xfId="7912" xr:uid="{00000000-0005-0000-0000-00002A0B0000}"/>
    <cellStyle name="20% - Accent4 7 3 2 2" xfId="17236" xr:uid="{00000000-0005-0000-0000-00002B0B0000}"/>
    <cellStyle name="20% - Accent4 7 3 2 3" xfId="26559" xr:uid="{00000000-0005-0000-0000-00002C0B0000}"/>
    <cellStyle name="20% - Accent4 7 3 3" xfId="12619" xr:uid="{00000000-0005-0000-0000-00002D0B0000}"/>
    <cellStyle name="20% - Accent4 7 3 4" xfId="21945" xr:uid="{00000000-0005-0000-0000-00002E0B0000}"/>
    <cellStyle name="20% - Accent4 7 4" xfId="4899" xr:uid="{00000000-0005-0000-0000-00002F0B0000}"/>
    <cellStyle name="20% - Accent4 7 4 2" xfId="14223" xr:uid="{00000000-0005-0000-0000-0000300B0000}"/>
    <cellStyle name="20% - Accent4 7 4 3" xfId="23546" xr:uid="{00000000-0005-0000-0000-0000310B0000}"/>
    <cellStyle name="20% - Accent4 7 5" xfId="10231" xr:uid="{00000000-0005-0000-0000-0000320B0000}"/>
    <cellStyle name="20% - Accent4 7 6" xfId="19555" xr:uid="{00000000-0005-0000-0000-0000330B0000}"/>
    <cellStyle name="20% - Accent4 8" xfId="1447" xr:uid="{00000000-0005-0000-0000-0000340B0000}"/>
    <cellStyle name="20% - Accent4 8 2" xfId="3234" xr:uid="{00000000-0005-0000-0000-0000350B0000}"/>
    <cellStyle name="20% - Accent4 8 2 2" xfId="7913" xr:uid="{00000000-0005-0000-0000-0000360B0000}"/>
    <cellStyle name="20% - Accent4 8 2 2 2" xfId="17237" xr:uid="{00000000-0005-0000-0000-0000370B0000}"/>
    <cellStyle name="20% - Accent4 8 2 2 3" xfId="26560" xr:uid="{00000000-0005-0000-0000-0000380B0000}"/>
    <cellStyle name="20% - Accent4 8 2 3" xfId="12620" xr:uid="{00000000-0005-0000-0000-0000390B0000}"/>
    <cellStyle name="20% - Accent4 8 2 4" xfId="21946" xr:uid="{00000000-0005-0000-0000-00003A0B0000}"/>
    <cellStyle name="20% - Accent4 8 3" xfId="4900" xr:uid="{00000000-0005-0000-0000-00003B0B0000}"/>
    <cellStyle name="20% - Accent4 8 3 2" xfId="14224" xr:uid="{00000000-0005-0000-0000-00003C0B0000}"/>
    <cellStyle name="20% - Accent4 8 3 3" xfId="23547" xr:uid="{00000000-0005-0000-0000-00003D0B0000}"/>
    <cellStyle name="20% - Accent4 8 4" xfId="11015" xr:uid="{00000000-0005-0000-0000-00003E0B0000}"/>
    <cellStyle name="20% - Accent4 8 5" xfId="20339" xr:uid="{00000000-0005-0000-0000-00003F0B0000}"/>
    <cellStyle name="20% - Accent4 9" xfId="1125" xr:uid="{00000000-0005-0000-0000-0000400B0000}"/>
    <cellStyle name="20% - Accent4 9 2" xfId="6710" xr:uid="{00000000-0005-0000-0000-0000410B0000}"/>
    <cellStyle name="20% - Accent4 9 2 2" xfId="16034" xr:uid="{00000000-0005-0000-0000-0000420B0000}"/>
    <cellStyle name="20% - Accent4 9 2 3" xfId="25357" xr:uid="{00000000-0005-0000-0000-0000430B0000}"/>
    <cellStyle name="20% - Accent4 9 3" xfId="10724" xr:uid="{00000000-0005-0000-0000-0000440B0000}"/>
    <cellStyle name="20% - Accent4 9 4" xfId="20048" xr:uid="{00000000-0005-0000-0000-0000450B0000}"/>
    <cellStyle name="20% - Accent5" xfId="47" builtinId="46" customBuiltin="1"/>
    <cellStyle name="20% - Accent5 10" xfId="4584" xr:uid="{00000000-0005-0000-0000-0000470B0000}"/>
    <cellStyle name="20% - Accent5 10 2" xfId="13908" xr:uid="{00000000-0005-0000-0000-0000480B0000}"/>
    <cellStyle name="20% - Accent5 10 3" xfId="23231" xr:uid="{00000000-0005-0000-0000-0000490B0000}"/>
    <cellStyle name="20% - Accent5 11" xfId="9242" xr:uid="{00000000-0005-0000-0000-00004A0B0000}"/>
    <cellStyle name="20% - Accent5 11 2" xfId="18566" xr:uid="{00000000-0005-0000-0000-00004B0B0000}"/>
    <cellStyle name="20% - Accent5 11 3" xfId="27889" xr:uid="{00000000-0005-0000-0000-00004C0B0000}"/>
    <cellStyle name="20% - Accent5 12" xfId="9736" xr:uid="{00000000-0005-0000-0000-00004D0B0000}"/>
    <cellStyle name="20% - Accent5 13" xfId="19060" xr:uid="{00000000-0005-0000-0000-00004E0B0000}"/>
    <cellStyle name="20% - Accent5 14" xfId="28392" xr:uid="{00000000-0005-0000-0000-00004F0B0000}"/>
    <cellStyle name="20% - Accent5 2" xfId="63" xr:uid="{00000000-0005-0000-0000-0000500B0000}"/>
    <cellStyle name="20% - Accent5 2 10" xfId="9749" xr:uid="{00000000-0005-0000-0000-0000510B0000}"/>
    <cellStyle name="20% - Accent5 2 11" xfId="19073" xr:uid="{00000000-0005-0000-0000-0000520B0000}"/>
    <cellStyle name="20% - Accent5 2 12" xfId="28393" xr:uid="{00000000-0005-0000-0000-0000530B0000}"/>
    <cellStyle name="20% - Accent5 2 2" xfId="201" xr:uid="{00000000-0005-0000-0000-0000540B0000}"/>
    <cellStyle name="20% - Accent5 2 2 10" xfId="19145" xr:uid="{00000000-0005-0000-0000-0000550B0000}"/>
    <cellStyle name="20% - Accent5 2 2 2" xfId="340" xr:uid="{00000000-0005-0000-0000-0000560B0000}"/>
    <cellStyle name="20% - Accent5 2 2 2 2" xfId="580" xr:uid="{00000000-0005-0000-0000-0000570B0000}"/>
    <cellStyle name="20% - Accent5 2 2 2 2 2" xfId="1067" xr:uid="{00000000-0005-0000-0000-0000580B0000}"/>
    <cellStyle name="20% - Accent5 2 2 2 2 2 2" xfId="6742" xr:uid="{00000000-0005-0000-0000-0000590B0000}"/>
    <cellStyle name="20% - Accent5 2 2 2 2 2 2 2" xfId="16066" xr:uid="{00000000-0005-0000-0000-00005A0B0000}"/>
    <cellStyle name="20% - Accent5 2 2 2 2 2 2 3" xfId="25389" xr:uid="{00000000-0005-0000-0000-00005B0B0000}"/>
    <cellStyle name="20% - Accent5 2 2 2 2 2 3" xfId="10668" xr:uid="{00000000-0005-0000-0000-00005C0B0000}"/>
    <cellStyle name="20% - Accent5 2 2 2 2 2 4" xfId="19992" xr:uid="{00000000-0005-0000-0000-00005D0B0000}"/>
    <cellStyle name="20% - Accent5 2 2 2 2 3" xfId="7066" xr:uid="{00000000-0005-0000-0000-00005E0B0000}"/>
    <cellStyle name="20% - Accent5 2 2 2 2 3 2" xfId="16390" xr:uid="{00000000-0005-0000-0000-00005F0B0000}"/>
    <cellStyle name="20% - Accent5 2 2 2 2 3 3" xfId="25713" xr:uid="{00000000-0005-0000-0000-0000600B0000}"/>
    <cellStyle name="20% - Accent5 2 2 2 2 4" xfId="9690" xr:uid="{00000000-0005-0000-0000-0000610B0000}"/>
    <cellStyle name="20% - Accent5 2 2 2 2 4 2" xfId="19014" xr:uid="{00000000-0005-0000-0000-0000620B0000}"/>
    <cellStyle name="20% - Accent5 2 2 2 2 4 3" xfId="28337" xr:uid="{00000000-0005-0000-0000-0000630B0000}"/>
    <cellStyle name="20% - Accent5 2 2 2 2 5" xfId="10184" xr:uid="{00000000-0005-0000-0000-0000640B0000}"/>
    <cellStyle name="20% - Accent5 2 2 2 2 6" xfId="19508" xr:uid="{00000000-0005-0000-0000-0000650B0000}"/>
    <cellStyle name="20% - Accent5 2 2 2 3" xfId="827" xr:uid="{00000000-0005-0000-0000-0000660B0000}"/>
    <cellStyle name="20% - Accent5 2 2 2 3 2" xfId="6916" xr:uid="{00000000-0005-0000-0000-0000670B0000}"/>
    <cellStyle name="20% - Accent5 2 2 2 3 2 2" xfId="16240" xr:uid="{00000000-0005-0000-0000-0000680B0000}"/>
    <cellStyle name="20% - Accent5 2 2 2 3 2 3" xfId="25563" xr:uid="{00000000-0005-0000-0000-0000690B0000}"/>
    <cellStyle name="20% - Accent5 2 2 2 3 3" xfId="10428" xr:uid="{00000000-0005-0000-0000-00006A0B0000}"/>
    <cellStyle name="20% - Accent5 2 2 2 3 4" xfId="19752" xr:uid="{00000000-0005-0000-0000-00006B0B0000}"/>
    <cellStyle name="20% - Accent5 2 2 2 4" xfId="1450" xr:uid="{00000000-0005-0000-0000-00006C0B0000}"/>
    <cellStyle name="20% - Accent5 2 2 2 4 2" xfId="5845" xr:uid="{00000000-0005-0000-0000-00006D0B0000}"/>
    <cellStyle name="20% - Accent5 2 2 2 4 2 2" xfId="15169" xr:uid="{00000000-0005-0000-0000-00006E0B0000}"/>
    <cellStyle name="20% - Accent5 2 2 2 4 2 3" xfId="24492" xr:uid="{00000000-0005-0000-0000-00006F0B0000}"/>
    <cellStyle name="20% - Accent5 2 2 2 4 3" xfId="11018" xr:uid="{00000000-0005-0000-0000-0000700B0000}"/>
    <cellStyle name="20% - Accent5 2 2 2 4 4" xfId="20342" xr:uid="{00000000-0005-0000-0000-0000710B0000}"/>
    <cellStyle name="20% - Accent5 2 2 2 5" xfId="3237" xr:uid="{00000000-0005-0000-0000-0000720B0000}"/>
    <cellStyle name="20% - Accent5 2 2 2 5 2" xfId="7916" xr:uid="{00000000-0005-0000-0000-0000730B0000}"/>
    <cellStyle name="20% - Accent5 2 2 2 5 2 2" xfId="17240" xr:uid="{00000000-0005-0000-0000-0000740B0000}"/>
    <cellStyle name="20% - Accent5 2 2 2 5 2 3" xfId="26563" xr:uid="{00000000-0005-0000-0000-0000750B0000}"/>
    <cellStyle name="20% - Accent5 2 2 2 5 3" xfId="12623" xr:uid="{00000000-0005-0000-0000-0000760B0000}"/>
    <cellStyle name="20% - Accent5 2 2 2 5 4" xfId="21949" xr:uid="{00000000-0005-0000-0000-0000770B0000}"/>
    <cellStyle name="20% - Accent5 2 2 2 6" xfId="4903" xr:uid="{00000000-0005-0000-0000-0000780B0000}"/>
    <cellStyle name="20% - Accent5 2 2 2 6 2" xfId="14227" xr:uid="{00000000-0005-0000-0000-0000790B0000}"/>
    <cellStyle name="20% - Accent5 2 2 2 6 3" xfId="23550" xr:uid="{00000000-0005-0000-0000-00007A0B0000}"/>
    <cellStyle name="20% - Accent5 2 2 2 7" xfId="9450" xr:uid="{00000000-0005-0000-0000-00007B0B0000}"/>
    <cellStyle name="20% - Accent5 2 2 2 7 2" xfId="18774" xr:uid="{00000000-0005-0000-0000-00007C0B0000}"/>
    <cellStyle name="20% - Accent5 2 2 2 7 3" xfId="28097" xr:uid="{00000000-0005-0000-0000-00007D0B0000}"/>
    <cellStyle name="20% - Accent5 2 2 2 8" xfId="9944" xr:uid="{00000000-0005-0000-0000-00007E0B0000}"/>
    <cellStyle name="20% - Accent5 2 2 2 9" xfId="19268" xr:uid="{00000000-0005-0000-0000-00007F0B0000}"/>
    <cellStyle name="20% - Accent5 2 2 3" xfId="458" xr:uid="{00000000-0005-0000-0000-0000800B0000}"/>
    <cellStyle name="20% - Accent5 2 2 3 2" xfId="945" xr:uid="{00000000-0005-0000-0000-0000810B0000}"/>
    <cellStyle name="20% - Accent5 2 2 3 2 2" xfId="6822" xr:uid="{00000000-0005-0000-0000-0000820B0000}"/>
    <cellStyle name="20% - Accent5 2 2 3 2 2 2" xfId="16146" xr:uid="{00000000-0005-0000-0000-0000830B0000}"/>
    <cellStyle name="20% - Accent5 2 2 3 2 2 3" xfId="25469" xr:uid="{00000000-0005-0000-0000-0000840B0000}"/>
    <cellStyle name="20% - Accent5 2 2 3 2 3" xfId="10546" xr:uid="{00000000-0005-0000-0000-0000850B0000}"/>
    <cellStyle name="20% - Accent5 2 2 3 2 4" xfId="19870" xr:uid="{00000000-0005-0000-0000-0000860B0000}"/>
    <cellStyle name="20% - Accent5 2 2 3 3" xfId="7132" xr:uid="{00000000-0005-0000-0000-0000870B0000}"/>
    <cellStyle name="20% - Accent5 2 2 3 3 2" xfId="16456" xr:uid="{00000000-0005-0000-0000-0000880B0000}"/>
    <cellStyle name="20% - Accent5 2 2 3 3 3" xfId="25779" xr:uid="{00000000-0005-0000-0000-0000890B0000}"/>
    <cellStyle name="20% - Accent5 2 2 3 4" xfId="9568" xr:uid="{00000000-0005-0000-0000-00008A0B0000}"/>
    <cellStyle name="20% - Accent5 2 2 3 4 2" xfId="18892" xr:uid="{00000000-0005-0000-0000-00008B0B0000}"/>
    <cellStyle name="20% - Accent5 2 2 3 4 3" xfId="28215" xr:uid="{00000000-0005-0000-0000-00008C0B0000}"/>
    <cellStyle name="20% - Accent5 2 2 3 5" xfId="10062" xr:uid="{00000000-0005-0000-0000-00008D0B0000}"/>
    <cellStyle name="20% - Accent5 2 2 3 6" xfId="19386" xr:uid="{00000000-0005-0000-0000-00008E0B0000}"/>
    <cellStyle name="20% - Accent5 2 2 4" xfId="705" xr:uid="{00000000-0005-0000-0000-00008F0B0000}"/>
    <cellStyle name="20% - Accent5 2 2 4 2" xfId="4618" xr:uid="{00000000-0005-0000-0000-0000900B0000}"/>
    <cellStyle name="20% - Accent5 2 2 4 2 2" xfId="13942" xr:uid="{00000000-0005-0000-0000-0000910B0000}"/>
    <cellStyle name="20% - Accent5 2 2 4 2 3" xfId="23265" xr:uid="{00000000-0005-0000-0000-0000920B0000}"/>
    <cellStyle name="20% - Accent5 2 2 4 3" xfId="10306" xr:uid="{00000000-0005-0000-0000-0000930B0000}"/>
    <cellStyle name="20% - Accent5 2 2 4 4" xfId="19630" xr:uid="{00000000-0005-0000-0000-0000940B0000}"/>
    <cellStyle name="20% - Accent5 2 2 5" xfId="1449" xr:uid="{00000000-0005-0000-0000-0000950B0000}"/>
    <cellStyle name="20% - Accent5 2 2 5 2" xfId="6578" xr:uid="{00000000-0005-0000-0000-0000960B0000}"/>
    <cellStyle name="20% - Accent5 2 2 5 2 2" xfId="15902" xr:uid="{00000000-0005-0000-0000-0000970B0000}"/>
    <cellStyle name="20% - Accent5 2 2 5 2 3" xfId="25225" xr:uid="{00000000-0005-0000-0000-0000980B0000}"/>
    <cellStyle name="20% - Accent5 2 2 5 3" xfId="11017" xr:uid="{00000000-0005-0000-0000-0000990B0000}"/>
    <cellStyle name="20% - Accent5 2 2 5 4" xfId="20341" xr:uid="{00000000-0005-0000-0000-00009A0B0000}"/>
    <cellStyle name="20% - Accent5 2 2 6" xfId="3236" xr:uid="{00000000-0005-0000-0000-00009B0B0000}"/>
    <cellStyle name="20% - Accent5 2 2 6 2" xfId="7915" xr:uid="{00000000-0005-0000-0000-00009C0B0000}"/>
    <cellStyle name="20% - Accent5 2 2 6 2 2" xfId="17239" xr:uid="{00000000-0005-0000-0000-00009D0B0000}"/>
    <cellStyle name="20% - Accent5 2 2 6 2 3" xfId="26562" xr:uid="{00000000-0005-0000-0000-00009E0B0000}"/>
    <cellStyle name="20% - Accent5 2 2 6 3" xfId="12622" xr:uid="{00000000-0005-0000-0000-00009F0B0000}"/>
    <cellStyle name="20% - Accent5 2 2 6 4" xfId="21948" xr:uid="{00000000-0005-0000-0000-0000A00B0000}"/>
    <cellStyle name="20% - Accent5 2 2 7" xfId="4902" xr:uid="{00000000-0005-0000-0000-0000A10B0000}"/>
    <cellStyle name="20% - Accent5 2 2 7 2" xfId="14226" xr:uid="{00000000-0005-0000-0000-0000A20B0000}"/>
    <cellStyle name="20% - Accent5 2 2 7 3" xfId="23549" xr:uid="{00000000-0005-0000-0000-0000A30B0000}"/>
    <cellStyle name="20% - Accent5 2 2 8" xfId="9327" xr:uid="{00000000-0005-0000-0000-0000A40B0000}"/>
    <cellStyle name="20% - Accent5 2 2 8 2" xfId="18651" xr:uid="{00000000-0005-0000-0000-0000A50B0000}"/>
    <cellStyle name="20% - Accent5 2 2 8 3" xfId="27974" xr:uid="{00000000-0005-0000-0000-0000A60B0000}"/>
    <cellStyle name="20% - Accent5 2 2 9" xfId="9821" xr:uid="{00000000-0005-0000-0000-0000A70B0000}"/>
    <cellStyle name="20% - Accent5 2 3" xfId="266" xr:uid="{00000000-0005-0000-0000-0000A80B0000}"/>
    <cellStyle name="20% - Accent5 2 3 2" xfId="519" xr:uid="{00000000-0005-0000-0000-0000A90B0000}"/>
    <cellStyle name="20% - Accent5 2 3 2 2" xfId="1006" xr:uid="{00000000-0005-0000-0000-0000AA0B0000}"/>
    <cellStyle name="20% - Accent5 2 3 2 2 2" xfId="6786" xr:uid="{00000000-0005-0000-0000-0000AB0B0000}"/>
    <cellStyle name="20% - Accent5 2 3 2 2 2 2" xfId="16110" xr:uid="{00000000-0005-0000-0000-0000AC0B0000}"/>
    <cellStyle name="20% - Accent5 2 3 2 2 2 3" xfId="25433" xr:uid="{00000000-0005-0000-0000-0000AD0B0000}"/>
    <cellStyle name="20% - Accent5 2 3 2 2 3" xfId="10607" xr:uid="{00000000-0005-0000-0000-0000AE0B0000}"/>
    <cellStyle name="20% - Accent5 2 3 2 2 4" xfId="19931" xr:uid="{00000000-0005-0000-0000-0000AF0B0000}"/>
    <cellStyle name="20% - Accent5 2 3 2 3" xfId="7104" xr:uid="{00000000-0005-0000-0000-0000B00B0000}"/>
    <cellStyle name="20% - Accent5 2 3 2 3 2" xfId="16428" xr:uid="{00000000-0005-0000-0000-0000B10B0000}"/>
    <cellStyle name="20% - Accent5 2 3 2 3 3" xfId="25751" xr:uid="{00000000-0005-0000-0000-0000B20B0000}"/>
    <cellStyle name="20% - Accent5 2 3 2 4" xfId="9629" xr:uid="{00000000-0005-0000-0000-0000B30B0000}"/>
    <cellStyle name="20% - Accent5 2 3 2 4 2" xfId="18953" xr:uid="{00000000-0005-0000-0000-0000B40B0000}"/>
    <cellStyle name="20% - Accent5 2 3 2 4 3" xfId="28276" xr:uid="{00000000-0005-0000-0000-0000B50B0000}"/>
    <cellStyle name="20% - Accent5 2 3 2 5" xfId="10123" xr:uid="{00000000-0005-0000-0000-0000B60B0000}"/>
    <cellStyle name="20% - Accent5 2 3 2 6" xfId="19447" xr:uid="{00000000-0005-0000-0000-0000B70B0000}"/>
    <cellStyle name="20% - Accent5 2 3 3" xfId="766" xr:uid="{00000000-0005-0000-0000-0000B80B0000}"/>
    <cellStyle name="20% - Accent5 2 3 3 2" xfId="6959" xr:uid="{00000000-0005-0000-0000-0000B90B0000}"/>
    <cellStyle name="20% - Accent5 2 3 3 2 2" xfId="16283" xr:uid="{00000000-0005-0000-0000-0000BA0B0000}"/>
    <cellStyle name="20% - Accent5 2 3 3 2 3" xfId="25606" xr:uid="{00000000-0005-0000-0000-0000BB0B0000}"/>
    <cellStyle name="20% - Accent5 2 3 3 3" xfId="10367" xr:uid="{00000000-0005-0000-0000-0000BC0B0000}"/>
    <cellStyle name="20% - Accent5 2 3 3 4" xfId="19691" xr:uid="{00000000-0005-0000-0000-0000BD0B0000}"/>
    <cellStyle name="20% - Accent5 2 3 4" xfId="1451" xr:uid="{00000000-0005-0000-0000-0000BE0B0000}"/>
    <cellStyle name="20% - Accent5 2 3 4 2" xfId="5847" xr:uid="{00000000-0005-0000-0000-0000BF0B0000}"/>
    <cellStyle name="20% - Accent5 2 3 4 2 2" xfId="15171" xr:uid="{00000000-0005-0000-0000-0000C00B0000}"/>
    <cellStyle name="20% - Accent5 2 3 4 2 3" xfId="24494" xr:uid="{00000000-0005-0000-0000-0000C10B0000}"/>
    <cellStyle name="20% - Accent5 2 3 4 3" xfId="11019" xr:uid="{00000000-0005-0000-0000-0000C20B0000}"/>
    <cellStyle name="20% - Accent5 2 3 4 4" xfId="20343" xr:uid="{00000000-0005-0000-0000-0000C30B0000}"/>
    <cellStyle name="20% - Accent5 2 3 5" xfId="3238" xr:uid="{00000000-0005-0000-0000-0000C40B0000}"/>
    <cellStyle name="20% - Accent5 2 3 5 2" xfId="7917" xr:uid="{00000000-0005-0000-0000-0000C50B0000}"/>
    <cellStyle name="20% - Accent5 2 3 5 2 2" xfId="17241" xr:uid="{00000000-0005-0000-0000-0000C60B0000}"/>
    <cellStyle name="20% - Accent5 2 3 5 2 3" xfId="26564" xr:uid="{00000000-0005-0000-0000-0000C70B0000}"/>
    <cellStyle name="20% - Accent5 2 3 5 3" xfId="12624" xr:uid="{00000000-0005-0000-0000-0000C80B0000}"/>
    <cellStyle name="20% - Accent5 2 3 5 4" xfId="21950" xr:uid="{00000000-0005-0000-0000-0000C90B0000}"/>
    <cellStyle name="20% - Accent5 2 3 6" xfId="4904" xr:uid="{00000000-0005-0000-0000-0000CA0B0000}"/>
    <cellStyle name="20% - Accent5 2 3 6 2" xfId="14228" xr:uid="{00000000-0005-0000-0000-0000CB0B0000}"/>
    <cellStyle name="20% - Accent5 2 3 6 3" xfId="23551" xr:uid="{00000000-0005-0000-0000-0000CC0B0000}"/>
    <cellStyle name="20% - Accent5 2 3 7" xfId="9388" xr:uid="{00000000-0005-0000-0000-0000CD0B0000}"/>
    <cellStyle name="20% - Accent5 2 3 7 2" xfId="18712" xr:uid="{00000000-0005-0000-0000-0000CE0B0000}"/>
    <cellStyle name="20% - Accent5 2 3 7 3" xfId="28035" xr:uid="{00000000-0005-0000-0000-0000CF0B0000}"/>
    <cellStyle name="20% - Accent5 2 3 8" xfId="9882" xr:uid="{00000000-0005-0000-0000-0000D00B0000}"/>
    <cellStyle name="20% - Accent5 2 3 9" xfId="19206" xr:uid="{00000000-0005-0000-0000-0000D10B0000}"/>
    <cellStyle name="20% - Accent5 2 4" xfId="399" xr:uid="{00000000-0005-0000-0000-0000D20B0000}"/>
    <cellStyle name="20% - Accent5 2 4 2" xfId="886" xr:uid="{00000000-0005-0000-0000-0000D30B0000}"/>
    <cellStyle name="20% - Accent5 2 4 2 2" xfId="6870" xr:uid="{00000000-0005-0000-0000-0000D40B0000}"/>
    <cellStyle name="20% - Accent5 2 4 2 2 2" xfId="16194" xr:uid="{00000000-0005-0000-0000-0000D50B0000}"/>
    <cellStyle name="20% - Accent5 2 4 2 2 3" xfId="25517" xr:uid="{00000000-0005-0000-0000-0000D60B0000}"/>
    <cellStyle name="20% - Accent5 2 4 2 3" xfId="10487" xr:uid="{00000000-0005-0000-0000-0000D70B0000}"/>
    <cellStyle name="20% - Accent5 2 4 2 4" xfId="19811" xr:uid="{00000000-0005-0000-0000-0000D80B0000}"/>
    <cellStyle name="20% - Accent5 2 4 3" xfId="1448" xr:uid="{00000000-0005-0000-0000-0000D90B0000}"/>
    <cellStyle name="20% - Accent5 2 4 3 2" xfId="5844" xr:uid="{00000000-0005-0000-0000-0000DA0B0000}"/>
    <cellStyle name="20% - Accent5 2 4 3 2 2" xfId="15168" xr:uid="{00000000-0005-0000-0000-0000DB0B0000}"/>
    <cellStyle name="20% - Accent5 2 4 3 2 3" xfId="24491" xr:uid="{00000000-0005-0000-0000-0000DC0B0000}"/>
    <cellStyle name="20% - Accent5 2 4 3 3" xfId="11016" xr:uid="{00000000-0005-0000-0000-0000DD0B0000}"/>
    <cellStyle name="20% - Accent5 2 4 3 4" xfId="20340" xr:uid="{00000000-0005-0000-0000-0000DE0B0000}"/>
    <cellStyle name="20% - Accent5 2 4 4" xfId="3235" xr:uid="{00000000-0005-0000-0000-0000DF0B0000}"/>
    <cellStyle name="20% - Accent5 2 4 4 2" xfId="7914" xr:uid="{00000000-0005-0000-0000-0000E00B0000}"/>
    <cellStyle name="20% - Accent5 2 4 4 2 2" xfId="17238" xr:uid="{00000000-0005-0000-0000-0000E10B0000}"/>
    <cellStyle name="20% - Accent5 2 4 4 2 3" xfId="26561" xr:uid="{00000000-0005-0000-0000-0000E20B0000}"/>
    <cellStyle name="20% - Accent5 2 4 4 3" xfId="12621" xr:uid="{00000000-0005-0000-0000-0000E30B0000}"/>
    <cellStyle name="20% - Accent5 2 4 4 4" xfId="21947" xr:uid="{00000000-0005-0000-0000-0000E40B0000}"/>
    <cellStyle name="20% - Accent5 2 4 5" xfId="4901" xr:uid="{00000000-0005-0000-0000-0000E50B0000}"/>
    <cellStyle name="20% - Accent5 2 4 5 2" xfId="14225" xr:uid="{00000000-0005-0000-0000-0000E60B0000}"/>
    <cellStyle name="20% - Accent5 2 4 5 3" xfId="23548" xr:uid="{00000000-0005-0000-0000-0000E70B0000}"/>
    <cellStyle name="20% - Accent5 2 4 6" xfId="9509" xr:uid="{00000000-0005-0000-0000-0000E80B0000}"/>
    <cellStyle name="20% - Accent5 2 4 6 2" xfId="18833" xr:uid="{00000000-0005-0000-0000-0000E90B0000}"/>
    <cellStyle name="20% - Accent5 2 4 6 3" xfId="28156" xr:uid="{00000000-0005-0000-0000-0000EA0B0000}"/>
    <cellStyle name="20% - Accent5 2 4 7" xfId="10003" xr:uid="{00000000-0005-0000-0000-0000EB0B0000}"/>
    <cellStyle name="20% - Accent5 2 4 8" xfId="19327" xr:uid="{00000000-0005-0000-0000-0000EC0B0000}"/>
    <cellStyle name="20% - Accent5 2 5" xfId="646" xr:uid="{00000000-0005-0000-0000-0000ED0B0000}"/>
    <cellStyle name="20% - Accent5 2 5 2" xfId="4616" xr:uid="{00000000-0005-0000-0000-0000EE0B0000}"/>
    <cellStyle name="20% - Accent5 2 5 2 2" xfId="13940" xr:uid="{00000000-0005-0000-0000-0000EF0B0000}"/>
    <cellStyle name="20% - Accent5 2 5 2 3" xfId="23263" xr:uid="{00000000-0005-0000-0000-0000F00B0000}"/>
    <cellStyle name="20% - Accent5 2 5 3" xfId="10247" xr:uid="{00000000-0005-0000-0000-0000F10B0000}"/>
    <cellStyle name="20% - Accent5 2 5 4" xfId="19571" xr:uid="{00000000-0005-0000-0000-0000F20B0000}"/>
    <cellStyle name="20% - Accent5 2 6" xfId="1141" xr:uid="{00000000-0005-0000-0000-0000F30B0000}"/>
    <cellStyle name="20% - Accent5 2 6 2" xfId="6700" xr:uid="{00000000-0005-0000-0000-0000F40B0000}"/>
    <cellStyle name="20% - Accent5 2 6 2 2" xfId="16024" xr:uid="{00000000-0005-0000-0000-0000F50B0000}"/>
    <cellStyle name="20% - Accent5 2 6 2 3" xfId="25347" xr:uid="{00000000-0005-0000-0000-0000F60B0000}"/>
    <cellStyle name="20% - Accent5 2 6 3" xfId="10740" xr:uid="{00000000-0005-0000-0000-0000F70B0000}"/>
    <cellStyle name="20% - Accent5 2 6 4" xfId="20064" xr:uid="{00000000-0005-0000-0000-0000F80B0000}"/>
    <cellStyle name="20% - Accent5 2 7" xfId="2959" xr:uid="{00000000-0005-0000-0000-0000F90B0000}"/>
    <cellStyle name="20% - Accent5 2 7 2" xfId="7638" xr:uid="{00000000-0005-0000-0000-0000FA0B0000}"/>
    <cellStyle name="20% - Accent5 2 7 2 2" xfId="16962" xr:uid="{00000000-0005-0000-0000-0000FB0B0000}"/>
    <cellStyle name="20% - Accent5 2 7 2 3" xfId="26285" xr:uid="{00000000-0005-0000-0000-0000FC0B0000}"/>
    <cellStyle name="20% - Accent5 2 7 3" xfId="12360" xr:uid="{00000000-0005-0000-0000-0000FD0B0000}"/>
    <cellStyle name="20% - Accent5 2 7 4" xfId="21686" xr:uid="{00000000-0005-0000-0000-0000FE0B0000}"/>
    <cellStyle name="20% - Accent5 2 8" xfId="4601" xr:uid="{00000000-0005-0000-0000-0000FF0B0000}"/>
    <cellStyle name="20% - Accent5 2 8 2" xfId="13925" xr:uid="{00000000-0005-0000-0000-0000000C0000}"/>
    <cellStyle name="20% - Accent5 2 8 3" xfId="23248" xr:uid="{00000000-0005-0000-0000-0000010C0000}"/>
    <cellStyle name="20% - Accent5 2 9" xfId="9255" xr:uid="{00000000-0005-0000-0000-0000020C0000}"/>
    <cellStyle name="20% - Accent5 2 9 2" xfId="18579" xr:uid="{00000000-0005-0000-0000-0000030C0000}"/>
    <cellStyle name="20% - Accent5 2 9 3" xfId="27902" xr:uid="{00000000-0005-0000-0000-0000040C0000}"/>
    <cellStyle name="20% - Accent5 3" xfId="64" xr:uid="{00000000-0005-0000-0000-0000050C0000}"/>
    <cellStyle name="20% - Accent5 3 10" xfId="9750" xr:uid="{00000000-0005-0000-0000-0000060C0000}"/>
    <cellStyle name="20% - Accent5 3 11" xfId="19074" xr:uid="{00000000-0005-0000-0000-0000070C0000}"/>
    <cellStyle name="20% - Accent5 3 12" xfId="28823" xr:uid="{00000000-0005-0000-0000-0000080C0000}"/>
    <cellStyle name="20% - Accent5 3 2" xfId="202" xr:uid="{00000000-0005-0000-0000-0000090C0000}"/>
    <cellStyle name="20% - Accent5 3 2 10" xfId="19146" xr:uid="{00000000-0005-0000-0000-00000A0C0000}"/>
    <cellStyle name="20% - Accent5 3 2 2" xfId="341" xr:uid="{00000000-0005-0000-0000-00000B0C0000}"/>
    <cellStyle name="20% - Accent5 3 2 2 2" xfId="581" xr:uid="{00000000-0005-0000-0000-00000C0C0000}"/>
    <cellStyle name="20% - Accent5 3 2 2 2 2" xfId="1068" xr:uid="{00000000-0005-0000-0000-00000D0C0000}"/>
    <cellStyle name="20% - Accent5 3 2 2 2 2 2" xfId="6741" xr:uid="{00000000-0005-0000-0000-00000E0C0000}"/>
    <cellStyle name="20% - Accent5 3 2 2 2 2 2 2" xfId="16065" xr:uid="{00000000-0005-0000-0000-00000F0C0000}"/>
    <cellStyle name="20% - Accent5 3 2 2 2 2 2 3" xfId="25388" xr:uid="{00000000-0005-0000-0000-0000100C0000}"/>
    <cellStyle name="20% - Accent5 3 2 2 2 2 3" xfId="10669" xr:uid="{00000000-0005-0000-0000-0000110C0000}"/>
    <cellStyle name="20% - Accent5 3 2 2 2 2 4" xfId="19993" xr:uid="{00000000-0005-0000-0000-0000120C0000}"/>
    <cellStyle name="20% - Accent5 3 2 2 2 3" xfId="7065" xr:uid="{00000000-0005-0000-0000-0000130C0000}"/>
    <cellStyle name="20% - Accent5 3 2 2 2 3 2" xfId="16389" xr:uid="{00000000-0005-0000-0000-0000140C0000}"/>
    <cellStyle name="20% - Accent5 3 2 2 2 3 3" xfId="25712" xr:uid="{00000000-0005-0000-0000-0000150C0000}"/>
    <cellStyle name="20% - Accent5 3 2 2 2 4" xfId="9691" xr:uid="{00000000-0005-0000-0000-0000160C0000}"/>
    <cellStyle name="20% - Accent5 3 2 2 2 4 2" xfId="19015" xr:uid="{00000000-0005-0000-0000-0000170C0000}"/>
    <cellStyle name="20% - Accent5 3 2 2 2 4 3" xfId="28338" xr:uid="{00000000-0005-0000-0000-0000180C0000}"/>
    <cellStyle name="20% - Accent5 3 2 2 2 5" xfId="10185" xr:uid="{00000000-0005-0000-0000-0000190C0000}"/>
    <cellStyle name="20% - Accent5 3 2 2 2 6" xfId="19509" xr:uid="{00000000-0005-0000-0000-00001A0C0000}"/>
    <cellStyle name="20% - Accent5 3 2 2 3" xfId="828" xr:uid="{00000000-0005-0000-0000-00001B0C0000}"/>
    <cellStyle name="20% - Accent5 3 2 2 3 2" xfId="6912" xr:uid="{00000000-0005-0000-0000-00001C0C0000}"/>
    <cellStyle name="20% - Accent5 3 2 2 3 2 2" xfId="16236" xr:uid="{00000000-0005-0000-0000-00001D0C0000}"/>
    <cellStyle name="20% - Accent5 3 2 2 3 2 3" xfId="25559" xr:uid="{00000000-0005-0000-0000-00001E0C0000}"/>
    <cellStyle name="20% - Accent5 3 2 2 3 3" xfId="10429" xr:uid="{00000000-0005-0000-0000-00001F0C0000}"/>
    <cellStyle name="20% - Accent5 3 2 2 3 4" xfId="19753" xr:uid="{00000000-0005-0000-0000-0000200C0000}"/>
    <cellStyle name="20% - Accent5 3 2 2 4" xfId="1454" xr:uid="{00000000-0005-0000-0000-0000210C0000}"/>
    <cellStyle name="20% - Accent5 3 2 2 4 2" xfId="6576" xr:uid="{00000000-0005-0000-0000-0000220C0000}"/>
    <cellStyle name="20% - Accent5 3 2 2 4 2 2" xfId="15900" xr:uid="{00000000-0005-0000-0000-0000230C0000}"/>
    <cellStyle name="20% - Accent5 3 2 2 4 2 3" xfId="25223" xr:uid="{00000000-0005-0000-0000-0000240C0000}"/>
    <cellStyle name="20% - Accent5 3 2 2 4 3" xfId="11022" xr:uid="{00000000-0005-0000-0000-0000250C0000}"/>
    <cellStyle name="20% - Accent5 3 2 2 4 4" xfId="20346" xr:uid="{00000000-0005-0000-0000-0000260C0000}"/>
    <cellStyle name="20% - Accent5 3 2 2 5" xfId="3241" xr:uid="{00000000-0005-0000-0000-0000270C0000}"/>
    <cellStyle name="20% - Accent5 3 2 2 5 2" xfId="7920" xr:uid="{00000000-0005-0000-0000-0000280C0000}"/>
    <cellStyle name="20% - Accent5 3 2 2 5 2 2" xfId="17244" xr:uid="{00000000-0005-0000-0000-0000290C0000}"/>
    <cellStyle name="20% - Accent5 3 2 2 5 2 3" xfId="26567" xr:uid="{00000000-0005-0000-0000-00002A0C0000}"/>
    <cellStyle name="20% - Accent5 3 2 2 5 3" xfId="12627" xr:uid="{00000000-0005-0000-0000-00002B0C0000}"/>
    <cellStyle name="20% - Accent5 3 2 2 5 4" xfId="21953" xr:uid="{00000000-0005-0000-0000-00002C0C0000}"/>
    <cellStyle name="20% - Accent5 3 2 2 6" xfId="4907" xr:uid="{00000000-0005-0000-0000-00002D0C0000}"/>
    <cellStyle name="20% - Accent5 3 2 2 6 2" xfId="14231" xr:uid="{00000000-0005-0000-0000-00002E0C0000}"/>
    <cellStyle name="20% - Accent5 3 2 2 6 3" xfId="23554" xr:uid="{00000000-0005-0000-0000-00002F0C0000}"/>
    <cellStyle name="20% - Accent5 3 2 2 7" xfId="9451" xr:uid="{00000000-0005-0000-0000-0000300C0000}"/>
    <cellStyle name="20% - Accent5 3 2 2 7 2" xfId="18775" xr:uid="{00000000-0005-0000-0000-0000310C0000}"/>
    <cellStyle name="20% - Accent5 3 2 2 7 3" xfId="28098" xr:uid="{00000000-0005-0000-0000-0000320C0000}"/>
    <cellStyle name="20% - Accent5 3 2 2 8" xfId="9945" xr:uid="{00000000-0005-0000-0000-0000330C0000}"/>
    <cellStyle name="20% - Accent5 3 2 2 9" xfId="19269" xr:uid="{00000000-0005-0000-0000-0000340C0000}"/>
    <cellStyle name="20% - Accent5 3 2 3" xfId="459" xr:uid="{00000000-0005-0000-0000-0000350C0000}"/>
    <cellStyle name="20% - Accent5 3 2 3 2" xfId="946" xr:uid="{00000000-0005-0000-0000-0000360C0000}"/>
    <cellStyle name="20% - Accent5 3 2 3 2 2" xfId="5473" xr:uid="{00000000-0005-0000-0000-0000370C0000}"/>
    <cellStyle name="20% - Accent5 3 2 3 2 2 2" xfId="14797" xr:uid="{00000000-0005-0000-0000-0000380C0000}"/>
    <cellStyle name="20% - Accent5 3 2 3 2 2 3" xfId="24120" xr:uid="{00000000-0005-0000-0000-0000390C0000}"/>
    <cellStyle name="20% - Accent5 3 2 3 2 3" xfId="10547" xr:uid="{00000000-0005-0000-0000-00003A0C0000}"/>
    <cellStyle name="20% - Accent5 3 2 3 2 4" xfId="19871" xr:uid="{00000000-0005-0000-0000-00003B0C0000}"/>
    <cellStyle name="20% - Accent5 3 2 3 3" xfId="7135" xr:uid="{00000000-0005-0000-0000-00003C0C0000}"/>
    <cellStyle name="20% - Accent5 3 2 3 3 2" xfId="16459" xr:uid="{00000000-0005-0000-0000-00003D0C0000}"/>
    <cellStyle name="20% - Accent5 3 2 3 3 3" xfId="25782" xr:uid="{00000000-0005-0000-0000-00003E0C0000}"/>
    <cellStyle name="20% - Accent5 3 2 3 4" xfId="9569" xr:uid="{00000000-0005-0000-0000-00003F0C0000}"/>
    <cellStyle name="20% - Accent5 3 2 3 4 2" xfId="18893" xr:uid="{00000000-0005-0000-0000-0000400C0000}"/>
    <cellStyle name="20% - Accent5 3 2 3 4 3" xfId="28216" xr:uid="{00000000-0005-0000-0000-0000410C0000}"/>
    <cellStyle name="20% - Accent5 3 2 3 5" xfId="10063" xr:uid="{00000000-0005-0000-0000-0000420C0000}"/>
    <cellStyle name="20% - Accent5 3 2 3 6" xfId="19387" xr:uid="{00000000-0005-0000-0000-0000430C0000}"/>
    <cellStyle name="20% - Accent5 3 2 4" xfId="706" xr:uid="{00000000-0005-0000-0000-0000440C0000}"/>
    <cellStyle name="20% - Accent5 3 2 4 2" xfId="4619" xr:uid="{00000000-0005-0000-0000-0000450C0000}"/>
    <cellStyle name="20% - Accent5 3 2 4 2 2" xfId="13943" xr:uid="{00000000-0005-0000-0000-0000460C0000}"/>
    <cellStyle name="20% - Accent5 3 2 4 2 3" xfId="23266" xr:uid="{00000000-0005-0000-0000-0000470C0000}"/>
    <cellStyle name="20% - Accent5 3 2 4 3" xfId="10307" xr:uid="{00000000-0005-0000-0000-0000480C0000}"/>
    <cellStyle name="20% - Accent5 3 2 4 4" xfId="19631" xr:uid="{00000000-0005-0000-0000-0000490C0000}"/>
    <cellStyle name="20% - Accent5 3 2 5" xfId="1453" xr:uid="{00000000-0005-0000-0000-00004A0C0000}"/>
    <cellStyle name="20% - Accent5 3 2 5 2" xfId="6577" xr:uid="{00000000-0005-0000-0000-00004B0C0000}"/>
    <cellStyle name="20% - Accent5 3 2 5 2 2" xfId="15901" xr:uid="{00000000-0005-0000-0000-00004C0C0000}"/>
    <cellStyle name="20% - Accent5 3 2 5 2 3" xfId="25224" xr:uid="{00000000-0005-0000-0000-00004D0C0000}"/>
    <cellStyle name="20% - Accent5 3 2 5 3" xfId="11021" xr:uid="{00000000-0005-0000-0000-00004E0C0000}"/>
    <cellStyle name="20% - Accent5 3 2 5 4" xfId="20345" xr:uid="{00000000-0005-0000-0000-00004F0C0000}"/>
    <cellStyle name="20% - Accent5 3 2 6" xfId="3240" xr:uid="{00000000-0005-0000-0000-0000500C0000}"/>
    <cellStyle name="20% - Accent5 3 2 6 2" xfId="7919" xr:uid="{00000000-0005-0000-0000-0000510C0000}"/>
    <cellStyle name="20% - Accent5 3 2 6 2 2" xfId="17243" xr:uid="{00000000-0005-0000-0000-0000520C0000}"/>
    <cellStyle name="20% - Accent5 3 2 6 2 3" xfId="26566" xr:uid="{00000000-0005-0000-0000-0000530C0000}"/>
    <cellStyle name="20% - Accent5 3 2 6 3" xfId="12626" xr:uid="{00000000-0005-0000-0000-0000540C0000}"/>
    <cellStyle name="20% - Accent5 3 2 6 4" xfId="21952" xr:uid="{00000000-0005-0000-0000-0000550C0000}"/>
    <cellStyle name="20% - Accent5 3 2 7" xfId="4906" xr:uid="{00000000-0005-0000-0000-0000560C0000}"/>
    <cellStyle name="20% - Accent5 3 2 7 2" xfId="14230" xr:uid="{00000000-0005-0000-0000-0000570C0000}"/>
    <cellStyle name="20% - Accent5 3 2 7 3" xfId="23553" xr:uid="{00000000-0005-0000-0000-0000580C0000}"/>
    <cellStyle name="20% - Accent5 3 2 8" xfId="9328" xr:uid="{00000000-0005-0000-0000-0000590C0000}"/>
    <cellStyle name="20% - Accent5 3 2 8 2" xfId="18652" xr:uid="{00000000-0005-0000-0000-00005A0C0000}"/>
    <cellStyle name="20% - Accent5 3 2 8 3" xfId="27975" xr:uid="{00000000-0005-0000-0000-00005B0C0000}"/>
    <cellStyle name="20% - Accent5 3 2 9" xfId="9822" xr:uid="{00000000-0005-0000-0000-00005C0C0000}"/>
    <cellStyle name="20% - Accent5 3 3" xfId="286" xr:uid="{00000000-0005-0000-0000-00005D0C0000}"/>
    <cellStyle name="20% - Accent5 3 3 2" xfId="532" xr:uid="{00000000-0005-0000-0000-00005E0C0000}"/>
    <cellStyle name="20% - Accent5 3 3 2 2" xfId="1019" xr:uid="{00000000-0005-0000-0000-00005F0C0000}"/>
    <cellStyle name="20% - Accent5 3 3 2 2 2" xfId="6776" xr:uid="{00000000-0005-0000-0000-0000600C0000}"/>
    <cellStyle name="20% - Accent5 3 3 2 2 2 2" xfId="16100" xr:uid="{00000000-0005-0000-0000-0000610C0000}"/>
    <cellStyle name="20% - Accent5 3 3 2 2 2 3" xfId="25423" xr:uid="{00000000-0005-0000-0000-0000620C0000}"/>
    <cellStyle name="20% - Accent5 3 3 2 2 3" xfId="10620" xr:uid="{00000000-0005-0000-0000-0000630C0000}"/>
    <cellStyle name="20% - Accent5 3 3 2 2 4" xfId="19944" xr:uid="{00000000-0005-0000-0000-0000640C0000}"/>
    <cellStyle name="20% - Accent5 3 3 2 3" xfId="5221" xr:uid="{00000000-0005-0000-0000-0000650C0000}"/>
    <cellStyle name="20% - Accent5 3 3 2 3 2" xfId="14545" xr:uid="{00000000-0005-0000-0000-0000660C0000}"/>
    <cellStyle name="20% - Accent5 3 3 2 3 3" xfId="23868" xr:uid="{00000000-0005-0000-0000-0000670C0000}"/>
    <cellStyle name="20% - Accent5 3 3 2 4" xfId="9642" xr:uid="{00000000-0005-0000-0000-0000680C0000}"/>
    <cellStyle name="20% - Accent5 3 3 2 4 2" xfId="18966" xr:uid="{00000000-0005-0000-0000-0000690C0000}"/>
    <cellStyle name="20% - Accent5 3 3 2 4 3" xfId="28289" xr:uid="{00000000-0005-0000-0000-00006A0C0000}"/>
    <cellStyle name="20% - Accent5 3 3 2 5" xfId="10136" xr:uid="{00000000-0005-0000-0000-00006B0C0000}"/>
    <cellStyle name="20% - Accent5 3 3 2 6" xfId="19460" xr:uid="{00000000-0005-0000-0000-00006C0C0000}"/>
    <cellStyle name="20% - Accent5 3 3 3" xfId="779" xr:uid="{00000000-0005-0000-0000-00006D0C0000}"/>
    <cellStyle name="20% - Accent5 3 3 3 2" xfId="6950" xr:uid="{00000000-0005-0000-0000-00006E0C0000}"/>
    <cellStyle name="20% - Accent5 3 3 3 2 2" xfId="16274" xr:uid="{00000000-0005-0000-0000-00006F0C0000}"/>
    <cellStyle name="20% - Accent5 3 3 3 2 3" xfId="25597" xr:uid="{00000000-0005-0000-0000-0000700C0000}"/>
    <cellStyle name="20% - Accent5 3 3 3 3" xfId="10380" xr:uid="{00000000-0005-0000-0000-0000710C0000}"/>
    <cellStyle name="20% - Accent5 3 3 3 4" xfId="19704" xr:uid="{00000000-0005-0000-0000-0000720C0000}"/>
    <cellStyle name="20% - Accent5 3 3 4" xfId="1455" xr:uid="{00000000-0005-0000-0000-0000730C0000}"/>
    <cellStyle name="20% - Accent5 3 3 4 2" xfId="6575" xr:uid="{00000000-0005-0000-0000-0000740C0000}"/>
    <cellStyle name="20% - Accent5 3 3 4 2 2" xfId="15899" xr:uid="{00000000-0005-0000-0000-0000750C0000}"/>
    <cellStyle name="20% - Accent5 3 3 4 2 3" xfId="25222" xr:uid="{00000000-0005-0000-0000-0000760C0000}"/>
    <cellStyle name="20% - Accent5 3 3 4 3" xfId="11023" xr:uid="{00000000-0005-0000-0000-0000770C0000}"/>
    <cellStyle name="20% - Accent5 3 3 4 4" xfId="20347" xr:uid="{00000000-0005-0000-0000-0000780C0000}"/>
    <cellStyle name="20% - Accent5 3 3 5" xfId="3242" xr:uid="{00000000-0005-0000-0000-0000790C0000}"/>
    <cellStyle name="20% - Accent5 3 3 5 2" xfId="7921" xr:uid="{00000000-0005-0000-0000-00007A0C0000}"/>
    <cellStyle name="20% - Accent5 3 3 5 2 2" xfId="17245" xr:uid="{00000000-0005-0000-0000-00007B0C0000}"/>
    <cellStyle name="20% - Accent5 3 3 5 2 3" xfId="26568" xr:uid="{00000000-0005-0000-0000-00007C0C0000}"/>
    <cellStyle name="20% - Accent5 3 3 5 3" xfId="12628" xr:uid="{00000000-0005-0000-0000-00007D0C0000}"/>
    <cellStyle name="20% - Accent5 3 3 5 4" xfId="21954" xr:uid="{00000000-0005-0000-0000-00007E0C0000}"/>
    <cellStyle name="20% - Accent5 3 3 6" xfId="4908" xr:uid="{00000000-0005-0000-0000-00007F0C0000}"/>
    <cellStyle name="20% - Accent5 3 3 6 2" xfId="14232" xr:uid="{00000000-0005-0000-0000-0000800C0000}"/>
    <cellStyle name="20% - Accent5 3 3 6 3" xfId="23555" xr:uid="{00000000-0005-0000-0000-0000810C0000}"/>
    <cellStyle name="20% - Accent5 3 3 7" xfId="9401" xr:uid="{00000000-0005-0000-0000-0000820C0000}"/>
    <cellStyle name="20% - Accent5 3 3 7 2" xfId="18725" xr:uid="{00000000-0005-0000-0000-0000830C0000}"/>
    <cellStyle name="20% - Accent5 3 3 7 3" xfId="28048" xr:uid="{00000000-0005-0000-0000-0000840C0000}"/>
    <cellStyle name="20% - Accent5 3 3 8" xfId="9895" xr:uid="{00000000-0005-0000-0000-0000850C0000}"/>
    <cellStyle name="20% - Accent5 3 3 9" xfId="19219" xr:uid="{00000000-0005-0000-0000-0000860C0000}"/>
    <cellStyle name="20% - Accent5 3 4" xfId="400" xr:uid="{00000000-0005-0000-0000-0000870C0000}"/>
    <cellStyle name="20% - Accent5 3 4 2" xfId="887" xr:uid="{00000000-0005-0000-0000-0000880C0000}"/>
    <cellStyle name="20% - Accent5 3 4 2 2" xfId="6869" xr:uid="{00000000-0005-0000-0000-0000890C0000}"/>
    <cellStyle name="20% - Accent5 3 4 2 2 2" xfId="16193" xr:uid="{00000000-0005-0000-0000-00008A0C0000}"/>
    <cellStyle name="20% - Accent5 3 4 2 2 3" xfId="25516" xr:uid="{00000000-0005-0000-0000-00008B0C0000}"/>
    <cellStyle name="20% - Accent5 3 4 2 3" xfId="10488" xr:uid="{00000000-0005-0000-0000-00008C0C0000}"/>
    <cellStyle name="20% - Accent5 3 4 2 4" xfId="19812" xr:uid="{00000000-0005-0000-0000-00008D0C0000}"/>
    <cellStyle name="20% - Accent5 3 4 3" xfId="4800" xr:uid="{00000000-0005-0000-0000-00008E0C0000}"/>
    <cellStyle name="20% - Accent5 3 4 3 2" xfId="14124" xr:uid="{00000000-0005-0000-0000-00008F0C0000}"/>
    <cellStyle name="20% - Accent5 3 4 3 3" xfId="23447" xr:uid="{00000000-0005-0000-0000-0000900C0000}"/>
    <cellStyle name="20% - Accent5 3 4 4" xfId="9510" xr:uid="{00000000-0005-0000-0000-0000910C0000}"/>
    <cellStyle name="20% - Accent5 3 4 4 2" xfId="18834" xr:uid="{00000000-0005-0000-0000-0000920C0000}"/>
    <cellStyle name="20% - Accent5 3 4 4 3" xfId="28157" xr:uid="{00000000-0005-0000-0000-0000930C0000}"/>
    <cellStyle name="20% - Accent5 3 4 5" xfId="10004" xr:uid="{00000000-0005-0000-0000-0000940C0000}"/>
    <cellStyle name="20% - Accent5 3 4 6" xfId="19328" xr:uid="{00000000-0005-0000-0000-0000950C0000}"/>
    <cellStyle name="20% - Accent5 3 5" xfId="647" xr:uid="{00000000-0005-0000-0000-0000960C0000}"/>
    <cellStyle name="20% - Accent5 3 5 2" xfId="4617" xr:uid="{00000000-0005-0000-0000-0000970C0000}"/>
    <cellStyle name="20% - Accent5 3 5 2 2" xfId="13941" xr:uid="{00000000-0005-0000-0000-0000980C0000}"/>
    <cellStyle name="20% - Accent5 3 5 2 3" xfId="23264" xr:uid="{00000000-0005-0000-0000-0000990C0000}"/>
    <cellStyle name="20% - Accent5 3 5 3" xfId="10248" xr:uid="{00000000-0005-0000-0000-00009A0C0000}"/>
    <cellStyle name="20% - Accent5 3 5 4" xfId="19572" xr:uid="{00000000-0005-0000-0000-00009B0C0000}"/>
    <cellStyle name="20% - Accent5 3 6" xfId="1452" xr:uid="{00000000-0005-0000-0000-00009C0C0000}"/>
    <cellStyle name="20% - Accent5 3 6 2" xfId="6564" xr:uid="{00000000-0005-0000-0000-00009D0C0000}"/>
    <cellStyle name="20% - Accent5 3 6 2 2" xfId="15888" xr:uid="{00000000-0005-0000-0000-00009E0C0000}"/>
    <cellStyle name="20% - Accent5 3 6 2 3" xfId="25211" xr:uid="{00000000-0005-0000-0000-00009F0C0000}"/>
    <cellStyle name="20% - Accent5 3 6 3" xfId="11020" xr:uid="{00000000-0005-0000-0000-0000A00C0000}"/>
    <cellStyle name="20% - Accent5 3 6 4" xfId="20344" xr:uid="{00000000-0005-0000-0000-0000A10C0000}"/>
    <cellStyle name="20% - Accent5 3 7" xfId="3239" xr:uid="{00000000-0005-0000-0000-0000A20C0000}"/>
    <cellStyle name="20% - Accent5 3 7 2" xfId="7918" xr:uid="{00000000-0005-0000-0000-0000A30C0000}"/>
    <cellStyle name="20% - Accent5 3 7 2 2" xfId="17242" xr:uid="{00000000-0005-0000-0000-0000A40C0000}"/>
    <cellStyle name="20% - Accent5 3 7 2 3" xfId="26565" xr:uid="{00000000-0005-0000-0000-0000A50C0000}"/>
    <cellStyle name="20% - Accent5 3 7 3" xfId="12625" xr:uid="{00000000-0005-0000-0000-0000A60C0000}"/>
    <cellStyle name="20% - Accent5 3 7 4" xfId="21951" xr:uid="{00000000-0005-0000-0000-0000A70C0000}"/>
    <cellStyle name="20% - Accent5 3 8" xfId="4905" xr:uid="{00000000-0005-0000-0000-0000A80C0000}"/>
    <cellStyle name="20% - Accent5 3 8 2" xfId="14229" xr:uid="{00000000-0005-0000-0000-0000A90C0000}"/>
    <cellStyle name="20% - Accent5 3 8 3" xfId="23552" xr:uid="{00000000-0005-0000-0000-0000AA0C0000}"/>
    <cellStyle name="20% - Accent5 3 9" xfId="9256" xr:uid="{00000000-0005-0000-0000-0000AB0C0000}"/>
    <cellStyle name="20% - Accent5 3 9 2" xfId="18580" xr:uid="{00000000-0005-0000-0000-0000AC0C0000}"/>
    <cellStyle name="20% - Accent5 3 9 3" xfId="27903" xr:uid="{00000000-0005-0000-0000-0000AD0C0000}"/>
    <cellStyle name="20% - Accent5 4" xfId="188" xr:uid="{00000000-0005-0000-0000-0000AE0C0000}"/>
    <cellStyle name="20% - Accent5 4 10" xfId="19132" xr:uid="{00000000-0005-0000-0000-0000AF0C0000}"/>
    <cellStyle name="20% - Accent5 4 11" xfId="28919" xr:uid="{00000000-0005-0000-0000-0000B00C0000}"/>
    <cellStyle name="20% - Accent5 4 2" xfId="327" xr:uid="{00000000-0005-0000-0000-0000B10C0000}"/>
    <cellStyle name="20% - Accent5 4 2 2" xfId="567" xr:uid="{00000000-0005-0000-0000-0000B20C0000}"/>
    <cellStyle name="20% - Accent5 4 2 2 2" xfId="1054" xr:uid="{00000000-0005-0000-0000-0000B30C0000}"/>
    <cellStyle name="20% - Accent5 4 2 2 2 2" xfId="6749" xr:uid="{00000000-0005-0000-0000-0000B40C0000}"/>
    <cellStyle name="20% - Accent5 4 2 2 2 2 2" xfId="16073" xr:uid="{00000000-0005-0000-0000-0000B50C0000}"/>
    <cellStyle name="20% - Accent5 4 2 2 2 2 3" xfId="25396" xr:uid="{00000000-0005-0000-0000-0000B60C0000}"/>
    <cellStyle name="20% - Accent5 4 2 2 2 3" xfId="10655" xr:uid="{00000000-0005-0000-0000-0000B70C0000}"/>
    <cellStyle name="20% - Accent5 4 2 2 2 4" xfId="19979" xr:uid="{00000000-0005-0000-0000-0000B80C0000}"/>
    <cellStyle name="20% - Accent5 4 2 2 3" xfId="7073" xr:uid="{00000000-0005-0000-0000-0000B90C0000}"/>
    <cellStyle name="20% - Accent5 4 2 2 3 2" xfId="16397" xr:uid="{00000000-0005-0000-0000-0000BA0C0000}"/>
    <cellStyle name="20% - Accent5 4 2 2 3 3" xfId="25720" xr:uid="{00000000-0005-0000-0000-0000BB0C0000}"/>
    <cellStyle name="20% - Accent5 4 2 2 4" xfId="9677" xr:uid="{00000000-0005-0000-0000-0000BC0C0000}"/>
    <cellStyle name="20% - Accent5 4 2 2 4 2" xfId="19001" xr:uid="{00000000-0005-0000-0000-0000BD0C0000}"/>
    <cellStyle name="20% - Accent5 4 2 2 4 3" xfId="28324" xr:uid="{00000000-0005-0000-0000-0000BE0C0000}"/>
    <cellStyle name="20% - Accent5 4 2 2 5" xfId="10171" xr:uid="{00000000-0005-0000-0000-0000BF0C0000}"/>
    <cellStyle name="20% - Accent5 4 2 2 6" xfId="19495" xr:uid="{00000000-0005-0000-0000-0000C00C0000}"/>
    <cellStyle name="20% - Accent5 4 2 3" xfId="814" xr:uid="{00000000-0005-0000-0000-0000C10C0000}"/>
    <cellStyle name="20% - Accent5 4 2 3 2" xfId="5464" xr:uid="{00000000-0005-0000-0000-0000C20C0000}"/>
    <cellStyle name="20% - Accent5 4 2 3 2 2" xfId="14788" xr:uid="{00000000-0005-0000-0000-0000C30C0000}"/>
    <cellStyle name="20% - Accent5 4 2 3 2 3" xfId="24111" xr:uid="{00000000-0005-0000-0000-0000C40C0000}"/>
    <cellStyle name="20% - Accent5 4 2 3 3" xfId="10415" xr:uid="{00000000-0005-0000-0000-0000C50C0000}"/>
    <cellStyle name="20% - Accent5 4 2 3 4" xfId="19739" xr:uid="{00000000-0005-0000-0000-0000C60C0000}"/>
    <cellStyle name="20% - Accent5 4 2 4" xfId="1457" xr:uid="{00000000-0005-0000-0000-0000C70C0000}"/>
    <cellStyle name="20% - Accent5 4 2 4 2" xfId="6573" xr:uid="{00000000-0005-0000-0000-0000C80C0000}"/>
    <cellStyle name="20% - Accent5 4 2 4 2 2" xfId="15897" xr:uid="{00000000-0005-0000-0000-0000C90C0000}"/>
    <cellStyle name="20% - Accent5 4 2 4 2 3" xfId="25220" xr:uid="{00000000-0005-0000-0000-0000CA0C0000}"/>
    <cellStyle name="20% - Accent5 4 2 4 3" xfId="11025" xr:uid="{00000000-0005-0000-0000-0000CB0C0000}"/>
    <cellStyle name="20% - Accent5 4 2 4 4" xfId="20349" xr:uid="{00000000-0005-0000-0000-0000CC0C0000}"/>
    <cellStyle name="20% - Accent5 4 2 5" xfId="3244" xr:uid="{00000000-0005-0000-0000-0000CD0C0000}"/>
    <cellStyle name="20% - Accent5 4 2 5 2" xfId="7923" xr:uid="{00000000-0005-0000-0000-0000CE0C0000}"/>
    <cellStyle name="20% - Accent5 4 2 5 2 2" xfId="17247" xr:uid="{00000000-0005-0000-0000-0000CF0C0000}"/>
    <cellStyle name="20% - Accent5 4 2 5 2 3" xfId="26570" xr:uid="{00000000-0005-0000-0000-0000D00C0000}"/>
    <cellStyle name="20% - Accent5 4 2 5 3" xfId="12630" xr:uid="{00000000-0005-0000-0000-0000D10C0000}"/>
    <cellStyle name="20% - Accent5 4 2 5 4" xfId="21956" xr:uid="{00000000-0005-0000-0000-0000D20C0000}"/>
    <cellStyle name="20% - Accent5 4 2 6" xfId="4910" xr:uid="{00000000-0005-0000-0000-0000D30C0000}"/>
    <cellStyle name="20% - Accent5 4 2 6 2" xfId="14234" xr:uid="{00000000-0005-0000-0000-0000D40C0000}"/>
    <cellStyle name="20% - Accent5 4 2 6 3" xfId="23557" xr:uid="{00000000-0005-0000-0000-0000D50C0000}"/>
    <cellStyle name="20% - Accent5 4 2 7" xfId="9437" xr:uid="{00000000-0005-0000-0000-0000D60C0000}"/>
    <cellStyle name="20% - Accent5 4 2 7 2" xfId="18761" xr:uid="{00000000-0005-0000-0000-0000D70C0000}"/>
    <cellStyle name="20% - Accent5 4 2 7 3" xfId="28084" xr:uid="{00000000-0005-0000-0000-0000D80C0000}"/>
    <cellStyle name="20% - Accent5 4 2 8" xfId="9931" xr:uid="{00000000-0005-0000-0000-0000D90C0000}"/>
    <cellStyle name="20% - Accent5 4 2 9" xfId="19255" xr:uid="{00000000-0005-0000-0000-0000DA0C0000}"/>
    <cellStyle name="20% - Accent5 4 3" xfId="445" xr:uid="{00000000-0005-0000-0000-0000DB0C0000}"/>
    <cellStyle name="20% - Accent5 4 3 2" xfId="932" xr:uid="{00000000-0005-0000-0000-0000DC0C0000}"/>
    <cellStyle name="20% - Accent5 4 3 2 2" xfId="6830" xr:uid="{00000000-0005-0000-0000-0000DD0C0000}"/>
    <cellStyle name="20% - Accent5 4 3 2 2 2" xfId="16154" xr:uid="{00000000-0005-0000-0000-0000DE0C0000}"/>
    <cellStyle name="20% - Accent5 4 3 2 2 3" xfId="25477" xr:uid="{00000000-0005-0000-0000-0000DF0C0000}"/>
    <cellStyle name="20% - Accent5 4 3 2 3" xfId="10533" xr:uid="{00000000-0005-0000-0000-0000E00C0000}"/>
    <cellStyle name="20% - Accent5 4 3 2 4" xfId="19857" xr:uid="{00000000-0005-0000-0000-0000E10C0000}"/>
    <cellStyle name="20% - Accent5 4 3 3" xfId="7142" xr:uid="{00000000-0005-0000-0000-0000E20C0000}"/>
    <cellStyle name="20% - Accent5 4 3 3 2" xfId="16466" xr:uid="{00000000-0005-0000-0000-0000E30C0000}"/>
    <cellStyle name="20% - Accent5 4 3 3 3" xfId="25789" xr:uid="{00000000-0005-0000-0000-0000E40C0000}"/>
    <cellStyle name="20% - Accent5 4 3 4" xfId="9555" xr:uid="{00000000-0005-0000-0000-0000E50C0000}"/>
    <cellStyle name="20% - Accent5 4 3 4 2" xfId="18879" xr:uid="{00000000-0005-0000-0000-0000E60C0000}"/>
    <cellStyle name="20% - Accent5 4 3 4 3" xfId="28202" xr:uid="{00000000-0005-0000-0000-0000E70C0000}"/>
    <cellStyle name="20% - Accent5 4 3 5" xfId="10049" xr:uid="{00000000-0005-0000-0000-0000E80C0000}"/>
    <cellStyle name="20% - Accent5 4 3 6" xfId="19373" xr:uid="{00000000-0005-0000-0000-0000E90C0000}"/>
    <cellStyle name="20% - Accent5 4 4" xfId="692" xr:uid="{00000000-0005-0000-0000-0000EA0C0000}"/>
    <cellStyle name="20% - Accent5 4 4 2" xfId="7012" xr:uid="{00000000-0005-0000-0000-0000EB0C0000}"/>
    <cellStyle name="20% - Accent5 4 4 2 2" xfId="16336" xr:uid="{00000000-0005-0000-0000-0000EC0C0000}"/>
    <cellStyle name="20% - Accent5 4 4 2 3" xfId="25659" xr:uid="{00000000-0005-0000-0000-0000ED0C0000}"/>
    <cellStyle name="20% - Accent5 4 4 3" xfId="10293" xr:uid="{00000000-0005-0000-0000-0000EE0C0000}"/>
    <cellStyle name="20% - Accent5 4 4 4" xfId="19617" xr:uid="{00000000-0005-0000-0000-0000EF0C0000}"/>
    <cellStyle name="20% - Accent5 4 5" xfId="1456" xr:uid="{00000000-0005-0000-0000-0000F00C0000}"/>
    <cellStyle name="20% - Accent5 4 5 2" xfId="6574" xr:uid="{00000000-0005-0000-0000-0000F10C0000}"/>
    <cellStyle name="20% - Accent5 4 5 2 2" xfId="15898" xr:uid="{00000000-0005-0000-0000-0000F20C0000}"/>
    <cellStyle name="20% - Accent5 4 5 2 3" xfId="25221" xr:uid="{00000000-0005-0000-0000-0000F30C0000}"/>
    <cellStyle name="20% - Accent5 4 5 3" xfId="11024" xr:uid="{00000000-0005-0000-0000-0000F40C0000}"/>
    <cellStyle name="20% - Accent5 4 5 4" xfId="20348" xr:uid="{00000000-0005-0000-0000-0000F50C0000}"/>
    <cellStyle name="20% - Accent5 4 6" xfId="3243" xr:uid="{00000000-0005-0000-0000-0000F60C0000}"/>
    <cellStyle name="20% - Accent5 4 6 2" xfId="7922" xr:uid="{00000000-0005-0000-0000-0000F70C0000}"/>
    <cellStyle name="20% - Accent5 4 6 2 2" xfId="17246" xr:uid="{00000000-0005-0000-0000-0000F80C0000}"/>
    <cellStyle name="20% - Accent5 4 6 2 3" xfId="26569" xr:uid="{00000000-0005-0000-0000-0000F90C0000}"/>
    <cellStyle name="20% - Accent5 4 6 3" xfId="12629" xr:uid="{00000000-0005-0000-0000-0000FA0C0000}"/>
    <cellStyle name="20% - Accent5 4 6 4" xfId="21955" xr:uid="{00000000-0005-0000-0000-0000FB0C0000}"/>
    <cellStyle name="20% - Accent5 4 7" xfId="4909" xr:uid="{00000000-0005-0000-0000-0000FC0C0000}"/>
    <cellStyle name="20% - Accent5 4 7 2" xfId="14233" xr:uid="{00000000-0005-0000-0000-0000FD0C0000}"/>
    <cellStyle name="20% - Accent5 4 7 3" xfId="23556" xr:uid="{00000000-0005-0000-0000-0000FE0C0000}"/>
    <cellStyle name="20% - Accent5 4 8" xfId="9314" xr:uid="{00000000-0005-0000-0000-0000FF0C0000}"/>
    <cellStyle name="20% - Accent5 4 8 2" xfId="18638" xr:uid="{00000000-0005-0000-0000-0000000D0000}"/>
    <cellStyle name="20% - Accent5 4 8 3" xfId="27961" xr:uid="{00000000-0005-0000-0000-0000010D0000}"/>
    <cellStyle name="20% - Accent5 4 9" xfId="9808" xr:uid="{00000000-0005-0000-0000-0000020D0000}"/>
    <cellStyle name="20% - Accent5 5" xfId="248" xr:uid="{00000000-0005-0000-0000-0000030D0000}"/>
    <cellStyle name="20% - Accent5 5 2" xfId="505" xr:uid="{00000000-0005-0000-0000-0000040D0000}"/>
    <cellStyle name="20% - Accent5 5 2 2" xfId="992" xr:uid="{00000000-0005-0000-0000-0000050D0000}"/>
    <cellStyle name="20% - Accent5 5 2 2 2" xfId="6796" xr:uid="{00000000-0005-0000-0000-0000060D0000}"/>
    <cellStyle name="20% - Accent5 5 2 2 2 2" xfId="16120" xr:uid="{00000000-0005-0000-0000-0000070D0000}"/>
    <cellStyle name="20% - Accent5 5 2 2 2 3" xfId="25443" xr:uid="{00000000-0005-0000-0000-0000080D0000}"/>
    <cellStyle name="20% - Accent5 5 2 2 3" xfId="10593" xr:uid="{00000000-0005-0000-0000-0000090D0000}"/>
    <cellStyle name="20% - Accent5 5 2 2 4" xfId="19917" xr:uid="{00000000-0005-0000-0000-00000A0D0000}"/>
    <cellStyle name="20% - Accent5 5 2 3" xfId="7109" xr:uid="{00000000-0005-0000-0000-00000B0D0000}"/>
    <cellStyle name="20% - Accent5 5 2 3 2" xfId="16433" xr:uid="{00000000-0005-0000-0000-00000C0D0000}"/>
    <cellStyle name="20% - Accent5 5 2 3 3" xfId="25756" xr:uid="{00000000-0005-0000-0000-00000D0D0000}"/>
    <cellStyle name="20% - Accent5 5 2 4" xfId="9615" xr:uid="{00000000-0005-0000-0000-00000E0D0000}"/>
    <cellStyle name="20% - Accent5 5 2 4 2" xfId="18939" xr:uid="{00000000-0005-0000-0000-00000F0D0000}"/>
    <cellStyle name="20% - Accent5 5 2 4 3" xfId="28262" xr:uid="{00000000-0005-0000-0000-0000100D0000}"/>
    <cellStyle name="20% - Accent5 5 2 5" xfId="10109" xr:uid="{00000000-0005-0000-0000-0000110D0000}"/>
    <cellStyle name="20% - Accent5 5 2 6" xfId="19433" xr:uid="{00000000-0005-0000-0000-0000120D0000}"/>
    <cellStyle name="20% - Accent5 5 3" xfId="752" xr:uid="{00000000-0005-0000-0000-0000130D0000}"/>
    <cellStyle name="20% - Accent5 5 3 2" xfId="6306" xr:uid="{00000000-0005-0000-0000-0000140D0000}"/>
    <cellStyle name="20% - Accent5 5 3 2 2" xfId="15630" xr:uid="{00000000-0005-0000-0000-0000150D0000}"/>
    <cellStyle name="20% - Accent5 5 3 2 3" xfId="24953" xr:uid="{00000000-0005-0000-0000-0000160D0000}"/>
    <cellStyle name="20% - Accent5 5 3 3" xfId="10353" xr:uid="{00000000-0005-0000-0000-0000170D0000}"/>
    <cellStyle name="20% - Accent5 5 3 4" xfId="19677" xr:uid="{00000000-0005-0000-0000-0000180D0000}"/>
    <cellStyle name="20% - Accent5 5 4" xfId="1458" xr:uid="{00000000-0005-0000-0000-0000190D0000}"/>
    <cellStyle name="20% - Accent5 5 4 2" xfId="6572" xr:uid="{00000000-0005-0000-0000-00001A0D0000}"/>
    <cellStyle name="20% - Accent5 5 4 2 2" xfId="15896" xr:uid="{00000000-0005-0000-0000-00001B0D0000}"/>
    <cellStyle name="20% - Accent5 5 4 2 3" xfId="25219" xr:uid="{00000000-0005-0000-0000-00001C0D0000}"/>
    <cellStyle name="20% - Accent5 5 4 3" xfId="11026" xr:uid="{00000000-0005-0000-0000-00001D0D0000}"/>
    <cellStyle name="20% - Accent5 5 4 4" xfId="20350" xr:uid="{00000000-0005-0000-0000-00001E0D0000}"/>
    <cellStyle name="20% - Accent5 5 5" xfId="3245" xr:uid="{00000000-0005-0000-0000-00001F0D0000}"/>
    <cellStyle name="20% - Accent5 5 5 2" xfId="7924" xr:uid="{00000000-0005-0000-0000-0000200D0000}"/>
    <cellStyle name="20% - Accent5 5 5 2 2" xfId="17248" xr:uid="{00000000-0005-0000-0000-0000210D0000}"/>
    <cellStyle name="20% - Accent5 5 5 2 3" xfId="26571" xr:uid="{00000000-0005-0000-0000-0000220D0000}"/>
    <cellStyle name="20% - Accent5 5 5 3" xfId="12631" xr:uid="{00000000-0005-0000-0000-0000230D0000}"/>
    <cellStyle name="20% - Accent5 5 5 4" xfId="21957" xr:uid="{00000000-0005-0000-0000-0000240D0000}"/>
    <cellStyle name="20% - Accent5 5 6" xfId="4911" xr:uid="{00000000-0005-0000-0000-0000250D0000}"/>
    <cellStyle name="20% - Accent5 5 6 2" xfId="14235" xr:uid="{00000000-0005-0000-0000-0000260D0000}"/>
    <cellStyle name="20% - Accent5 5 6 3" xfId="23558" xr:uid="{00000000-0005-0000-0000-0000270D0000}"/>
    <cellStyle name="20% - Accent5 5 7" xfId="9374" xr:uid="{00000000-0005-0000-0000-0000280D0000}"/>
    <cellStyle name="20% - Accent5 5 7 2" xfId="18698" xr:uid="{00000000-0005-0000-0000-0000290D0000}"/>
    <cellStyle name="20% - Accent5 5 7 3" xfId="28021" xr:uid="{00000000-0005-0000-0000-00002A0D0000}"/>
    <cellStyle name="20% - Accent5 5 8" xfId="9868" xr:uid="{00000000-0005-0000-0000-00002B0D0000}"/>
    <cellStyle name="20% - Accent5 5 9" xfId="19192" xr:uid="{00000000-0005-0000-0000-00002C0D0000}"/>
    <cellStyle name="20% - Accent5 6" xfId="386" xr:uid="{00000000-0005-0000-0000-00002D0D0000}"/>
    <cellStyle name="20% - Accent5 6 2" xfId="873" xr:uid="{00000000-0005-0000-0000-00002E0D0000}"/>
    <cellStyle name="20% - Accent5 6 2 2" xfId="6882" xr:uid="{00000000-0005-0000-0000-00002F0D0000}"/>
    <cellStyle name="20% - Accent5 6 2 2 2" xfId="16206" xr:uid="{00000000-0005-0000-0000-0000300D0000}"/>
    <cellStyle name="20% - Accent5 6 2 2 3" xfId="25529" xr:uid="{00000000-0005-0000-0000-0000310D0000}"/>
    <cellStyle name="20% - Accent5 6 2 3" xfId="10474" xr:uid="{00000000-0005-0000-0000-0000320D0000}"/>
    <cellStyle name="20% - Accent5 6 2 4" xfId="19798" xr:uid="{00000000-0005-0000-0000-0000330D0000}"/>
    <cellStyle name="20% - Accent5 6 3" xfId="1459" xr:uid="{00000000-0005-0000-0000-0000340D0000}"/>
    <cellStyle name="20% - Accent5 6 3 2" xfId="6571" xr:uid="{00000000-0005-0000-0000-0000350D0000}"/>
    <cellStyle name="20% - Accent5 6 3 2 2" xfId="15895" xr:uid="{00000000-0005-0000-0000-0000360D0000}"/>
    <cellStyle name="20% - Accent5 6 3 2 3" xfId="25218" xr:uid="{00000000-0005-0000-0000-0000370D0000}"/>
    <cellStyle name="20% - Accent5 6 3 3" xfId="11027" xr:uid="{00000000-0005-0000-0000-0000380D0000}"/>
    <cellStyle name="20% - Accent5 6 3 4" xfId="20351" xr:uid="{00000000-0005-0000-0000-0000390D0000}"/>
    <cellStyle name="20% - Accent5 6 4" xfId="3246" xr:uid="{00000000-0005-0000-0000-00003A0D0000}"/>
    <cellStyle name="20% - Accent5 6 4 2" xfId="7925" xr:uid="{00000000-0005-0000-0000-00003B0D0000}"/>
    <cellStyle name="20% - Accent5 6 4 2 2" xfId="17249" xr:uid="{00000000-0005-0000-0000-00003C0D0000}"/>
    <cellStyle name="20% - Accent5 6 4 2 3" xfId="26572" xr:uid="{00000000-0005-0000-0000-00003D0D0000}"/>
    <cellStyle name="20% - Accent5 6 4 3" xfId="12632" xr:uid="{00000000-0005-0000-0000-00003E0D0000}"/>
    <cellStyle name="20% - Accent5 6 4 4" xfId="21958" xr:uid="{00000000-0005-0000-0000-00003F0D0000}"/>
    <cellStyle name="20% - Accent5 6 5" xfId="4912" xr:uid="{00000000-0005-0000-0000-0000400D0000}"/>
    <cellStyle name="20% - Accent5 6 5 2" xfId="14236" xr:uid="{00000000-0005-0000-0000-0000410D0000}"/>
    <cellStyle name="20% - Accent5 6 5 3" xfId="23559" xr:uid="{00000000-0005-0000-0000-0000420D0000}"/>
    <cellStyle name="20% - Accent5 6 6" xfId="9496" xr:uid="{00000000-0005-0000-0000-0000430D0000}"/>
    <cellStyle name="20% - Accent5 6 6 2" xfId="18820" xr:uid="{00000000-0005-0000-0000-0000440D0000}"/>
    <cellStyle name="20% - Accent5 6 6 3" xfId="28143" xr:uid="{00000000-0005-0000-0000-0000450D0000}"/>
    <cellStyle name="20% - Accent5 6 7" xfId="9990" xr:uid="{00000000-0005-0000-0000-0000460D0000}"/>
    <cellStyle name="20% - Accent5 6 8" xfId="19314" xr:uid="{00000000-0005-0000-0000-0000470D0000}"/>
    <cellStyle name="20% - Accent5 7" xfId="629" xr:uid="{00000000-0005-0000-0000-0000480D0000}"/>
    <cellStyle name="20% - Accent5 7 2" xfId="1460" xr:uid="{00000000-0005-0000-0000-0000490D0000}"/>
    <cellStyle name="20% - Accent5 7 2 2" xfId="6570" xr:uid="{00000000-0005-0000-0000-00004A0D0000}"/>
    <cellStyle name="20% - Accent5 7 2 2 2" xfId="15894" xr:uid="{00000000-0005-0000-0000-00004B0D0000}"/>
    <cellStyle name="20% - Accent5 7 2 2 3" xfId="25217" xr:uid="{00000000-0005-0000-0000-00004C0D0000}"/>
    <cellStyle name="20% - Accent5 7 2 3" xfId="11028" xr:uid="{00000000-0005-0000-0000-00004D0D0000}"/>
    <cellStyle name="20% - Accent5 7 2 4" xfId="20352" xr:uid="{00000000-0005-0000-0000-00004E0D0000}"/>
    <cellStyle name="20% - Accent5 7 3" xfId="3247" xr:uid="{00000000-0005-0000-0000-00004F0D0000}"/>
    <cellStyle name="20% - Accent5 7 3 2" xfId="7926" xr:uid="{00000000-0005-0000-0000-0000500D0000}"/>
    <cellStyle name="20% - Accent5 7 3 2 2" xfId="17250" xr:uid="{00000000-0005-0000-0000-0000510D0000}"/>
    <cellStyle name="20% - Accent5 7 3 2 3" xfId="26573" xr:uid="{00000000-0005-0000-0000-0000520D0000}"/>
    <cellStyle name="20% - Accent5 7 3 3" xfId="12633" xr:uid="{00000000-0005-0000-0000-0000530D0000}"/>
    <cellStyle name="20% - Accent5 7 3 4" xfId="21959" xr:uid="{00000000-0005-0000-0000-0000540D0000}"/>
    <cellStyle name="20% - Accent5 7 4" xfId="4913" xr:uid="{00000000-0005-0000-0000-0000550D0000}"/>
    <cellStyle name="20% - Accent5 7 4 2" xfId="14237" xr:uid="{00000000-0005-0000-0000-0000560D0000}"/>
    <cellStyle name="20% - Accent5 7 4 3" xfId="23560" xr:uid="{00000000-0005-0000-0000-0000570D0000}"/>
    <cellStyle name="20% - Accent5 7 5" xfId="10233" xr:uid="{00000000-0005-0000-0000-0000580D0000}"/>
    <cellStyle name="20% - Accent5 7 6" xfId="19557" xr:uid="{00000000-0005-0000-0000-0000590D0000}"/>
    <cellStyle name="20% - Accent5 8" xfId="1127" xr:uid="{00000000-0005-0000-0000-00005A0D0000}"/>
    <cellStyle name="20% - Accent5 8 2" xfId="4613" xr:uid="{00000000-0005-0000-0000-00005B0D0000}"/>
    <cellStyle name="20% - Accent5 8 2 2" xfId="13937" xr:uid="{00000000-0005-0000-0000-00005C0D0000}"/>
    <cellStyle name="20% - Accent5 8 2 3" xfId="23260" xr:uid="{00000000-0005-0000-0000-00005D0D0000}"/>
    <cellStyle name="20% - Accent5 8 3" xfId="10726" xr:uid="{00000000-0005-0000-0000-00005E0D0000}"/>
    <cellStyle name="20% - Accent5 8 4" xfId="20050" xr:uid="{00000000-0005-0000-0000-00005F0D0000}"/>
    <cellStyle name="20% - Accent5 9" xfId="2941" xr:uid="{00000000-0005-0000-0000-0000600D0000}"/>
    <cellStyle name="20% - Accent5 9 2" xfId="7623" xr:uid="{00000000-0005-0000-0000-0000610D0000}"/>
    <cellStyle name="20% - Accent5 9 2 2" xfId="16947" xr:uid="{00000000-0005-0000-0000-0000620D0000}"/>
    <cellStyle name="20% - Accent5 9 2 3" xfId="26270" xr:uid="{00000000-0005-0000-0000-0000630D0000}"/>
    <cellStyle name="20% - Accent5 9 3" xfId="12346" xr:uid="{00000000-0005-0000-0000-0000640D0000}"/>
    <cellStyle name="20% - Accent5 9 4" xfId="21672" xr:uid="{00000000-0005-0000-0000-0000650D0000}"/>
    <cellStyle name="20% - Accent6" xfId="51" builtinId="50" customBuiltin="1"/>
    <cellStyle name="20% - Accent6 10" xfId="2943" xr:uid="{00000000-0005-0000-0000-0000670D0000}"/>
    <cellStyle name="20% - Accent6 10 2" xfId="7625" xr:uid="{00000000-0005-0000-0000-0000680D0000}"/>
    <cellStyle name="20% - Accent6 10 2 2" xfId="16949" xr:uid="{00000000-0005-0000-0000-0000690D0000}"/>
    <cellStyle name="20% - Accent6 10 2 3" xfId="26272" xr:uid="{00000000-0005-0000-0000-00006A0D0000}"/>
    <cellStyle name="20% - Accent6 10 3" xfId="12348" xr:uid="{00000000-0005-0000-0000-00006B0D0000}"/>
    <cellStyle name="20% - Accent6 10 4" xfId="21674" xr:uid="{00000000-0005-0000-0000-00006C0D0000}"/>
    <cellStyle name="20% - Accent6 11" xfId="4588" xr:uid="{00000000-0005-0000-0000-00006D0D0000}"/>
    <cellStyle name="20% - Accent6 11 2" xfId="13912" xr:uid="{00000000-0005-0000-0000-00006E0D0000}"/>
    <cellStyle name="20% - Accent6 11 3" xfId="23235" xr:uid="{00000000-0005-0000-0000-00006F0D0000}"/>
    <cellStyle name="20% - Accent6 12" xfId="9244" xr:uid="{00000000-0005-0000-0000-0000700D0000}"/>
    <cellStyle name="20% - Accent6 12 2" xfId="18568" xr:uid="{00000000-0005-0000-0000-0000710D0000}"/>
    <cellStyle name="20% - Accent6 12 3" xfId="27891" xr:uid="{00000000-0005-0000-0000-0000720D0000}"/>
    <cellStyle name="20% - Accent6 13" xfId="9738" xr:uid="{00000000-0005-0000-0000-0000730D0000}"/>
    <cellStyle name="20% - Accent6 14" xfId="19062" xr:uid="{00000000-0005-0000-0000-0000740D0000}"/>
    <cellStyle name="20% - Accent6 15" xfId="28394" xr:uid="{00000000-0005-0000-0000-0000750D0000}"/>
    <cellStyle name="20% - Accent6 2" xfId="65" xr:uid="{00000000-0005-0000-0000-0000760D0000}"/>
    <cellStyle name="20% - Accent6 2 10" xfId="4603" xr:uid="{00000000-0005-0000-0000-0000770D0000}"/>
    <cellStyle name="20% - Accent6 2 10 2" xfId="13927" xr:uid="{00000000-0005-0000-0000-0000780D0000}"/>
    <cellStyle name="20% - Accent6 2 10 3" xfId="23250" xr:uid="{00000000-0005-0000-0000-0000790D0000}"/>
    <cellStyle name="20% - Accent6 2 11" xfId="9257" xr:uid="{00000000-0005-0000-0000-00007A0D0000}"/>
    <cellStyle name="20% - Accent6 2 11 2" xfId="18581" xr:uid="{00000000-0005-0000-0000-00007B0D0000}"/>
    <cellStyle name="20% - Accent6 2 11 3" xfId="27904" xr:uid="{00000000-0005-0000-0000-00007C0D0000}"/>
    <cellStyle name="20% - Accent6 2 12" xfId="9751" xr:uid="{00000000-0005-0000-0000-00007D0D0000}"/>
    <cellStyle name="20% - Accent6 2 13" xfId="19075" xr:uid="{00000000-0005-0000-0000-00007E0D0000}"/>
    <cellStyle name="20% - Accent6 2 14" xfId="28395" xr:uid="{00000000-0005-0000-0000-00007F0D0000}"/>
    <cellStyle name="20% - Accent6 2 2" xfId="203" xr:uid="{00000000-0005-0000-0000-0000800D0000}"/>
    <cellStyle name="20% - Accent6 2 2 10" xfId="9823" xr:uid="{00000000-0005-0000-0000-0000810D0000}"/>
    <cellStyle name="20% - Accent6 2 2 11" xfId="19147" xr:uid="{00000000-0005-0000-0000-0000820D0000}"/>
    <cellStyle name="20% - Accent6 2 2 2" xfId="342" xr:uid="{00000000-0005-0000-0000-0000830D0000}"/>
    <cellStyle name="20% - Accent6 2 2 2 10" xfId="19270" xr:uid="{00000000-0005-0000-0000-0000840D0000}"/>
    <cellStyle name="20% - Accent6 2 2 2 2" xfId="582" xr:uid="{00000000-0005-0000-0000-0000850D0000}"/>
    <cellStyle name="20% - Accent6 2 2 2 2 2" xfId="1069" xr:uid="{00000000-0005-0000-0000-0000860D0000}"/>
    <cellStyle name="20% - Accent6 2 2 2 2 2 2" xfId="6739" xr:uid="{00000000-0005-0000-0000-0000870D0000}"/>
    <cellStyle name="20% - Accent6 2 2 2 2 2 2 2" xfId="16063" xr:uid="{00000000-0005-0000-0000-0000880D0000}"/>
    <cellStyle name="20% - Accent6 2 2 2 2 2 2 3" xfId="25386" xr:uid="{00000000-0005-0000-0000-0000890D0000}"/>
    <cellStyle name="20% - Accent6 2 2 2 2 2 3" xfId="10670" xr:uid="{00000000-0005-0000-0000-00008A0D0000}"/>
    <cellStyle name="20% - Accent6 2 2 2 2 2 4" xfId="19994" xr:uid="{00000000-0005-0000-0000-00008B0D0000}"/>
    <cellStyle name="20% - Accent6 2 2 2 2 3" xfId="1464" xr:uid="{00000000-0005-0000-0000-00008C0D0000}"/>
    <cellStyle name="20% - Accent6 2 2 2 2 3 2" xfId="6567" xr:uid="{00000000-0005-0000-0000-00008D0D0000}"/>
    <cellStyle name="20% - Accent6 2 2 2 2 3 2 2" xfId="15891" xr:uid="{00000000-0005-0000-0000-00008E0D0000}"/>
    <cellStyle name="20% - Accent6 2 2 2 2 3 2 3" xfId="25214" xr:uid="{00000000-0005-0000-0000-00008F0D0000}"/>
    <cellStyle name="20% - Accent6 2 2 2 2 3 3" xfId="11032" xr:uid="{00000000-0005-0000-0000-0000900D0000}"/>
    <cellStyle name="20% - Accent6 2 2 2 2 3 4" xfId="20356" xr:uid="{00000000-0005-0000-0000-0000910D0000}"/>
    <cellStyle name="20% - Accent6 2 2 2 2 4" xfId="3251" xr:uid="{00000000-0005-0000-0000-0000920D0000}"/>
    <cellStyle name="20% - Accent6 2 2 2 2 4 2" xfId="7930" xr:uid="{00000000-0005-0000-0000-0000930D0000}"/>
    <cellStyle name="20% - Accent6 2 2 2 2 4 2 2" xfId="17254" xr:uid="{00000000-0005-0000-0000-0000940D0000}"/>
    <cellStyle name="20% - Accent6 2 2 2 2 4 2 3" xfId="26577" xr:uid="{00000000-0005-0000-0000-0000950D0000}"/>
    <cellStyle name="20% - Accent6 2 2 2 2 4 3" xfId="12637" xr:uid="{00000000-0005-0000-0000-0000960D0000}"/>
    <cellStyle name="20% - Accent6 2 2 2 2 4 4" xfId="21963" xr:uid="{00000000-0005-0000-0000-0000970D0000}"/>
    <cellStyle name="20% - Accent6 2 2 2 2 5" xfId="4917" xr:uid="{00000000-0005-0000-0000-0000980D0000}"/>
    <cellStyle name="20% - Accent6 2 2 2 2 5 2" xfId="14241" xr:uid="{00000000-0005-0000-0000-0000990D0000}"/>
    <cellStyle name="20% - Accent6 2 2 2 2 5 3" xfId="23564" xr:uid="{00000000-0005-0000-0000-00009A0D0000}"/>
    <cellStyle name="20% - Accent6 2 2 2 2 6" xfId="7064" xr:uid="{00000000-0005-0000-0000-00009B0D0000}"/>
    <cellStyle name="20% - Accent6 2 2 2 2 6 2" xfId="16388" xr:uid="{00000000-0005-0000-0000-00009C0D0000}"/>
    <cellStyle name="20% - Accent6 2 2 2 2 6 3" xfId="25711" xr:uid="{00000000-0005-0000-0000-00009D0D0000}"/>
    <cellStyle name="20% - Accent6 2 2 2 2 7" xfId="9692" xr:uid="{00000000-0005-0000-0000-00009E0D0000}"/>
    <cellStyle name="20% - Accent6 2 2 2 2 7 2" xfId="19016" xr:uid="{00000000-0005-0000-0000-00009F0D0000}"/>
    <cellStyle name="20% - Accent6 2 2 2 2 7 3" xfId="28339" xr:uid="{00000000-0005-0000-0000-0000A00D0000}"/>
    <cellStyle name="20% - Accent6 2 2 2 2 8" xfId="10186" xr:uid="{00000000-0005-0000-0000-0000A10D0000}"/>
    <cellStyle name="20% - Accent6 2 2 2 2 9" xfId="19510" xr:uid="{00000000-0005-0000-0000-0000A20D0000}"/>
    <cellStyle name="20% - Accent6 2 2 2 3" xfId="829" xr:uid="{00000000-0005-0000-0000-0000A30D0000}"/>
    <cellStyle name="20% - Accent6 2 2 2 3 2" xfId="6915" xr:uid="{00000000-0005-0000-0000-0000A40D0000}"/>
    <cellStyle name="20% - Accent6 2 2 2 3 2 2" xfId="16239" xr:uid="{00000000-0005-0000-0000-0000A50D0000}"/>
    <cellStyle name="20% - Accent6 2 2 2 3 2 3" xfId="25562" xr:uid="{00000000-0005-0000-0000-0000A60D0000}"/>
    <cellStyle name="20% - Accent6 2 2 2 3 3" xfId="10430" xr:uid="{00000000-0005-0000-0000-0000A70D0000}"/>
    <cellStyle name="20% - Accent6 2 2 2 3 4" xfId="19754" xr:uid="{00000000-0005-0000-0000-0000A80D0000}"/>
    <cellStyle name="20% - Accent6 2 2 2 4" xfId="1463" xr:uid="{00000000-0005-0000-0000-0000A90D0000}"/>
    <cellStyle name="20% - Accent6 2 2 2 4 2" xfId="6568" xr:uid="{00000000-0005-0000-0000-0000AA0D0000}"/>
    <cellStyle name="20% - Accent6 2 2 2 4 2 2" xfId="15892" xr:uid="{00000000-0005-0000-0000-0000AB0D0000}"/>
    <cellStyle name="20% - Accent6 2 2 2 4 2 3" xfId="25215" xr:uid="{00000000-0005-0000-0000-0000AC0D0000}"/>
    <cellStyle name="20% - Accent6 2 2 2 4 3" xfId="11031" xr:uid="{00000000-0005-0000-0000-0000AD0D0000}"/>
    <cellStyle name="20% - Accent6 2 2 2 4 4" xfId="20355" xr:uid="{00000000-0005-0000-0000-0000AE0D0000}"/>
    <cellStyle name="20% - Accent6 2 2 2 5" xfId="3250" xr:uid="{00000000-0005-0000-0000-0000AF0D0000}"/>
    <cellStyle name="20% - Accent6 2 2 2 5 2" xfId="7929" xr:uid="{00000000-0005-0000-0000-0000B00D0000}"/>
    <cellStyle name="20% - Accent6 2 2 2 5 2 2" xfId="17253" xr:uid="{00000000-0005-0000-0000-0000B10D0000}"/>
    <cellStyle name="20% - Accent6 2 2 2 5 2 3" xfId="26576" xr:uid="{00000000-0005-0000-0000-0000B20D0000}"/>
    <cellStyle name="20% - Accent6 2 2 2 5 3" xfId="12636" xr:uid="{00000000-0005-0000-0000-0000B30D0000}"/>
    <cellStyle name="20% - Accent6 2 2 2 5 4" xfId="21962" xr:uid="{00000000-0005-0000-0000-0000B40D0000}"/>
    <cellStyle name="20% - Accent6 2 2 2 6" xfId="4916" xr:uid="{00000000-0005-0000-0000-0000B50D0000}"/>
    <cellStyle name="20% - Accent6 2 2 2 6 2" xfId="14240" xr:uid="{00000000-0005-0000-0000-0000B60D0000}"/>
    <cellStyle name="20% - Accent6 2 2 2 6 3" xfId="23563" xr:uid="{00000000-0005-0000-0000-0000B70D0000}"/>
    <cellStyle name="20% - Accent6 2 2 2 7" xfId="7199" xr:uid="{00000000-0005-0000-0000-0000B80D0000}"/>
    <cellStyle name="20% - Accent6 2 2 2 7 2" xfId="16523" xr:uid="{00000000-0005-0000-0000-0000B90D0000}"/>
    <cellStyle name="20% - Accent6 2 2 2 7 3" xfId="25846" xr:uid="{00000000-0005-0000-0000-0000BA0D0000}"/>
    <cellStyle name="20% - Accent6 2 2 2 8" xfId="9452" xr:uid="{00000000-0005-0000-0000-0000BB0D0000}"/>
    <cellStyle name="20% - Accent6 2 2 2 8 2" xfId="18776" xr:uid="{00000000-0005-0000-0000-0000BC0D0000}"/>
    <cellStyle name="20% - Accent6 2 2 2 8 3" xfId="28099" xr:uid="{00000000-0005-0000-0000-0000BD0D0000}"/>
    <cellStyle name="20% - Accent6 2 2 2 9" xfId="9946" xr:uid="{00000000-0005-0000-0000-0000BE0D0000}"/>
    <cellStyle name="20% - Accent6 2 2 3" xfId="460" xr:uid="{00000000-0005-0000-0000-0000BF0D0000}"/>
    <cellStyle name="20% - Accent6 2 2 3 2" xfId="947" xr:uid="{00000000-0005-0000-0000-0000C00D0000}"/>
    <cellStyle name="20% - Accent6 2 2 3 2 2" xfId="6820" xr:uid="{00000000-0005-0000-0000-0000C10D0000}"/>
    <cellStyle name="20% - Accent6 2 2 3 2 2 2" xfId="16144" xr:uid="{00000000-0005-0000-0000-0000C20D0000}"/>
    <cellStyle name="20% - Accent6 2 2 3 2 2 3" xfId="25467" xr:uid="{00000000-0005-0000-0000-0000C30D0000}"/>
    <cellStyle name="20% - Accent6 2 2 3 2 3" xfId="10548" xr:uid="{00000000-0005-0000-0000-0000C40D0000}"/>
    <cellStyle name="20% - Accent6 2 2 3 2 4" xfId="19872" xr:uid="{00000000-0005-0000-0000-0000C50D0000}"/>
    <cellStyle name="20% - Accent6 2 2 3 3" xfId="1465" xr:uid="{00000000-0005-0000-0000-0000C60D0000}"/>
    <cellStyle name="20% - Accent6 2 2 3 3 2" xfId="6566" xr:uid="{00000000-0005-0000-0000-0000C70D0000}"/>
    <cellStyle name="20% - Accent6 2 2 3 3 2 2" xfId="15890" xr:uid="{00000000-0005-0000-0000-0000C80D0000}"/>
    <cellStyle name="20% - Accent6 2 2 3 3 2 3" xfId="25213" xr:uid="{00000000-0005-0000-0000-0000C90D0000}"/>
    <cellStyle name="20% - Accent6 2 2 3 3 3" xfId="11033" xr:uid="{00000000-0005-0000-0000-0000CA0D0000}"/>
    <cellStyle name="20% - Accent6 2 2 3 3 4" xfId="20357" xr:uid="{00000000-0005-0000-0000-0000CB0D0000}"/>
    <cellStyle name="20% - Accent6 2 2 3 4" xfId="3252" xr:uid="{00000000-0005-0000-0000-0000CC0D0000}"/>
    <cellStyle name="20% - Accent6 2 2 3 4 2" xfId="7931" xr:uid="{00000000-0005-0000-0000-0000CD0D0000}"/>
    <cellStyle name="20% - Accent6 2 2 3 4 2 2" xfId="17255" xr:uid="{00000000-0005-0000-0000-0000CE0D0000}"/>
    <cellStyle name="20% - Accent6 2 2 3 4 2 3" xfId="26578" xr:uid="{00000000-0005-0000-0000-0000CF0D0000}"/>
    <cellStyle name="20% - Accent6 2 2 3 4 3" xfId="12638" xr:uid="{00000000-0005-0000-0000-0000D00D0000}"/>
    <cellStyle name="20% - Accent6 2 2 3 4 4" xfId="21964" xr:uid="{00000000-0005-0000-0000-0000D10D0000}"/>
    <cellStyle name="20% - Accent6 2 2 3 5" xfId="4918" xr:uid="{00000000-0005-0000-0000-0000D20D0000}"/>
    <cellStyle name="20% - Accent6 2 2 3 5 2" xfId="14242" xr:uid="{00000000-0005-0000-0000-0000D30D0000}"/>
    <cellStyle name="20% - Accent6 2 2 3 5 3" xfId="23565" xr:uid="{00000000-0005-0000-0000-0000D40D0000}"/>
    <cellStyle name="20% - Accent6 2 2 3 6" xfId="7133" xr:uid="{00000000-0005-0000-0000-0000D50D0000}"/>
    <cellStyle name="20% - Accent6 2 2 3 6 2" xfId="16457" xr:uid="{00000000-0005-0000-0000-0000D60D0000}"/>
    <cellStyle name="20% - Accent6 2 2 3 6 3" xfId="25780" xr:uid="{00000000-0005-0000-0000-0000D70D0000}"/>
    <cellStyle name="20% - Accent6 2 2 3 7" xfId="9570" xr:uid="{00000000-0005-0000-0000-0000D80D0000}"/>
    <cellStyle name="20% - Accent6 2 2 3 7 2" xfId="18894" xr:uid="{00000000-0005-0000-0000-0000D90D0000}"/>
    <cellStyle name="20% - Accent6 2 2 3 7 3" xfId="28217" xr:uid="{00000000-0005-0000-0000-0000DA0D0000}"/>
    <cellStyle name="20% - Accent6 2 2 3 8" xfId="10064" xr:uid="{00000000-0005-0000-0000-0000DB0D0000}"/>
    <cellStyle name="20% - Accent6 2 2 3 9" xfId="19388" xr:uid="{00000000-0005-0000-0000-0000DC0D0000}"/>
    <cellStyle name="20% - Accent6 2 2 4" xfId="707" xr:uid="{00000000-0005-0000-0000-0000DD0D0000}"/>
    <cellStyle name="20% - Accent6 2 2 4 2" xfId="6999" xr:uid="{00000000-0005-0000-0000-0000DE0D0000}"/>
    <cellStyle name="20% - Accent6 2 2 4 2 2" xfId="16323" xr:uid="{00000000-0005-0000-0000-0000DF0D0000}"/>
    <cellStyle name="20% - Accent6 2 2 4 2 3" xfId="25646" xr:uid="{00000000-0005-0000-0000-0000E00D0000}"/>
    <cellStyle name="20% - Accent6 2 2 4 3" xfId="10308" xr:uid="{00000000-0005-0000-0000-0000E10D0000}"/>
    <cellStyle name="20% - Accent6 2 2 4 4" xfId="19632" xr:uid="{00000000-0005-0000-0000-0000E20D0000}"/>
    <cellStyle name="20% - Accent6 2 2 5" xfId="1462" xr:uid="{00000000-0005-0000-0000-0000E30D0000}"/>
    <cellStyle name="20% - Accent6 2 2 5 2" xfId="6569" xr:uid="{00000000-0005-0000-0000-0000E40D0000}"/>
    <cellStyle name="20% - Accent6 2 2 5 2 2" xfId="15893" xr:uid="{00000000-0005-0000-0000-0000E50D0000}"/>
    <cellStyle name="20% - Accent6 2 2 5 2 3" xfId="25216" xr:uid="{00000000-0005-0000-0000-0000E60D0000}"/>
    <cellStyle name="20% - Accent6 2 2 5 3" xfId="11030" xr:uid="{00000000-0005-0000-0000-0000E70D0000}"/>
    <cellStyle name="20% - Accent6 2 2 5 4" xfId="20354" xr:uid="{00000000-0005-0000-0000-0000E80D0000}"/>
    <cellStyle name="20% - Accent6 2 2 6" xfId="3249" xr:uid="{00000000-0005-0000-0000-0000E90D0000}"/>
    <cellStyle name="20% - Accent6 2 2 6 2" xfId="7928" xr:uid="{00000000-0005-0000-0000-0000EA0D0000}"/>
    <cellStyle name="20% - Accent6 2 2 6 2 2" xfId="17252" xr:uid="{00000000-0005-0000-0000-0000EB0D0000}"/>
    <cellStyle name="20% - Accent6 2 2 6 2 3" xfId="26575" xr:uid="{00000000-0005-0000-0000-0000EC0D0000}"/>
    <cellStyle name="20% - Accent6 2 2 6 3" xfId="12635" xr:uid="{00000000-0005-0000-0000-0000ED0D0000}"/>
    <cellStyle name="20% - Accent6 2 2 6 4" xfId="21961" xr:uid="{00000000-0005-0000-0000-0000EE0D0000}"/>
    <cellStyle name="20% - Accent6 2 2 7" xfId="4915" xr:uid="{00000000-0005-0000-0000-0000EF0D0000}"/>
    <cellStyle name="20% - Accent6 2 2 7 2" xfId="14239" xr:uid="{00000000-0005-0000-0000-0000F00D0000}"/>
    <cellStyle name="20% - Accent6 2 2 7 3" xfId="23562" xr:uid="{00000000-0005-0000-0000-0000F10D0000}"/>
    <cellStyle name="20% - Accent6 2 2 8" xfId="7266" xr:uid="{00000000-0005-0000-0000-0000F20D0000}"/>
    <cellStyle name="20% - Accent6 2 2 8 2" xfId="16590" xr:uid="{00000000-0005-0000-0000-0000F30D0000}"/>
    <cellStyle name="20% - Accent6 2 2 8 3" xfId="25913" xr:uid="{00000000-0005-0000-0000-0000F40D0000}"/>
    <cellStyle name="20% - Accent6 2 2 9" xfId="9329" xr:uid="{00000000-0005-0000-0000-0000F50D0000}"/>
    <cellStyle name="20% - Accent6 2 2 9 2" xfId="18653" xr:uid="{00000000-0005-0000-0000-0000F60D0000}"/>
    <cellStyle name="20% - Accent6 2 2 9 3" xfId="27976" xr:uid="{00000000-0005-0000-0000-0000F70D0000}"/>
    <cellStyle name="20% - Accent6 2 3" xfId="268" xr:uid="{00000000-0005-0000-0000-0000F80D0000}"/>
    <cellStyle name="20% - Accent6 2 3 2" xfId="521" xr:uid="{00000000-0005-0000-0000-0000F90D0000}"/>
    <cellStyle name="20% - Accent6 2 3 2 2" xfId="1008" xr:uid="{00000000-0005-0000-0000-0000FA0D0000}"/>
    <cellStyle name="20% - Accent6 2 3 2 2 2" xfId="6784" xr:uid="{00000000-0005-0000-0000-0000FB0D0000}"/>
    <cellStyle name="20% - Accent6 2 3 2 2 2 2" xfId="16108" xr:uid="{00000000-0005-0000-0000-0000FC0D0000}"/>
    <cellStyle name="20% - Accent6 2 3 2 2 2 3" xfId="25431" xr:uid="{00000000-0005-0000-0000-0000FD0D0000}"/>
    <cellStyle name="20% - Accent6 2 3 2 2 3" xfId="10609" xr:uid="{00000000-0005-0000-0000-0000FE0D0000}"/>
    <cellStyle name="20% - Accent6 2 3 2 2 4" xfId="19933" xr:uid="{00000000-0005-0000-0000-0000FF0D0000}"/>
    <cellStyle name="20% - Accent6 2 3 2 3" xfId="1467" xr:uid="{00000000-0005-0000-0000-0000000E0000}"/>
    <cellStyle name="20% - Accent6 2 3 2 3 2" xfId="5849" xr:uid="{00000000-0005-0000-0000-0000010E0000}"/>
    <cellStyle name="20% - Accent6 2 3 2 3 2 2" xfId="15173" xr:uid="{00000000-0005-0000-0000-0000020E0000}"/>
    <cellStyle name="20% - Accent6 2 3 2 3 2 3" xfId="24496" xr:uid="{00000000-0005-0000-0000-0000030E0000}"/>
    <cellStyle name="20% - Accent6 2 3 2 3 3" xfId="11035" xr:uid="{00000000-0005-0000-0000-0000040E0000}"/>
    <cellStyle name="20% - Accent6 2 3 2 3 4" xfId="20359" xr:uid="{00000000-0005-0000-0000-0000050E0000}"/>
    <cellStyle name="20% - Accent6 2 3 2 4" xfId="3254" xr:uid="{00000000-0005-0000-0000-0000060E0000}"/>
    <cellStyle name="20% - Accent6 2 3 2 4 2" xfId="7933" xr:uid="{00000000-0005-0000-0000-0000070E0000}"/>
    <cellStyle name="20% - Accent6 2 3 2 4 2 2" xfId="17257" xr:uid="{00000000-0005-0000-0000-0000080E0000}"/>
    <cellStyle name="20% - Accent6 2 3 2 4 2 3" xfId="26580" xr:uid="{00000000-0005-0000-0000-0000090E0000}"/>
    <cellStyle name="20% - Accent6 2 3 2 4 3" xfId="12640" xr:uid="{00000000-0005-0000-0000-00000A0E0000}"/>
    <cellStyle name="20% - Accent6 2 3 2 4 4" xfId="21966" xr:uid="{00000000-0005-0000-0000-00000B0E0000}"/>
    <cellStyle name="20% - Accent6 2 3 2 5" xfId="4920" xr:uid="{00000000-0005-0000-0000-00000C0E0000}"/>
    <cellStyle name="20% - Accent6 2 3 2 5 2" xfId="14244" xr:uid="{00000000-0005-0000-0000-00000D0E0000}"/>
    <cellStyle name="20% - Accent6 2 3 2 5 3" xfId="23567" xr:uid="{00000000-0005-0000-0000-00000E0E0000}"/>
    <cellStyle name="20% - Accent6 2 3 2 6" xfId="9631" xr:uid="{00000000-0005-0000-0000-00000F0E0000}"/>
    <cellStyle name="20% - Accent6 2 3 2 6 2" xfId="18955" xr:uid="{00000000-0005-0000-0000-0000100E0000}"/>
    <cellStyle name="20% - Accent6 2 3 2 6 3" xfId="28278" xr:uid="{00000000-0005-0000-0000-0000110E0000}"/>
    <cellStyle name="20% - Accent6 2 3 2 7" xfId="10125" xr:uid="{00000000-0005-0000-0000-0000120E0000}"/>
    <cellStyle name="20% - Accent6 2 3 2 8" xfId="19449" xr:uid="{00000000-0005-0000-0000-0000130E0000}"/>
    <cellStyle name="20% - Accent6 2 3 3" xfId="768" xr:uid="{00000000-0005-0000-0000-0000140E0000}"/>
    <cellStyle name="20% - Accent6 2 3 3 2" xfId="6958" xr:uid="{00000000-0005-0000-0000-0000150E0000}"/>
    <cellStyle name="20% - Accent6 2 3 3 2 2" xfId="16282" xr:uid="{00000000-0005-0000-0000-0000160E0000}"/>
    <cellStyle name="20% - Accent6 2 3 3 2 3" xfId="25605" xr:uid="{00000000-0005-0000-0000-0000170E0000}"/>
    <cellStyle name="20% - Accent6 2 3 3 3" xfId="10369" xr:uid="{00000000-0005-0000-0000-0000180E0000}"/>
    <cellStyle name="20% - Accent6 2 3 3 4" xfId="19693" xr:uid="{00000000-0005-0000-0000-0000190E0000}"/>
    <cellStyle name="20% - Accent6 2 3 4" xfId="1466" xr:uid="{00000000-0005-0000-0000-00001A0E0000}"/>
    <cellStyle name="20% - Accent6 2 3 4 2" xfId="6565" xr:uid="{00000000-0005-0000-0000-00001B0E0000}"/>
    <cellStyle name="20% - Accent6 2 3 4 2 2" xfId="15889" xr:uid="{00000000-0005-0000-0000-00001C0E0000}"/>
    <cellStyle name="20% - Accent6 2 3 4 2 3" xfId="25212" xr:uid="{00000000-0005-0000-0000-00001D0E0000}"/>
    <cellStyle name="20% - Accent6 2 3 4 3" xfId="11034" xr:uid="{00000000-0005-0000-0000-00001E0E0000}"/>
    <cellStyle name="20% - Accent6 2 3 4 4" xfId="20358" xr:uid="{00000000-0005-0000-0000-00001F0E0000}"/>
    <cellStyle name="20% - Accent6 2 3 5" xfId="3253" xr:uid="{00000000-0005-0000-0000-0000200E0000}"/>
    <cellStyle name="20% - Accent6 2 3 5 2" xfId="7932" xr:uid="{00000000-0005-0000-0000-0000210E0000}"/>
    <cellStyle name="20% - Accent6 2 3 5 2 2" xfId="17256" xr:uid="{00000000-0005-0000-0000-0000220E0000}"/>
    <cellStyle name="20% - Accent6 2 3 5 2 3" xfId="26579" xr:uid="{00000000-0005-0000-0000-0000230E0000}"/>
    <cellStyle name="20% - Accent6 2 3 5 3" xfId="12639" xr:uid="{00000000-0005-0000-0000-0000240E0000}"/>
    <cellStyle name="20% - Accent6 2 3 5 4" xfId="21965" xr:uid="{00000000-0005-0000-0000-0000250E0000}"/>
    <cellStyle name="20% - Accent6 2 3 6" xfId="4919" xr:uid="{00000000-0005-0000-0000-0000260E0000}"/>
    <cellStyle name="20% - Accent6 2 3 6 2" xfId="14243" xr:uid="{00000000-0005-0000-0000-0000270E0000}"/>
    <cellStyle name="20% - Accent6 2 3 6 3" xfId="23566" xr:uid="{00000000-0005-0000-0000-0000280E0000}"/>
    <cellStyle name="20% - Accent6 2 3 7" xfId="9390" xr:uid="{00000000-0005-0000-0000-0000290E0000}"/>
    <cellStyle name="20% - Accent6 2 3 7 2" xfId="18714" xr:uid="{00000000-0005-0000-0000-00002A0E0000}"/>
    <cellStyle name="20% - Accent6 2 3 7 3" xfId="28037" xr:uid="{00000000-0005-0000-0000-00002B0E0000}"/>
    <cellStyle name="20% - Accent6 2 3 8" xfId="9884" xr:uid="{00000000-0005-0000-0000-00002C0E0000}"/>
    <cellStyle name="20% - Accent6 2 3 9" xfId="19208" xr:uid="{00000000-0005-0000-0000-00002D0E0000}"/>
    <cellStyle name="20% - Accent6 2 4" xfId="401" xr:uid="{00000000-0005-0000-0000-00002E0E0000}"/>
    <cellStyle name="20% - Accent6 2 4 2" xfId="888" xr:uid="{00000000-0005-0000-0000-00002F0E0000}"/>
    <cellStyle name="20% - Accent6 2 4 2 2" xfId="6868" xr:uid="{00000000-0005-0000-0000-0000300E0000}"/>
    <cellStyle name="20% - Accent6 2 4 2 2 2" xfId="16192" xr:uid="{00000000-0005-0000-0000-0000310E0000}"/>
    <cellStyle name="20% - Accent6 2 4 2 2 3" xfId="25515" xr:uid="{00000000-0005-0000-0000-0000320E0000}"/>
    <cellStyle name="20% - Accent6 2 4 2 3" xfId="10489" xr:uid="{00000000-0005-0000-0000-0000330E0000}"/>
    <cellStyle name="20% - Accent6 2 4 2 4" xfId="19813" xr:uid="{00000000-0005-0000-0000-0000340E0000}"/>
    <cellStyle name="20% - Accent6 2 4 3" xfId="1468" xr:uid="{00000000-0005-0000-0000-0000350E0000}"/>
    <cellStyle name="20% - Accent6 2 4 3 2" xfId="4563" xr:uid="{00000000-0005-0000-0000-0000360E0000}"/>
    <cellStyle name="20% - Accent6 2 4 3 2 2" xfId="13887" xr:uid="{00000000-0005-0000-0000-0000370E0000}"/>
    <cellStyle name="20% - Accent6 2 4 3 2 3" xfId="23210" xr:uid="{00000000-0005-0000-0000-0000380E0000}"/>
    <cellStyle name="20% - Accent6 2 4 3 3" xfId="11036" xr:uid="{00000000-0005-0000-0000-0000390E0000}"/>
    <cellStyle name="20% - Accent6 2 4 3 4" xfId="20360" xr:uid="{00000000-0005-0000-0000-00003A0E0000}"/>
    <cellStyle name="20% - Accent6 2 4 4" xfId="3255" xr:uid="{00000000-0005-0000-0000-00003B0E0000}"/>
    <cellStyle name="20% - Accent6 2 4 4 2" xfId="7934" xr:uid="{00000000-0005-0000-0000-00003C0E0000}"/>
    <cellStyle name="20% - Accent6 2 4 4 2 2" xfId="17258" xr:uid="{00000000-0005-0000-0000-00003D0E0000}"/>
    <cellStyle name="20% - Accent6 2 4 4 2 3" xfId="26581" xr:uid="{00000000-0005-0000-0000-00003E0E0000}"/>
    <cellStyle name="20% - Accent6 2 4 4 3" xfId="12641" xr:uid="{00000000-0005-0000-0000-00003F0E0000}"/>
    <cellStyle name="20% - Accent6 2 4 4 4" xfId="21967" xr:uid="{00000000-0005-0000-0000-0000400E0000}"/>
    <cellStyle name="20% - Accent6 2 4 5" xfId="4921" xr:uid="{00000000-0005-0000-0000-0000410E0000}"/>
    <cellStyle name="20% - Accent6 2 4 5 2" xfId="14245" xr:uid="{00000000-0005-0000-0000-0000420E0000}"/>
    <cellStyle name="20% - Accent6 2 4 5 3" xfId="23568" xr:uid="{00000000-0005-0000-0000-0000430E0000}"/>
    <cellStyle name="20% - Accent6 2 4 6" xfId="7173" xr:uid="{00000000-0005-0000-0000-0000440E0000}"/>
    <cellStyle name="20% - Accent6 2 4 6 2" xfId="16497" xr:uid="{00000000-0005-0000-0000-0000450E0000}"/>
    <cellStyle name="20% - Accent6 2 4 6 3" xfId="25820" xr:uid="{00000000-0005-0000-0000-0000460E0000}"/>
    <cellStyle name="20% - Accent6 2 4 7" xfId="9511" xr:uid="{00000000-0005-0000-0000-0000470E0000}"/>
    <cellStyle name="20% - Accent6 2 4 7 2" xfId="18835" xr:uid="{00000000-0005-0000-0000-0000480E0000}"/>
    <cellStyle name="20% - Accent6 2 4 7 3" xfId="28158" xr:uid="{00000000-0005-0000-0000-0000490E0000}"/>
    <cellStyle name="20% - Accent6 2 4 8" xfId="10005" xr:uid="{00000000-0005-0000-0000-00004A0E0000}"/>
    <cellStyle name="20% - Accent6 2 4 9" xfId="19329" xr:uid="{00000000-0005-0000-0000-00004B0E0000}"/>
    <cellStyle name="20% - Accent6 2 5" xfId="648" xr:uid="{00000000-0005-0000-0000-00004C0E0000}"/>
    <cellStyle name="20% - Accent6 2 5 2" xfId="1469" xr:uid="{00000000-0005-0000-0000-00004D0E0000}"/>
    <cellStyle name="20% - Accent6 2 5 2 2" xfId="6563" xr:uid="{00000000-0005-0000-0000-00004E0E0000}"/>
    <cellStyle name="20% - Accent6 2 5 2 2 2" xfId="15887" xr:uid="{00000000-0005-0000-0000-00004F0E0000}"/>
    <cellStyle name="20% - Accent6 2 5 2 2 3" xfId="25210" xr:uid="{00000000-0005-0000-0000-0000500E0000}"/>
    <cellStyle name="20% - Accent6 2 5 2 3" xfId="11037" xr:uid="{00000000-0005-0000-0000-0000510E0000}"/>
    <cellStyle name="20% - Accent6 2 5 2 4" xfId="20361" xr:uid="{00000000-0005-0000-0000-0000520E0000}"/>
    <cellStyle name="20% - Accent6 2 5 3" xfId="3256" xr:uid="{00000000-0005-0000-0000-0000530E0000}"/>
    <cellStyle name="20% - Accent6 2 5 3 2" xfId="7935" xr:uid="{00000000-0005-0000-0000-0000540E0000}"/>
    <cellStyle name="20% - Accent6 2 5 3 2 2" xfId="17259" xr:uid="{00000000-0005-0000-0000-0000550E0000}"/>
    <cellStyle name="20% - Accent6 2 5 3 2 3" xfId="26582" xr:uid="{00000000-0005-0000-0000-0000560E0000}"/>
    <cellStyle name="20% - Accent6 2 5 3 3" xfId="12642" xr:uid="{00000000-0005-0000-0000-0000570E0000}"/>
    <cellStyle name="20% - Accent6 2 5 3 4" xfId="21968" xr:uid="{00000000-0005-0000-0000-0000580E0000}"/>
    <cellStyle name="20% - Accent6 2 5 4" xfId="4922" xr:uid="{00000000-0005-0000-0000-0000590E0000}"/>
    <cellStyle name="20% - Accent6 2 5 4 2" xfId="14246" xr:uid="{00000000-0005-0000-0000-00005A0E0000}"/>
    <cellStyle name="20% - Accent6 2 5 4 3" xfId="23569" xr:uid="{00000000-0005-0000-0000-00005B0E0000}"/>
    <cellStyle name="20% - Accent6 2 5 5" xfId="10249" xr:uid="{00000000-0005-0000-0000-00005C0E0000}"/>
    <cellStyle name="20% - Accent6 2 5 6" xfId="19573" xr:uid="{00000000-0005-0000-0000-00005D0E0000}"/>
    <cellStyle name="20% - Accent6 2 6" xfId="1470" xr:uid="{00000000-0005-0000-0000-00005E0E0000}"/>
    <cellStyle name="20% - Accent6 2 6 2" xfId="3257" xr:uid="{00000000-0005-0000-0000-00005F0E0000}"/>
    <cellStyle name="20% - Accent6 2 6 2 2" xfId="7936" xr:uid="{00000000-0005-0000-0000-0000600E0000}"/>
    <cellStyle name="20% - Accent6 2 6 2 2 2" xfId="17260" xr:uid="{00000000-0005-0000-0000-0000610E0000}"/>
    <cellStyle name="20% - Accent6 2 6 2 2 3" xfId="26583" xr:uid="{00000000-0005-0000-0000-0000620E0000}"/>
    <cellStyle name="20% - Accent6 2 6 2 3" xfId="12643" xr:uid="{00000000-0005-0000-0000-0000630E0000}"/>
    <cellStyle name="20% - Accent6 2 6 2 4" xfId="21969" xr:uid="{00000000-0005-0000-0000-0000640E0000}"/>
    <cellStyle name="20% - Accent6 2 6 3" xfId="4923" xr:uid="{00000000-0005-0000-0000-0000650E0000}"/>
    <cellStyle name="20% - Accent6 2 6 3 2" xfId="14247" xr:uid="{00000000-0005-0000-0000-0000660E0000}"/>
    <cellStyle name="20% - Accent6 2 6 3 3" xfId="23570" xr:uid="{00000000-0005-0000-0000-0000670E0000}"/>
    <cellStyle name="20% - Accent6 2 6 4" xfId="11038" xr:uid="{00000000-0005-0000-0000-0000680E0000}"/>
    <cellStyle name="20% - Accent6 2 6 5" xfId="20362" xr:uid="{00000000-0005-0000-0000-0000690E0000}"/>
    <cellStyle name="20% - Accent6 2 7" xfId="1461" xr:uid="{00000000-0005-0000-0000-00006A0E0000}"/>
    <cellStyle name="20% - Accent6 2 7 2" xfId="3248" xr:uid="{00000000-0005-0000-0000-00006B0E0000}"/>
    <cellStyle name="20% - Accent6 2 7 2 2" xfId="7927" xr:uid="{00000000-0005-0000-0000-00006C0E0000}"/>
    <cellStyle name="20% - Accent6 2 7 2 2 2" xfId="17251" xr:uid="{00000000-0005-0000-0000-00006D0E0000}"/>
    <cellStyle name="20% - Accent6 2 7 2 2 3" xfId="26574" xr:uid="{00000000-0005-0000-0000-00006E0E0000}"/>
    <cellStyle name="20% - Accent6 2 7 2 3" xfId="12634" xr:uid="{00000000-0005-0000-0000-00006F0E0000}"/>
    <cellStyle name="20% - Accent6 2 7 2 4" xfId="21960" xr:uid="{00000000-0005-0000-0000-0000700E0000}"/>
    <cellStyle name="20% - Accent6 2 7 3" xfId="4914" xr:uid="{00000000-0005-0000-0000-0000710E0000}"/>
    <cellStyle name="20% - Accent6 2 7 3 2" xfId="14238" xr:uid="{00000000-0005-0000-0000-0000720E0000}"/>
    <cellStyle name="20% - Accent6 2 7 3 3" xfId="23561" xr:uid="{00000000-0005-0000-0000-0000730E0000}"/>
    <cellStyle name="20% - Accent6 2 7 4" xfId="11029" xr:uid="{00000000-0005-0000-0000-0000740E0000}"/>
    <cellStyle name="20% - Accent6 2 7 5" xfId="20353" xr:uid="{00000000-0005-0000-0000-0000750E0000}"/>
    <cellStyle name="20% - Accent6 2 8" xfId="1143" xr:uid="{00000000-0005-0000-0000-0000760E0000}"/>
    <cellStyle name="20% - Accent6 2 8 2" xfId="6698" xr:uid="{00000000-0005-0000-0000-0000770E0000}"/>
    <cellStyle name="20% - Accent6 2 8 2 2" xfId="16022" xr:uid="{00000000-0005-0000-0000-0000780E0000}"/>
    <cellStyle name="20% - Accent6 2 8 2 3" xfId="25345" xr:uid="{00000000-0005-0000-0000-0000790E0000}"/>
    <cellStyle name="20% - Accent6 2 8 3" xfId="10742" xr:uid="{00000000-0005-0000-0000-00007A0E0000}"/>
    <cellStyle name="20% - Accent6 2 8 4" xfId="20066" xr:uid="{00000000-0005-0000-0000-00007B0E0000}"/>
    <cellStyle name="20% - Accent6 2 9" xfId="2961" xr:uid="{00000000-0005-0000-0000-00007C0E0000}"/>
    <cellStyle name="20% - Accent6 2 9 2" xfId="7640" xr:uid="{00000000-0005-0000-0000-00007D0E0000}"/>
    <cellStyle name="20% - Accent6 2 9 2 2" xfId="16964" xr:uid="{00000000-0005-0000-0000-00007E0E0000}"/>
    <cellStyle name="20% - Accent6 2 9 2 3" xfId="26287" xr:uid="{00000000-0005-0000-0000-00007F0E0000}"/>
    <cellStyle name="20% - Accent6 2 9 3" xfId="12362" xr:uid="{00000000-0005-0000-0000-0000800E0000}"/>
    <cellStyle name="20% - Accent6 2 9 4" xfId="21688" xr:uid="{00000000-0005-0000-0000-0000810E0000}"/>
    <cellStyle name="20% - Accent6 3" xfId="66" xr:uid="{00000000-0005-0000-0000-0000820E0000}"/>
    <cellStyle name="20% - Accent6 3 10" xfId="9258" xr:uid="{00000000-0005-0000-0000-0000830E0000}"/>
    <cellStyle name="20% - Accent6 3 10 2" xfId="18582" xr:uid="{00000000-0005-0000-0000-0000840E0000}"/>
    <cellStyle name="20% - Accent6 3 10 3" xfId="27905" xr:uid="{00000000-0005-0000-0000-0000850E0000}"/>
    <cellStyle name="20% - Accent6 3 11" xfId="9752" xr:uid="{00000000-0005-0000-0000-0000860E0000}"/>
    <cellStyle name="20% - Accent6 3 12" xfId="19076" xr:uid="{00000000-0005-0000-0000-0000870E0000}"/>
    <cellStyle name="20% - Accent6 3 13" xfId="28850" xr:uid="{00000000-0005-0000-0000-0000880E0000}"/>
    <cellStyle name="20% - Accent6 3 2" xfId="204" xr:uid="{00000000-0005-0000-0000-0000890E0000}"/>
    <cellStyle name="20% - Accent6 3 2 10" xfId="9824" xr:uid="{00000000-0005-0000-0000-00008A0E0000}"/>
    <cellStyle name="20% - Accent6 3 2 11" xfId="19148" xr:uid="{00000000-0005-0000-0000-00008B0E0000}"/>
    <cellStyle name="20% - Accent6 3 2 2" xfId="343" xr:uid="{00000000-0005-0000-0000-00008C0E0000}"/>
    <cellStyle name="20% - Accent6 3 2 2 10" xfId="19271" xr:uid="{00000000-0005-0000-0000-00008D0E0000}"/>
    <cellStyle name="20% - Accent6 3 2 2 2" xfId="583" xr:uid="{00000000-0005-0000-0000-00008E0E0000}"/>
    <cellStyle name="20% - Accent6 3 2 2 2 2" xfId="1070" xr:uid="{00000000-0005-0000-0000-00008F0E0000}"/>
    <cellStyle name="20% - Accent6 3 2 2 2 2 2" xfId="6740" xr:uid="{00000000-0005-0000-0000-0000900E0000}"/>
    <cellStyle name="20% - Accent6 3 2 2 2 2 2 2" xfId="16064" xr:uid="{00000000-0005-0000-0000-0000910E0000}"/>
    <cellStyle name="20% - Accent6 3 2 2 2 2 2 3" xfId="25387" xr:uid="{00000000-0005-0000-0000-0000920E0000}"/>
    <cellStyle name="20% - Accent6 3 2 2 2 2 3" xfId="10671" xr:uid="{00000000-0005-0000-0000-0000930E0000}"/>
    <cellStyle name="20% - Accent6 3 2 2 2 2 4" xfId="19995" xr:uid="{00000000-0005-0000-0000-0000940E0000}"/>
    <cellStyle name="20% - Accent6 3 2 2 2 3" xfId="7063" xr:uid="{00000000-0005-0000-0000-0000950E0000}"/>
    <cellStyle name="20% - Accent6 3 2 2 2 3 2" xfId="16387" xr:uid="{00000000-0005-0000-0000-0000960E0000}"/>
    <cellStyle name="20% - Accent6 3 2 2 2 3 3" xfId="25710" xr:uid="{00000000-0005-0000-0000-0000970E0000}"/>
    <cellStyle name="20% - Accent6 3 2 2 2 4" xfId="9693" xr:uid="{00000000-0005-0000-0000-0000980E0000}"/>
    <cellStyle name="20% - Accent6 3 2 2 2 4 2" xfId="19017" xr:uid="{00000000-0005-0000-0000-0000990E0000}"/>
    <cellStyle name="20% - Accent6 3 2 2 2 4 3" xfId="28340" xr:uid="{00000000-0005-0000-0000-00009A0E0000}"/>
    <cellStyle name="20% - Accent6 3 2 2 2 5" xfId="10187" xr:uid="{00000000-0005-0000-0000-00009B0E0000}"/>
    <cellStyle name="20% - Accent6 3 2 2 2 6" xfId="19511" xr:uid="{00000000-0005-0000-0000-00009C0E0000}"/>
    <cellStyle name="20% - Accent6 3 2 2 3" xfId="830" xr:uid="{00000000-0005-0000-0000-00009D0E0000}"/>
    <cellStyle name="20% - Accent6 3 2 2 3 2" xfId="6914" xr:uid="{00000000-0005-0000-0000-00009E0E0000}"/>
    <cellStyle name="20% - Accent6 3 2 2 3 2 2" xfId="16238" xr:uid="{00000000-0005-0000-0000-00009F0E0000}"/>
    <cellStyle name="20% - Accent6 3 2 2 3 2 3" xfId="25561" xr:uid="{00000000-0005-0000-0000-0000A00E0000}"/>
    <cellStyle name="20% - Accent6 3 2 2 3 3" xfId="10431" xr:uid="{00000000-0005-0000-0000-0000A10E0000}"/>
    <cellStyle name="20% - Accent6 3 2 2 3 4" xfId="19755" xr:uid="{00000000-0005-0000-0000-0000A20E0000}"/>
    <cellStyle name="20% - Accent6 3 2 2 4" xfId="1473" xr:uid="{00000000-0005-0000-0000-0000A30E0000}"/>
    <cellStyle name="20% - Accent6 3 2 2 4 2" xfId="5850" xr:uid="{00000000-0005-0000-0000-0000A40E0000}"/>
    <cellStyle name="20% - Accent6 3 2 2 4 2 2" xfId="15174" xr:uid="{00000000-0005-0000-0000-0000A50E0000}"/>
    <cellStyle name="20% - Accent6 3 2 2 4 2 3" xfId="24497" xr:uid="{00000000-0005-0000-0000-0000A60E0000}"/>
    <cellStyle name="20% - Accent6 3 2 2 4 3" xfId="11041" xr:uid="{00000000-0005-0000-0000-0000A70E0000}"/>
    <cellStyle name="20% - Accent6 3 2 2 4 4" xfId="20365" xr:uid="{00000000-0005-0000-0000-0000A80E0000}"/>
    <cellStyle name="20% - Accent6 3 2 2 5" xfId="3260" xr:uid="{00000000-0005-0000-0000-0000A90E0000}"/>
    <cellStyle name="20% - Accent6 3 2 2 5 2" xfId="7939" xr:uid="{00000000-0005-0000-0000-0000AA0E0000}"/>
    <cellStyle name="20% - Accent6 3 2 2 5 2 2" xfId="17263" xr:uid="{00000000-0005-0000-0000-0000AB0E0000}"/>
    <cellStyle name="20% - Accent6 3 2 2 5 2 3" xfId="26586" xr:uid="{00000000-0005-0000-0000-0000AC0E0000}"/>
    <cellStyle name="20% - Accent6 3 2 2 5 3" xfId="12646" xr:uid="{00000000-0005-0000-0000-0000AD0E0000}"/>
    <cellStyle name="20% - Accent6 3 2 2 5 4" xfId="21972" xr:uid="{00000000-0005-0000-0000-0000AE0E0000}"/>
    <cellStyle name="20% - Accent6 3 2 2 6" xfId="4926" xr:uid="{00000000-0005-0000-0000-0000AF0E0000}"/>
    <cellStyle name="20% - Accent6 3 2 2 6 2" xfId="14250" xr:uid="{00000000-0005-0000-0000-0000B00E0000}"/>
    <cellStyle name="20% - Accent6 3 2 2 6 3" xfId="23573" xr:uid="{00000000-0005-0000-0000-0000B10E0000}"/>
    <cellStyle name="20% - Accent6 3 2 2 7" xfId="7198" xr:uid="{00000000-0005-0000-0000-0000B20E0000}"/>
    <cellStyle name="20% - Accent6 3 2 2 7 2" xfId="16522" xr:uid="{00000000-0005-0000-0000-0000B30E0000}"/>
    <cellStyle name="20% - Accent6 3 2 2 7 3" xfId="25845" xr:uid="{00000000-0005-0000-0000-0000B40E0000}"/>
    <cellStyle name="20% - Accent6 3 2 2 8" xfId="9453" xr:uid="{00000000-0005-0000-0000-0000B50E0000}"/>
    <cellStyle name="20% - Accent6 3 2 2 8 2" xfId="18777" xr:uid="{00000000-0005-0000-0000-0000B60E0000}"/>
    <cellStyle name="20% - Accent6 3 2 2 8 3" xfId="28100" xr:uid="{00000000-0005-0000-0000-0000B70E0000}"/>
    <cellStyle name="20% - Accent6 3 2 2 9" xfId="9947" xr:uid="{00000000-0005-0000-0000-0000B80E0000}"/>
    <cellStyle name="20% - Accent6 3 2 3" xfId="461" xr:uid="{00000000-0005-0000-0000-0000B90E0000}"/>
    <cellStyle name="20% - Accent6 3 2 3 2" xfId="948" xr:uid="{00000000-0005-0000-0000-0000BA0E0000}"/>
    <cellStyle name="20% - Accent6 3 2 3 2 2" xfId="6821" xr:uid="{00000000-0005-0000-0000-0000BB0E0000}"/>
    <cellStyle name="20% - Accent6 3 2 3 2 2 2" xfId="16145" xr:uid="{00000000-0005-0000-0000-0000BC0E0000}"/>
    <cellStyle name="20% - Accent6 3 2 3 2 2 3" xfId="25468" xr:uid="{00000000-0005-0000-0000-0000BD0E0000}"/>
    <cellStyle name="20% - Accent6 3 2 3 2 3" xfId="10549" xr:uid="{00000000-0005-0000-0000-0000BE0E0000}"/>
    <cellStyle name="20% - Accent6 3 2 3 2 4" xfId="19873" xr:uid="{00000000-0005-0000-0000-0000BF0E0000}"/>
    <cellStyle name="20% - Accent6 3 2 3 3" xfId="7134" xr:uid="{00000000-0005-0000-0000-0000C00E0000}"/>
    <cellStyle name="20% - Accent6 3 2 3 3 2" xfId="16458" xr:uid="{00000000-0005-0000-0000-0000C10E0000}"/>
    <cellStyle name="20% - Accent6 3 2 3 3 3" xfId="25781" xr:uid="{00000000-0005-0000-0000-0000C20E0000}"/>
    <cellStyle name="20% - Accent6 3 2 3 4" xfId="9571" xr:uid="{00000000-0005-0000-0000-0000C30E0000}"/>
    <cellStyle name="20% - Accent6 3 2 3 4 2" xfId="18895" xr:uid="{00000000-0005-0000-0000-0000C40E0000}"/>
    <cellStyle name="20% - Accent6 3 2 3 4 3" xfId="28218" xr:uid="{00000000-0005-0000-0000-0000C50E0000}"/>
    <cellStyle name="20% - Accent6 3 2 3 5" xfId="10065" xr:uid="{00000000-0005-0000-0000-0000C60E0000}"/>
    <cellStyle name="20% - Accent6 3 2 3 6" xfId="19389" xr:uid="{00000000-0005-0000-0000-0000C70E0000}"/>
    <cellStyle name="20% - Accent6 3 2 4" xfId="708" xr:uid="{00000000-0005-0000-0000-0000C80E0000}"/>
    <cellStyle name="20% - Accent6 3 2 4 2" xfId="4620" xr:uid="{00000000-0005-0000-0000-0000C90E0000}"/>
    <cellStyle name="20% - Accent6 3 2 4 2 2" xfId="13944" xr:uid="{00000000-0005-0000-0000-0000CA0E0000}"/>
    <cellStyle name="20% - Accent6 3 2 4 2 3" xfId="23267" xr:uid="{00000000-0005-0000-0000-0000CB0E0000}"/>
    <cellStyle name="20% - Accent6 3 2 4 3" xfId="10309" xr:uid="{00000000-0005-0000-0000-0000CC0E0000}"/>
    <cellStyle name="20% - Accent6 3 2 4 4" xfId="19633" xr:uid="{00000000-0005-0000-0000-0000CD0E0000}"/>
    <cellStyle name="20% - Accent6 3 2 5" xfId="1472" xr:uid="{00000000-0005-0000-0000-0000CE0E0000}"/>
    <cellStyle name="20% - Accent6 3 2 5 2" xfId="6561" xr:uid="{00000000-0005-0000-0000-0000CF0E0000}"/>
    <cellStyle name="20% - Accent6 3 2 5 2 2" xfId="15885" xr:uid="{00000000-0005-0000-0000-0000D00E0000}"/>
    <cellStyle name="20% - Accent6 3 2 5 2 3" xfId="25208" xr:uid="{00000000-0005-0000-0000-0000D10E0000}"/>
    <cellStyle name="20% - Accent6 3 2 5 3" xfId="11040" xr:uid="{00000000-0005-0000-0000-0000D20E0000}"/>
    <cellStyle name="20% - Accent6 3 2 5 4" xfId="20364" xr:uid="{00000000-0005-0000-0000-0000D30E0000}"/>
    <cellStyle name="20% - Accent6 3 2 6" xfId="3259" xr:uid="{00000000-0005-0000-0000-0000D40E0000}"/>
    <cellStyle name="20% - Accent6 3 2 6 2" xfId="7938" xr:uid="{00000000-0005-0000-0000-0000D50E0000}"/>
    <cellStyle name="20% - Accent6 3 2 6 2 2" xfId="17262" xr:uid="{00000000-0005-0000-0000-0000D60E0000}"/>
    <cellStyle name="20% - Accent6 3 2 6 2 3" xfId="26585" xr:uid="{00000000-0005-0000-0000-0000D70E0000}"/>
    <cellStyle name="20% - Accent6 3 2 6 3" xfId="12645" xr:uid="{00000000-0005-0000-0000-0000D80E0000}"/>
    <cellStyle name="20% - Accent6 3 2 6 4" xfId="21971" xr:uid="{00000000-0005-0000-0000-0000D90E0000}"/>
    <cellStyle name="20% - Accent6 3 2 7" xfId="4925" xr:uid="{00000000-0005-0000-0000-0000DA0E0000}"/>
    <cellStyle name="20% - Accent6 3 2 7 2" xfId="14249" xr:uid="{00000000-0005-0000-0000-0000DB0E0000}"/>
    <cellStyle name="20% - Accent6 3 2 7 3" xfId="23572" xr:uid="{00000000-0005-0000-0000-0000DC0E0000}"/>
    <cellStyle name="20% - Accent6 3 2 8" xfId="7265" xr:uid="{00000000-0005-0000-0000-0000DD0E0000}"/>
    <cellStyle name="20% - Accent6 3 2 8 2" xfId="16589" xr:uid="{00000000-0005-0000-0000-0000DE0E0000}"/>
    <cellStyle name="20% - Accent6 3 2 8 3" xfId="25912" xr:uid="{00000000-0005-0000-0000-0000DF0E0000}"/>
    <cellStyle name="20% - Accent6 3 2 9" xfId="9330" xr:uid="{00000000-0005-0000-0000-0000E00E0000}"/>
    <cellStyle name="20% - Accent6 3 2 9 2" xfId="18654" xr:uid="{00000000-0005-0000-0000-0000E10E0000}"/>
    <cellStyle name="20% - Accent6 3 2 9 3" xfId="27977" xr:uid="{00000000-0005-0000-0000-0000E20E0000}"/>
    <cellStyle name="20% - Accent6 3 3" xfId="287" xr:uid="{00000000-0005-0000-0000-0000E30E0000}"/>
    <cellStyle name="20% - Accent6 3 3 10" xfId="19220" xr:uid="{00000000-0005-0000-0000-0000E40E0000}"/>
    <cellStyle name="20% - Accent6 3 3 2" xfId="533" xr:uid="{00000000-0005-0000-0000-0000E50E0000}"/>
    <cellStyle name="20% - Accent6 3 3 2 2" xfId="1020" xr:uid="{00000000-0005-0000-0000-0000E60E0000}"/>
    <cellStyle name="20% - Accent6 3 3 2 2 2" xfId="6775" xr:uid="{00000000-0005-0000-0000-0000E70E0000}"/>
    <cellStyle name="20% - Accent6 3 3 2 2 2 2" xfId="16099" xr:uid="{00000000-0005-0000-0000-0000E80E0000}"/>
    <cellStyle name="20% - Accent6 3 3 2 2 2 3" xfId="25422" xr:uid="{00000000-0005-0000-0000-0000E90E0000}"/>
    <cellStyle name="20% - Accent6 3 3 2 2 3" xfId="10621" xr:uid="{00000000-0005-0000-0000-0000EA0E0000}"/>
    <cellStyle name="20% - Accent6 3 3 2 2 4" xfId="19945" xr:uid="{00000000-0005-0000-0000-0000EB0E0000}"/>
    <cellStyle name="20% - Accent6 3 3 2 3" xfId="7084" xr:uid="{00000000-0005-0000-0000-0000EC0E0000}"/>
    <cellStyle name="20% - Accent6 3 3 2 3 2" xfId="16408" xr:uid="{00000000-0005-0000-0000-0000ED0E0000}"/>
    <cellStyle name="20% - Accent6 3 3 2 3 3" xfId="25731" xr:uid="{00000000-0005-0000-0000-0000EE0E0000}"/>
    <cellStyle name="20% - Accent6 3 3 2 4" xfId="9643" xr:uid="{00000000-0005-0000-0000-0000EF0E0000}"/>
    <cellStyle name="20% - Accent6 3 3 2 4 2" xfId="18967" xr:uid="{00000000-0005-0000-0000-0000F00E0000}"/>
    <cellStyle name="20% - Accent6 3 3 2 4 3" xfId="28290" xr:uid="{00000000-0005-0000-0000-0000F10E0000}"/>
    <cellStyle name="20% - Accent6 3 3 2 5" xfId="10137" xr:uid="{00000000-0005-0000-0000-0000F20E0000}"/>
    <cellStyle name="20% - Accent6 3 3 2 6" xfId="19461" xr:uid="{00000000-0005-0000-0000-0000F30E0000}"/>
    <cellStyle name="20% - Accent6 3 3 3" xfId="780" xr:uid="{00000000-0005-0000-0000-0000F40E0000}"/>
    <cellStyle name="20% - Accent6 3 3 3 2" xfId="6948" xr:uid="{00000000-0005-0000-0000-0000F50E0000}"/>
    <cellStyle name="20% - Accent6 3 3 3 2 2" xfId="16272" xr:uid="{00000000-0005-0000-0000-0000F60E0000}"/>
    <cellStyle name="20% - Accent6 3 3 3 2 3" xfId="25595" xr:uid="{00000000-0005-0000-0000-0000F70E0000}"/>
    <cellStyle name="20% - Accent6 3 3 3 3" xfId="10381" xr:uid="{00000000-0005-0000-0000-0000F80E0000}"/>
    <cellStyle name="20% - Accent6 3 3 3 4" xfId="19705" xr:uid="{00000000-0005-0000-0000-0000F90E0000}"/>
    <cellStyle name="20% - Accent6 3 3 4" xfId="1474" xr:uid="{00000000-0005-0000-0000-0000FA0E0000}"/>
    <cellStyle name="20% - Accent6 3 3 4 2" xfId="6551" xr:uid="{00000000-0005-0000-0000-0000FB0E0000}"/>
    <cellStyle name="20% - Accent6 3 3 4 2 2" xfId="15875" xr:uid="{00000000-0005-0000-0000-0000FC0E0000}"/>
    <cellStyle name="20% - Accent6 3 3 4 2 3" xfId="25198" xr:uid="{00000000-0005-0000-0000-0000FD0E0000}"/>
    <cellStyle name="20% - Accent6 3 3 4 3" xfId="11042" xr:uid="{00000000-0005-0000-0000-0000FE0E0000}"/>
    <cellStyle name="20% - Accent6 3 3 4 4" xfId="20366" xr:uid="{00000000-0005-0000-0000-0000FF0E0000}"/>
    <cellStyle name="20% - Accent6 3 3 5" xfId="3261" xr:uid="{00000000-0005-0000-0000-0000000F0000}"/>
    <cellStyle name="20% - Accent6 3 3 5 2" xfId="7940" xr:uid="{00000000-0005-0000-0000-0000010F0000}"/>
    <cellStyle name="20% - Accent6 3 3 5 2 2" xfId="17264" xr:uid="{00000000-0005-0000-0000-0000020F0000}"/>
    <cellStyle name="20% - Accent6 3 3 5 2 3" xfId="26587" xr:uid="{00000000-0005-0000-0000-0000030F0000}"/>
    <cellStyle name="20% - Accent6 3 3 5 3" xfId="12647" xr:uid="{00000000-0005-0000-0000-0000040F0000}"/>
    <cellStyle name="20% - Accent6 3 3 5 4" xfId="21973" xr:uid="{00000000-0005-0000-0000-0000050F0000}"/>
    <cellStyle name="20% - Accent6 3 3 6" xfId="4927" xr:uid="{00000000-0005-0000-0000-0000060F0000}"/>
    <cellStyle name="20% - Accent6 3 3 6 2" xfId="14251" xr:uid="{00000000-0005-0000-0000-0000070F0000}"/>
    <cellStyle name="20% - Accent6 3 3 6 3" xfId="23574" xr:uid="{00000000-0005-0000-0000-0000080F0000}"/>
    <cellStyle name="20% - Accent6 3 3 7" xfId="7229" xr:uid="{00000000-0005-0000-0000-0000090F0000}"/>
    <cellStyle name="20% - Accent6 3 3 7 2" xfId="16553" xr:uid="{00000000-0005-0000-0000-00000A0F0000}"/>
    <cellStyle name="20% - Accent6 3 3 7 3" xfId="25876" xr:uid="{00000000-0005-0000-0000-00000B0F0000}"/>
    <cellStyle name="20% - Accent6 3 3 8" xfId="9402" xr:uid="{00000000-0005-0000-0000-00000C0F0000}"/>
    <cellStyle name="20% - Accent6 3 3 8 2" xfId="18726" xr:uid="{00000000-0005-0000-0000-00000D0F0000}"/>
    <cellStyle name="20% - Accent6 3 3 8 3" xfId="28049" xr:uid="{00000000-0005-0000-0000-00000E0F0000}"/>
    <cellStyle name="20% - Accent6 3 3 9" xfId="9896" xr:uid="{00000000-0005-0000-0000-00000F0F0000}"/>
    <cellStyle name="20% - Accent6 3 4" xfId="402" xr:uid="{00000000-0005-0000-0000-0000100F0000}"/>
    <cellStyle name="20% - Accent6 3 4 2" xfId="889" xr:uid="{00000000-0005-0000-0000-0000110F0000}"/>
    <cellStyle name="20% - Accent6 3 4 2 2" xfId="6867" xr:uid="{00000000-0005-0000-0000-0000120F0000}"/>
    <cellStyle name="20% - Accent6 3 4 2 2 2" xfId="16191" xr:uid="{00000000-0005-0000-0000-0000130F0000}"/>
    <cellStyle name="20% - Accent6 3 4 2 2 3" xfId="25514" xr:uid="{00000000-0005-0000-0000-0000140F0000}"/>
    <cellStyle name="20% - Accent6 3 4 2 3" xfId="10490" xr:uid="{00000000-0005-0000-0000-0000150F0000}"/>
    <cellStyle name="20% - Accent6 3 4 2 4" xfId="19814" xr:uid="{00000000-0005-0000-0000-0000160F0000}"/>
    <cellStyle name="20% - Accent6 3 4 3" xfId="1475" xr:uid="{00000000-0005-0000-0000-0000170F0000}"/>
    <cellStyle name="20% - Accent6 3 4 3 2" xfId="6560" xr:uid="{00000000-0005-0000-0000-0000180F0000}"/>
    <cellStyle name="20% - Accent6 3 4 3 2 2" xfId="15884" xr:uid="{00000000-0005-0000-0000-0000190F0000}"/>
    <cellStyle name="20% - Accent6 3 4 3 2 3" xfId="25207" xr:uid="{00000000-0005-0000-0000-00001A0F0000}"/>
    <cellStyle name="20% - Accent6 3 4 3 3" xfId="11043" xr:uid="{00000000-0005-0000-0000-00001B0F0000}"/>
    <cellStyle name="20% - Accent6 3 4 3 4" xfId="20367" xr:uid="{00000000-0005-0000-0000-00001C0F0000}"/>
    <cellStyle name="20% - Accent6 3 4 4" xfId="3262" xr:uid="{00000000-0005-0000-0000-00001D0F0000}"/>
    <cellStyle name="20% - Accent6 3 4 4 2" xfId="7941" xr:uid="{00000000-0005-0000-0000-00001E0F0000}"/>
    <cellStyle name="20% - Accent6 3 4 4 2 2" xfId="17265" xr:uid="{00000000-0005-0000-0000-00001F0F0000}"/>
    <cellStyle name="20% - Accent6 3 4 4 2 3" xfId="26588" xr:uid="{00000000-0005-0000-0000-0000200F0000}"/>
    <cellStyle name="20% - Accent6 3 4 4 3" xfId="12648" xr:uid="{00000000-0005-0000-0000-0000210F0000}"/>
    <cellStyle name="20% - Accent6 3 4 4 4" xfId="21974" xr:uid="{00000000-0005-0000-0000-0000220F0000}"/>
    <cellStyle name="20% - Accent6 3 4 5" xfId="4928" xr:uid="{00000000-0005-0000-0000-0000230F0000}"/>
    <cellStyle name="20% - Accent6 3 4 5 2" xfId="14252" xr:uid="{00000000-0005-0000-0000-0000240F0000}"/>
    <cellStyle name="20% - Accent6 3 4 5 3" xfId="23575" xr:uid="{00000000-0005-0000-0000-0000250F0000}"/>
    <cellStyle name="20% - Accent6 3 4 6" xfId="7172" xr:uid="{00000000-0005-0000-0000-0000260F0000}"/>
    <cellStyle name="20% - Accent6 3 4 6 2" xfId="16496" xr:uid="{00000000-0005-0000-0000-0000270F0000}"/>
    <cellStyle name="20% - Accent6 3 4 6 3" xfId="25819" xr:uid="{00000000-0005-0000-0000-0000280F0000}"/>
    <cellStyle name="20% - Accent6 3 4 7" xfId="9512" xr:uid="{00000000-0005-0000-0000-0000290F0000}"/>
    <cellStyle name="20% - Accent6 3 4 7 2" xfId="18836" xr:uid="{00000000-0005-0000-0000-00002A0F0000}"/>
    <cellStyle name="20% - Accent6 3 4 7 3" xfId="28159" xr:uid="{00000000-0005-0000-0000-00002B0F0000}"/>
    <cellStyle name="20% - Accent6 3 4 8" xfId="10006" xr:uid="{00000000-0005-0000-0000-00002C0F0000}"/>
    <cellStyle name="20% - Accent6 3 4 9" xfId="19330" xr:uid="{00000000-0005-0000-0000-00002D0F0000}"/>
    <cellStyle name="20% - Accent6 3 5" xfId="649" xr:uid="{00000000-0005-0000-0000-00002E0F0000}"/>
    <cellStyle name="20% - Accent6 3 5 2" xfId="1476" xr:uid="{00000000-0005-0000-0000-00002F0F0000}"/>
    <cellStyle name="20% - Accent6 3 5 2 2" xfId="6559" xr:uid="{00000000-0005-0000-0000-0000300F0000}"/>
    <cellStyle name="20% - Accent6 3 5 2 2 2" xfId="15883" xr:uid="{00000000-0005-0000-0000-0000310F0000}"/>
    <cellStyle name="20% - Accent6 3 5 2 2 3" xfId="25206" xr:uid="{00000000-0005-0000-0000-0000320F0000}"/>
    <cellStyle name="20% - Accent6 3 5 2 3" xfId="11044" xr:uid="{00000000-0005-0000-0000-0000330F0000}"/>
    <cellStyle name="20% - Accent6 3 5 2 4" xfId="20368" xr:uid="{00000000-0005-0000-0000-0000340F0000}"/>
    <cellStyle name="20% - Accent6 3 5 3" xfId="3263" xr:uid="{00000000-0005-0000-0000-0000350F0000}"/>
    <cellStyle name="20% - Accent6 3 5 3 2" xfId="7942" xr:uid="{00000000-0005-0000-0000-0000360F0000}"/>
    <cellStyle name="20% - Accent6 3 5 3 2 2" xfId="17266" xr:uid="{00000000-0005-0000-0000-0000370F0000}"/>
    <cellStyle name="20% - Accent6 3 5 3 2 3" xfId="26589" xr:uid="{00000000-0005-0000-0000-0000380F0000}"/>
    <cellStyle name="20% - Accent6 3 5 3 3" xfId="12649" xr:uid="{00000000-0005-0000-0000-0000390F0000}"/>
    <cellStyle name="20% - Accent6 3 5 3 4" xfId="21975" xr:uid="{00000000-0005-0000-0000-00003A0F0000}"/>
    <cellStyle name="20% - Accent6 3 5 4" xfId="4929" xr:uid="{00000000-0005-0000-0000-00003B0F0000}"/>
    <cellStyle name="20% - Accent6 3 5 4 2" xfId="14253" xr:uid="{00000000-0005-0000-0000-00003C0F0000}"/>
    <cellStyle name="20% - Accent6 3 5 4 3" xfId="23576" xr:uid="{00000000-0005-0000-0000-00003D0F0000}"/>
    <cellStyle name="20% - Accent6 3 5 5" xfId="5271" xr:uid="{00000000-0005-0000-0000-00003E0F0000}"/>
    <cellStyle name="20% - Accent6 3 5 5 2" xfId="14595" xr:uid="{00000000-0005-0000-0000-00003F0F0000}"/>
    <cellStyle name="20% - Accent6 3 5 5 3" xfId="23918" xr:uid="{00000000-0005-0000-0000-0000400F0000}"/>
    <cellStyle name="20% - Accent6 3 5 6" xfId="10250" xr:uid="{00000000-0005-0000-0000-0000410F0000}"/>
    <cellStyle name="20% - Accent6 3 5 7" xfId="19574" xr:uid="{00000000-0005-0000-0000-0000420F0000}"/>
    <cellStyle name="20% - Accent6 3 6" xfId="1471" xr:uid="{00000000-0005-0000-0000-0000430F0000}"/>
    <cellStyle name="20% - Accent6 3 6 2" xfId="6562" xr:uid="{00000000-0005-0000-0000-0000440F0000}"/>
    <cellStyle name="20% - Accent6 3 6 2 2" xfId="15886" xr:uid="{00000000-0005-0000-0000-0000450F0000}"/>
    <cellStyle name="20% - Accent6 3 6 2 3" xfId="25209" xr:uid="{00000000-0005-0000-0000-0000460F0000}"/>
    <cellStyle name="20% - Accent6 3 6 3" xfId="11039" xr:uid="{00000000-0005-0000-0000-0000470F0000}"/>
    <cellStyle name="20% - Accent6 3 6 4" xfId="20363" xr:uid="{00000000-0005-0000-0000-0000480F0000}"/>
    <cellStyle name="20% - Accent6 3 7" xfId="3258" xr:uid="{00000000-0005-0000-0000-0000490F0000}"/>
    <cellStyle name="20% - Accent6 3 7 2" xfId="7937" xr:uid="{00000000-0005-0000-0000-00004A0F0000}"/>
    <cellStyle name="20% - Accent6 3 7 2 2" xfId="17261" xr:uid="{00000000-0005-0000-0000-00004B0F0000}"/>
    <cellStyle name="20% - Accent6 3 7 2 3" xfId="26584" xr:uid="{00000000-0005-0000-0000-00004C0F0000}"/>
    <cellStyle name="20% - Accent6 3 7 3" xfId="12644" xr:uid="{00000000-0005-0000-0000-00004D0F0000}"/>
    <cellStyle name="20% - Accent6 3 7 4" xfId="21970" xr:uid="{00000000-0005-0000-0000-00004E0F0000}"/>
    <cellStyle name="20% - Accent6 3 8" xfId="4924" xr:uid="{00000000-0005-0000-0000-00004F0F0000}"/>
    <cellStyle name="20% - Accent6 3 8 2" xfId="14248" xr:uid="{00000000-0005-0000-0000-0000500F0000}"/>
    <cellStyle name="20% - Accent6 3 8 3" xfId="23571" xr:uid="{00000000-0005-0000-0000-0000510F0000}"/>
    <cellStyle name="20% - Accent6 3 9" xfId="7313" xr:uid="{00000000-0005-0000-0000-0000520F0000}"/>
    <cellStyle name="20% - Accent6 3 9 2" xfId="16637" xr:uid="{00000000-0005-0000-0000-0000530F0000}"/>
    <cellStyle name="20% - Accent6 3 9 3" xfId="25960" xr:uid="{00000000-0005-0000-0000-0000540F0000}"/>
    <cellStyle name="20% - Accent6 4" xfId="190" xr:uid="{00000000-0005-0000-0000-0000550F0000}"/>
    <cellStyle name="20% - Accent6 4 10" xfId="19134" xr:uid="{00000000-0005-0000-0000-0000560F0000}"/>
    <cellStyle name="20% - Accent6 4 11" xfId="28920" xr:uid="{00000000-0005-0000-0000-0000570F0000}"/>
    <cellStyle name="20% - Accent6 4 2" xfId="329" xr:uid="{00000000-0005-0000-0000-0000580F0000}"/>
    <cellStyle name="20% - Accent6 4 2 2" xfId="569" xr:uid="{00000000-0005-0000-0000-0000590F0000}"/>
    <cellStyle name="20% - Accent6 4 2 2 2" xfId="1056" xr:uid="{00000000-0005-0000-0000-00005A0F0000}"/>
    <cellStyle name="20% - Accent6 4 2 2 2 2" xfId="5486" xr:uid="{00000000-0005-0000-0000-00005B0F0000}"/>
    <cellStyle name="20% - Accent6 4 2 2 2 2 2" xfId="14810" xr:uid="{00000000-0005-0000-0000-00005C0F0000}"/>
    <cellStyle name="20% - Accent6 4 2 2 2 2 3" xfId="24133" xr:uid="{00000000-0005-0000-0000-00005D0F0000}"/>
    <cellStyle name="20% - Accent6 4 2 2 2 3" xfId="10657" xr:uid="{00000000-0005-0000-0000-00005E0F0000}"/>
    <cellStyle name="20% - Accent6 4 2 2 2 4" xfId="19981" xr:uid="{00000000-0005-0000-0000-00005F0F0000}"/>
    <cellStyle name="20% - Accent6 4 2 2 3" xfId="1479" xr:uid="{00000000-0005-0000-0000-0000600F0000}"/>
    <cellStyle name="20% - Accent6 4 2 2 3 2" xfId="6552" xr:uid="{00000000-0005-0000-0000-0000610F0000}"/>
    <cellStyle name="20% - Accent6 4 2 2 3 2 2" xfId="15876" xr:uid="{00000000-0005-0000-0000-0000620F0000}"/>
    <cellStyle name="20% - Accent6 4 2 2 3 2 3" xfId="25199" xr:uid="{00000000-0005-0000-0000-0000630F0000}"/>
    <cellStyle name="20% - Accent6 4 2 2 3 3" xfId="11047" xr:uid="{00000000-0005-0000-0000-0000640F0000}"/>
    <cellStyle name="20% - Accent6 4 2 2 3 4" xfId="20371" xr:uid="{00000000-0005-0000-0000-0000650F0000}"/>
    <cellStyle name="20% - Accent6 4 2 2 4" xfId="3266" xr:uid="{00000000-0005-0000-0000-0000660F0000}"/>
    <cellStyle name="20% - Accent6 4 2 2 4 2" xfId="7945" xr:uid="{00000000-0005-0000-0000-0000670F0000}"/>
    <cellStyle name="20% - Accent6 4 2 2 4 2 2" xfId="17269" xr:uid="{00000000-0005-0000-0000-0000680F0000}"/>
    <cellStyle name="20% - Accent6 4 2 2 4 2 3" xfId="26592" xr:uid="{00000000-0005-0000-0000-0000690F0000}"/>
    <cellStyle name="20% - Accent6 4 2 2 4 3" xfId="12652" xr:uid="{00000000-0005-0000-0000-00006A0F0000}"/>
    <cellStyle name="20% - Accent6 4 2 2 4 4" xfId="21978" xr:uid="{00000000-0005-0000-0000-00006B0F0000}"/>
    <cellStyle name="20% - Accent6 4 2 2 5" xfId="4932" xr:uid="{00000000-0005-0000-0000-00006C0F0000}"/>
    <cellStyle name="20% - Accent6 4 2 2 5 2" xfId="14256" xr:uid="{00000000-0005-0000-0000-00006D0F0000}"/>
    <cellStyle name="20% - Accent6 4 2 2 5 3" xfId="23579" xr:uid="{00000000-0005-0000-0000-00006E0F0000}"/>
    <cellStyle name="20% - Accent6 4 2 2 6" xfId="9679" xr:uid="{00000000-0005-0000-0000-00006F0F0000}"/>
    <cellStyle name="20% - Accent6 4 2 2 6 2" xfId="19003" xr:uid="{00000000-0005-0000-0000-0000700F0000}"/>
    <cellStyle name="20% - Accent6 4 2 2 6 3" xfId="28326" xr:uid="{00000000-0005-0000-0000-0000710F0000}"/>
    <cellStyle name="20% - Accent6 4 2 2 7" xfId="10173" xr:uid="{00000000-0005-0000-0000-0000720F0000}"/>
    <cellStyle name="20% - Accent6 4 2 2 8" xfId="19497" xr:uid="{00000000-0005-0000-0000-0000730F0000}"/>
    <cellStyle name="20% - Accent6 4 2 3" xfId="816" xr:uid="{00000000-0005-0000-0000-0000740F0000}"/>
    <cellStyle name="20% - Accent6 4 2 3 2" xfId="6923" xr:uid="{00000000-0005-0000-0000-0000750F0000}"/>
    <cellStyle name="20% - Accent6 4 2 3 2 2" xfId="16247" xr:uid="{00000000-0005-0000-0000-0000760F0000}"/>
    <cellStyle name="20% - Accent6 4 2 3 2 3" xfId="25570" xr:uid="{00000000-0005-0000-0000-0000770F0000}"/>
    <cellStyle name="20% - Accent6 4 2 3 3" xfId="10417" xr:uid="{00000000-0005-0000-0000-0000780F0000}"/>
    <cellStyle name="20% - Accent6 4 2 3 4" xfId="19741" xr:uid="{00000000-0005-0000-0000-0000790F0000}"/>
    <cellStyle name="20% - Accent6 4 2 4" xfId="1478" xr:uid="{00000000-0005-0000-0000-00007A0F0000}"/>
    <cellStyle name="20% - Accent6 4 2 4 2" xfId="6557" xr:uid="{00000000-0005-0000-0000-00007B0F0000}"/>
    <cellStyle name="20% - Accent6 4 2 4 2 2" xfId="15881" xr:uid="{00000000-0005-0000-0000-00007C0F0000}"/>
    <cellStyle name="20% - Accent6 4 2 4 2 3" xfId="25204" xr:uid="{00000000-0005-0000-0000-00007D0F0000}"/>
    <cellStyle name="20% - Accent6 4 2 4 3" xfId="11046" xr:uid="{00000000-0005-0000-0000-00007E0F0000}"/>
    <cellStyle name="20% - Accent6 4 2 4 4" xfId="20370" xr:uid="{00000000-0005-0000-0000-00007F0F0000}"/>
    <cellStyle name="20% - Accent6 4 2 5" xfId="3265" xr:uid="{00000000-0005-0000-0000-0000800F0000}"/>
    <cellStyle name="20% - Accent6 4 2 5 2" xfId="7944" xr:uid="{00000000-0005-0000-0000-0000810F0000}"/>
    <cellStyle name="20% - Accent6 4 2 5 2 2" xfId="17268" xr:uid="{00000000-0005-0000-0000-0000820F0000}"/>
    <cellStyle name="20% - Accent6 4 2 5 2 3" xfId="26591" xr:uid="{00000000-0005-0000-0000-0000830F0000}"/>
    <cellStyle name="20% - Accent6 4 2 5 3" xfId="12651" xr:uid="{00000000-0005-0000-0000-0000840F0000}"/>
    <cellStyle name="20% - Accent6 4 2 5 4" xfId="21977" xr:uid="{00000000-0005-0000-0000-0000850F0000}"/>
    <cellStyle name="20% - Accent6 4 2 6" xfId="4931" xr:uid="{00000000-0005-0000-0000-0000860F0000}"/>
    <cellStyle name="20% - Accent6 4 2 6 2" xfId="14255" xr:uid="{00000000-0005-0000-0000-0000870F0000}"/>
    <cellStyle name="20% - Accent6 4 2 6 3" xfId="23578" xr:uid="{00000000-0005-0000-0000-0000880F0000}"/>
    <cellStyle name="20% - Accent6 4 2 7" xfId="9439" xr:uid="{00000000-0005-0000-0000-0000890F0000}"/>
    <cellStyle name="20% - Accent6 4 2 7 2" xfId="18763" xr:uid="{00000000-0005-0000-0000-00008A0F0000}"/>
    <cellStyle name="20% - Accent6 4 2 7 3" xfId="28086" xr:uid="{00000000-0005-0000-0000-00008B0F0000}"/>
    <cellStyle name="20% - Accent6 4 2 8" xfId="9933" xr:uid="{00000000-0005-0000-0000-00008C0F0000}"/>
    <cellStyle name="20% - Accent6 4 2 9" xfId="19257" xr:uid="{00000000-0005-0000-0000-00008D0F0000}"/>
    <cellStyle name="20% - Accent6 4 3" xfId="447" xr:uid="{00000000-0005-0000-0000-00008E0F0000}"/>
    <cellStyle name="20% - Accent6 4 3 2" xfId="934" xr:uid="{00000000-0005-0000-0000-00008F0F0000}"/>
    <cellStyle name="20% - Accent6 4 3 2 2" xfId="6829" xr:uid="{00000000-0005-0000-0000-0000900F0000}"/>
    <cellStyle name="20% - Accent6 4 3 2 2 2" xfId="16153" xr:uid="{00000000-0005-0000-0000-0000910F0000}"/>
    <cellStyle name="20% - Accent6 4 3 2 2 3" xfId="25476" xr:uid="{00000000-0005-0000-0000-0000920F0000}"/>
    <cellStyle name="20% - Accent6 4 3 2 3" xfId="10535" xr:uid="{00000000-0005-0000-0000-0000930F0000}"/>
    <cellStyle name="20% - Accent6 4 3 2 4" xfId="19859" xr:uid="{00000000-0005-0000-0000-0000940F0000}"/>
    <cellStyle name="20% - Accent6 4 3 3" xfId="1480" xr:uid="{00000000-0005-0000-0000-0000950F0000}"/>
    <cellStyle name="20% - Accent6 4 3 3 2" xfId="6556" xr:uid="{00000000-0005-0000-0000-0000960F0000}"/>
    <cellStyle name="20% - Accent6 4 3 3 2 2" xfId="15880" xr:uid="{00000000-0005-0000-0000-0000970F0000}"/>
    <cellStyle name="20% - Accent6 4 3 3 2 3" xfId="25203" xr:uid="{00000000-0005-0000-0000-0000980F0000}"/>
    <cellStyle name="20% - Accent6 4 3 3 3" xfId="11048" xr:uid="{00000000-0005-0000-0000-0000990F0000}"/>
    <cellStyle name="20% - Accent6 4 3 3 4" xfId="20372" xr:uid="{00000000-0005-0000-0000-00009A0F0000}"/>
    <cellStyle name="20% - Accent6 4 3 4" xfId="3267" xr:uid="{00000000-0005-0000-0000-00009B0F0000}"/>
    <cellStyle name="20% - Accent6 4 3 4 2" xfId="7946" xr:uid="{00000000-0005-0000-0000-00009C0F0000}"/>
    <cellStyle name="20% - Accent6 4 3 4 2 2" xfId="17270" xr:uid="{00000000-0005-0000-0000-00009D0F0000}"/>
    <cellStyle name="20% - Accent6 4 3 4 2 3" xfId="26593" xr:uid="{00000000-0005-0000-0000-00009E0F0000}"/>
    <cellStyle name="20% - Accent6 4 3 4 3" xfId="12653" xr:uid="{00000000-0005-0000-0000-00009F0F0000}"/>
    <cellStyle name="20% - Accent6 4 3 4 4" xfId="21979" xr:uid="{00000000-0005-0000-0000-0000A00F0000}"/>
    <cellStyle name="20% - Accent6 4 3 5" xfId="4933" xr:uid="{00000000-0005-0000-0000-0000A10F0000}"/>
    <cellStyle name="20% - Accent6 4 3 5 2" xfId="14257" xr:uid="{00000000-0005-0000-0000-0000A20F0000}"/>
    <cellStyle name="20% - Accent6 4 3 5 3" xfId="23580" xr:uid="{00000000-0005-0000-0000-0000A30F0000}"/>
    <cellStyle name="20% - Accent6 4 3 6" xfId="9557" xr:uid="{00000000-0005-0000-0000-0000A40F0000}"/>
    <cellStyle name="20% - Accent6 4 3 6 2" xfId="18881" xr:uid="{00000000-0005-0000-0000-0000A50F0000}"/>
    <cellStyle name="20% - Accent6 4 3 6 3" xfId="28204" xr:uid="{00000000-0005-0000-0000-0000A60F0000}"/>
    <cellStyle name="20% - Accent6 4 3 7" xfId="10051" xr:uid="{00000000-0005-0000-0000-0000A70F0000}"/>
    <cellStyle name="20% - Accent6 4 3 8" xfId="19375" xr:uid="{00000000-0005-0000-0000-0000A80F0000}"/>
    <cellStyle name="20% - Accent6 4 4" xfId="694" xr:uid="{00000000-0005-0000-0000-0000A90F0000}"/>
    <cellStyle name="20% - Accent6 4 4 2" xfId="7010" xr:uid="{00000000-0005-0000-0000-0000AA0F0000}"/>
    <cellStyle name="20% - Accent6 4 4 2 2" xfId="16334" xr:uid="{00000000-0005-0000-0000-0000AB0F0000}"/>
    <cellStyle name="20% - Accent6 4 4 2 3" xfId="25657" xr:uid="{00000000-0005-0000-0000-0000AC0F0000}"/>
    <cellStyle name="20% - Accent6 4 4 3" xfId="10295" xr:uid="{00000000-0005-0000-0000-0000AD0F0000}"/>
    <cellStyle name="20% - Accent6 4 4 4" xfId="19619" xr:uid="{00000000-0005-0000-0000-0000AE0F0000}"/>
    <cellStyle name="20% - Accent6 4 5" xfId="1477" xr:uid="{00000000-0005-0000-0000-0000AF0F0000}"/>
    <cellStyle name="20% - Accent6 4 5 2" xfId="6558" xr:uid="{00000000-0005-0000-0000-0000B00F0000}"/>
    <cellStyle name="20% - Accent6 4 5 2 2" xfId="15882" xr:uid="{00000000-0005-0000-0000-0000B10F0000}"/>
    <cellStyle name="20% - Accent6 4 5 2 3" xfId="25205" xr:uid="{00000000-0005-0000-0000-0000B20F0000}"/>
    <cellStyle name="20% - Accent6 4 5 3" xfId="11045" xr:uid="{00000000-0005-0000-0000-0000B30F0000}"/>
    <cellStyle name="20% - Accent6 4 5 4" xfId="20369" xr:uid="{00000000-0005-0000-0000-0000B40F0000}"/>
    <cellStyle name="20% - Accent6 4 6" xfId="3264" xr:uid="{00000000-0005-0000-0000-0000B50F0000}"/>
    <cellStyle name="20% - Accent6 4 6 2" xfId="7943" xr:uid="{00000000-0005-0000-0000-0000B60F0000}"/>
    <cellStyle name="20% - Accent6 4 6 2 2" xfId="17267" xr:uid="{00000000-0005-0000-0000-0000B70F0000}"/>
    <cellStyle name="20% - Accent6 4 6 2 3" xfId="26590" xr:uid="{00000000-0005-0000-0000-0000B80F0000}"/>
    <cellStyle name="20% - Accent6 4 6 3" xfId="12650" xr:uid="{00000000-0005-0000-0000-0000B90F0000}"/>
    <cellStyle name="20% - Accent6 4 6 4" xfId="21976" xr:uid="{00000000-0005-0000-0000-0000BA0F0000}"/>
    <cellStyle name="20% - Accent6 4 7" xfId="4930" xr:uid="{00000000-0005-0000-0000-0000BB0F0000}"/>
    <cellStyle name="20% - Accent6 4 7 2" xfId="14254" xr:uid="{00000000-0005-0000-0000-0000BC0F0000}"/>
    <cellStyle name="20% - Accent6 4 7 3" xfId="23577" xr:uid="{00000000-0005-0000-0000-0000BD0F0000}"/>
    <cellStyle name="20% - Accent6 4 8" xfId="9316" xr:uid="{00000000-0005-0000-0000-0000BE0F0000}"/>
    <cellStyle name="20% - Accent6 4 8 2" xfId="18640" xr:uid="{00000000-0005-0000-0000-0000BF0F0000}"/>
    <cellStyle name="20% - Accent6 4 8 3" xfId="27963" xr:uid="{00000000-0005-0000-0000-0000C00F0000}"/>
    <cellStyle name="20% - Accent6 4 9" xfId="9810" xr:uid="{00000000-0005-0000-0000-0000C10F0000}"/>
    <cellStyle name="20% - Accent6 5" xfId="250" xr:uid="{00000000-0005-0000-0000-0000C20F0000}"/>
    <cellStyle name="20% - Accent6 5 2" xfId="507" xr:uid="{00000000-0005-0000-0000-0000C30F0000}"/>
    <cellStyle name="20% - Accent6 5 2 2" xfId="994" xr:uid="{00000000-0005-0000-0000-0000C40F0000}"/>
    <cellStyle name="20% - Accent6 5 2 2 2" xfId="6794" xr:uid="{00000000-0005-0000-0000-0000C50F0000}"/>
    <cellStyle name="20% - Accent6 5 2 2 2 2" xfId="16118" xr:uid="{00000000-0005-0000-0000-0000C60F0000}"/>
    <cellStyle name="20% - Accent6 5 2 2 2 3" xfId="25441" xr:uid="{00000000-0005-0000-0000-0000C70F0000}"/>
    <cellStyle name="20% - Accent6 5 2 2 3" xfId="10595" xr:uid="{00000000-0005-0000-0000-0000C80F0000}"/>
    <cellStyle name="20% - Accent6 5 2 2 4" xfId="19919" xr:uid="{00000000-0005-0000-0000-0000C90F0000}"/>
    <cellStyle name="20% - Accent6 5 2 3" xfId="1482" xr:uid="{00000000-0005-0000-0000-0000CA0F0000}"/>
    <cellStyle name="20% - Accent6 5 2 3 2" xfId="6554" xr:uid="{00000000-0005-0000-0000-0000CB0F0000}"/>
    <cellStyle name="20% - Accent6 5 2 3 2 2" xfId="15878" xr:uid="{00000000-0005-0000-0000-0000CC0F0000}"/>
    <cellStyle name="20% - Accent6 5 2 3 2 3" xfId="25201" xr:uid="{00000000-0005-0000-0000-0000CD0F0000}"/>
    <cellStyle name="20% - Accent6 5 2 3 3" xfId="11050" xr:uid="{00000000-0005-0000-0000-0000CE0F0000}"/>
    <cellStyle name="20% - Accent6 5 2 3 4" xfId="20374" xr:uid="{00000000-0005-0000-0000-0000CF0F0000}"/>
    <cellStyle name="20% - Accent6 5 2 4" xfId="3269" xr:uid="{00000000-0005-0000-0000-0000D00F0000}"/>
    <cellStyle name="20% - Accent6 5 2 4 2" xfId="7948" xr:uid="{00000000-0005-0000-0000-0000D10F0000}"/>
    <cellStyle name="20% - Accent6 5 2 4 2 2" xfId="17272" xr:uid="{00000000-0005-0000-0000-0000D20F0000}"/>
    <cellStyle name="20% - Accent6 5 2 4 2 3" xfId="26595" xr:uid="{00000000-0005-0000-0000-0000D30F0000}"/>
    <cellStyle name="20% - Accent6 5 2 4 3" xfId="12655" xr:uid="{00000000-0005-0000-0000-0000D40F0000}"/>
    <cellStyle name="20% - Accent6 5 2 4 4" xfId="21981" xr:uid="{00000000-0005-0000-0000-0000D50F0000}"/>
    <cellStyle name="20% - Accent6 5 2 5" xfId="4935" xr:uid="{00000000-0005-0000-0000-0000D60F0000}"/>
    <cellStyle name="20% - Accent6 5 2 5 2" xfId="14259" xr:uid="{00000000-0005-0000-0000-0000D70F0000}"/>
    <cellStyle name="20% - Accent6 5 2 5 3" xfId="23582" xr:uid="{00000000-0005-0000-0000-0000D80F0000}"/>
    <cellStyle name="20% - Accent6 5 2 6" xfId="9617" xr:uid="{00000000-0005-0000-0000-0000D90F0000}"/>
    <cellStyle name="20% - Accent6 5 2 6 2" xfId="18941" xr:uid="{00000000-0005-0000-0000-0000DA0F0000}"/>
    <cellStyle name="20% - Accent6 5 2 6 3" xfId="28264" xr:uid="{00000000-0005-0000-0000-0000DB0F0000}"/>
    <cellStyle name="20% - Accent6 5 2 7" xfId="10111" xr:uid="{00000000-0005-0000-0000-0000DC0F0000}"/>
    <cellStyle name="20% - Accent6 5 2 8" xfId="19435" xr:uid="{00000000-0005-0000-0000-0000DD0F0000}"/>
    <cellStyle name="20% - Accent6 5 3" xfId="754" xr:uid="{00000000-0005-0000-0000-0000DE0F0000}"/>
    <cellStyle name="20% - Accent6 5 3 2" xfId="6955" xr:uid="{00000000-0005-0000-0000-0000DF0F0000}"/>
    <cellStyle name="20% - Accent6 5 3 2 2" xfId="16279" xr:uid="{00000000-0005-0000-0000-0000E00F0000}"/>
    <cellStyle name="20% - Accent6 5 3 2 3" xfId="25602" xr:uid="{00000000-0005-0000-0000-0000E10F0000}"/>
    <cellStyle name="20% - Accent6 5 3 3" xfId="10355" xr:uid="{00000000-0005-0000-0000-0000E20F0000}"/>
    <cellStyle name="20% - Accent6 5 3 4" xfId="19679" xr:uid="{00000000-0005-0000-0000-0000E30F0000}"/>
    <cellStyle name="20% - Accent6 5 4" xfId="1481" xr:uid="{00000000-0005-0000-0000-0000E40F0000}"/>
    <cellStyle name="20% - Accent6 5 4 2" xfId="6555" xr:uid="{00000000-0005-0000-0000-0000E50F0000}"/>
    <cellStyle name="20% - Accent6 5 4 2 2" xfId="15879" xr:uid="{00000000-0005-0000-0000-0000E60F0000}"/>
    <cellStyle name="20% - Accent6 5 4 2 3" xfId="25202" xr:uid="{00000000-0005-0000-0000-0000E70F0000}"/>
    <cellStyle name="20% - Accent6 5 4 3" xfId="11049" xr:uid="{00000000-0005-0000-0000-0000E80F0000}"/>
    <cellStyle name="20% - Accent6 5 4 4" xfId="20373" xr:uid="{00000000-0005-0000-0000-0000E90F0000}"/>
    <cellStyle name="20% - Accent6 5 5" xfId="3268" xr:uid="{00000000-0005-0000-0000-0000EA0F0000}"/>
    <cellStyle name="20% - Accent6 5 5 2" xfId="7947" xr:uid="{00000000-0005-0000-0000-0000EB0F0000}"/>
    <cellStyle name="20% - Accent6 5 5 2 2" xfId="17271" xr:uid="{00000000-0005-0000-0000-0000EC0F0000}"/>
    <cellStyle name="20% - Accent6 5 5 2 3" xfId="26594" xr:uid="{00000000-0005-0000-0000-0000ED0F0000}"/>
    <cellStyle name="20% - Accent6 5 5 3" xfId="12654" xr:uid="{00000000-0005-0000-0000-0000EE0F0000}"/>
    <cellStyle name="20% - Accent6 5 5 4" xfId="21980" xr:uid="{00000000-0005-0000-0000-0000EF0F0000}"/>
    <cellStyle name="20% - Accent6 5 6" xfId="4934" xr:uid="{00000000-0005-0000-0000-0000F00F0000}"/>
    <cellStyle name="20% - Accent6 5 6 2" xfId="14258" xr:uid="{00000000-0005-0000-0000-0000F10F0000}"/>
    <cellStyle name="20% - Accent6 5 6 3" xfId="23581" xr:uid="{00000000-0005-0000-0000-0000F20F0000}"/>
    <cellStyle name="20% - Accent6 5 7" xfId="9376" xr:uid="{00000000-0005-0000-0000-0000F30F0000}"/>
    <cellStyle name="20% - Accent6 5 7 2" xfId="18700" xr:uid="{00000000-0005-0000-0000-0000F40F0000}"/>
    <cellStyle name="20% - Accent6 5 7 3" xfId="28023" xr:uid="{00000000-0005-0000-0000-0000F50F0000}"/>
    <cellStyle name="20% - Accent6 5 8" xfId="9870" xr:uid="{00000000-0005-0000-0000-0000F60F0000}"/>
    <cellStyle name="20% - Accent6 5 9" xfId="19194" xr:uid="{00000000-0005-0000-0000-0000F70F0000}"/>
    <cellStyle name="20% - Accent6 6" xfId="388" xr:uid="{00000000-0005-0000-0000-0000F80F0000}"/>
    <cellStyle name="20% - Accent6 6 2" xfId="875" xr:uid="{00000000-0005-0000-0000-0000F90F0000}"/>
    <cellStyle name="20% - Accent6 6 2 2" xfId="6880" xr:uid="{00000000-0005-0000-0000-0000FA0F0000}"/>
    <cellStyle name="20% - Accent6 6 2 2 2" xfId="16204" xr:uid="{00000000-0005-0000-0000-0000FB0F0000}"/>
    <cellStyle name="20% - Accent6 6 2 2 3" xfId="25527" xr:uid="{00000000-0005-0000-0000-0000FC0F0000}"/>
    <cellStyle name="20% - Accent6 6 2 3" xfId="10476" xr:uid="{00000000-0005-0000-0000-0000FD0F0000}"/>
    <cellStyle name="20% - Accent6 6 2 4" xfId="19800" xr:uid="{00000000-0005-0000-0000-0000FE0F0000}"/>
    <cellStyle name="20% - Accent6 6 3" xfId="1483" xr:uid="{00000000-0005-0000-0000-0000FF0F0000}"/>
    <cellStyle name="20% - Accent6 6 3 2" xfId="6553" xr:uid="{00000000-0005-0000-0000-000000100000}"/>
    <cellStyle name="20% - Accent6 6 3 2 2" xfId="15877" xr:uid="{00000000-0005-0000-0000-000001100000}"/>
    <cellStyle name="20% - Accent6 6 3 2 3" xfId="25200" xr:uid="{00000000-0005-0000-0000-000002100000}"/>
    <cellStyle name="20% - Accent6 6 3 3" xfId="11051" xr:uid="{00000000-0005-0000-0000-000003100000}"/>
    <cellStyle name="20% - Accent6 6 3 4" xfId="20375" xr:uid="{00000000-0005-0000-0000-000004100000}"/>
    <cellStyle name="20% - Accent6 6 4" xfId="3270" xr:uid="{00000000-0005-0000-0000-000005100000}"/>
    <cellStyle name="20% - Accent6 6 4 2" xfId="7949" xr:uid="{00000000-0005-0000-0000-000006100000}"/>
    <cellStyle name="20% - Accent6 6 4 2 2" xfId="17273" xr:uid="{00000000-0005-0000-0000-000007100000}"/>
    <cellStyle name="20% - Accent6 6 4 2 3" xfId="26596" xr:uid="{00000000-0005-0000-0000-000008100000}"/>
    <cellStyle name="20% - Accent6 6 4 3" xfId="12656" xr:uid="{00000000-0005-0000-0000-000009100000}"/>
    <cellStyle name="20% - Accent6 6 4 4" xfId="21982" xr:uid="{00000000-0005-0000-0000-00000A100000}"/>
    <cellStyle name="20% - Accent6 6 5" xfId="4936" xr:uid="{00000000-0005-0000-0000-00000B100000}"/>
    <cellStyle name="20% - Accent6 6 5 2" xfId="14260" xr:uid="{00000000-0005-0000-0000-00000C100000}"/>
    <cellStyle name="20% - Accent6 6 5 3" xfId="23583" xr:uid="{00000000-0005-0000-0000-00000D100000}"/>
    <cellStyle name="20% - Accent6 6 6" xfId="9498" xr:uid="{00000000-0005-0000-0000-00000E100000}"/>
    <cellStyle name="20% - Accent6 6 6 2" xfId="18822" xr:uid="{00000000-0005-0000-0000-00000F100000}"/>
    <cellStyle name="20% - Accent6 6 6 3" xfId="28145" xr:uid="{00000000-0005-0000-0000-000010100000}"/>
    <cellStyle name="20% - Accent6 6 7" xfId="9992" xr:uid="{00000000-0005-0000-0000-000011100000}"/>
    <cellStyle name="20% - Accent6 6 8" xfId="19316" xr:uid="{00000000-0005-0000-0000-000012100000}"/>
    <cellStyle name="20% - Accent6 7" xfId="631" xr:uid="{00000000-0005-0000-0000-000013100000}"/>
    <cellStyle name="20% - Accent6 7 2" xfId="1484" xr:uid="{00000000-0005-0000-0000-000014100000}"/>
    <cellStyle name="20% - Accent6 7 2 2" xfId="5852" xr:uid="{00000000-0005-0000-0000-000015100000}"/>
    <cellStyle name="20% - Accent6 7 2 2 2" xfId="15176" xr:uid="{00000000-0005-0000-0000-000016100000}"/>
    <cellStyle name="20% - Accent6 7 2 2 3" xfId="24499" xr:uid="{00000000-0005-0000-0000-000017100000}"/>
    <cellStyle name="20% - Accent6 7 2 3" xfId="11052" xr:uid="{00000000-0005-0000-0000-000018100000}"/>
    <cellStyle name="20% - Accent6 7 2 4" xfId="20376" xr:uid="{00000000-0005-0000-0000-000019100000}"/>
    <cellStyle name="20% - Accent6 7 3" xfId="3271" xr:uid="{00000000-0005-0000-0000-00001A100000}"/>
    <cellStyle name="20% - Accent6 7 3 2" xfId="7950" xr:uid="{00000000-0005-0000-0000-00001B100000}"/>
    <cellStyle name="20% - Accent6 7 3 2 2" xfId="17274" xr:uid="{00000000-0005-0000-0000-00001C100000}"/>
    <cellStyle name="20% - Accent6 7 3 2 3" xfId="26597" xr:uid="{00000000-0005-0000-0000-00001D100000}"/>
    <cellStyle name="20% - Accent6 7 3 3" xfId="12657" xr:uid="{00000000-0005-0000-0000-00001E100000}"/>
    <cellStyle name="20% - Accent6 7 3 4" xfId="21983" xr:uid="{00000000-0005-0000-0000-00001F100000}"/>
    <cellStyle name="20% - Accent6 7 4" xfId="4937" xr:uid="{00000000-0005-0000-0000-000020100000}"/>
    <cellStyle name="20% - Accent6 7 4 2" xfId="14261" xr:uid="{00000000-0005-0000-0000-000021100000}"/>
    <cellStyle name="20% - Accent6 7 4 3" xfId="23584" xr:uid="{00000000-0005-0000-0000-000022100000}"/>
    <cellStyle name="20% - Accent6 7 5" xfId="10235" xr:uid="{00000000-0005-0000-0000-000023100000}"/>
    <cellStyle name="20% - Accent6 7 6" xfId="19559" xr:uid="{00000000-0005-0000-0000-000024100000}"/>
    <cellStyle name="20% - Accent6 8" xfId="1485" xr:uid="{00000000-0005-0000-0000-000025100000}"/>
    <cellStyle name="20% - Accent6 8 2" xfId="3272" xr:uid="{00000000-0005-0000-0000-000026100000}"/>
    <cellStyle name="20% - Accent6 8 2 2" xfId="7951" xr:uid="{00000000-0005-0000-0000-000027100000}"/>
    <cellStyle name="20% - Accent6 8 2 2 2" xfId="17275" xr:uid="{00000000-0005-0000-0000-000028100000}"/>
    <cellStyle name="20% - Accent6 8 2 2 3" xfId="26598" xr:uid="{00000000-0005-0000-0000-000029100000}"/>
    <cellStyle name="20% - Accent6 8 2 3" xfId="12658" xr:uid="{00000000-0005-0000-0000-00002A100000}"/>
    <cellStyle name="20% - Accent6 8 2 4" xfId="21984" xr:uid="{00000000-0005-0000-0000-00002B100000}"/>
    <cellStyle name="20% - Accent6 8 3" xfId="4938" xr:uid="{00000000-0005-0000-0000-00002C100000}"/>
    <cellStyle name="20% - Accent6 8 3 2" xfId="14262" xr:uid="{00000000-0005-0000-0000-00002D100000}"/>
    <cellStyle name="20% - Accent6 8 3 3" xfId="23585" xr:uid="{00000000-0005-0000-0000-00002E100000}"/>
    <cellStyle name="20% - Accent6 8 4" xfId="11053" xr:uid="{00000000-0005-0000-0000-00002F100000}"/>
    <cellStyle name="20% - Accent6 8 5" xfId="20377" xr:uid="{00000000-0005-0000-0000-000030100000}"/>
    <cellStyle name="20% - Accent6 9" xfId="1129" xr:uid="{00000000-0005-0000-0000-000031100000}"/>
    <cellStyle name="20% - Accent6 9 2" xfId="5746" xr:uid="{00000000-0005-0000-0000-000032100000}"/>
    <cellStyle name="20% - Accent6 9 2 2" xfId="15070" xr:uid="{00000000-0005-0000-0000-000033100000}"/>
    <cellStyle name="20% - Accent6 9 2 3" xfId="24393" xr:uid="{00000000-0005-0000-0000-000034100000}"/>
    <cellStyle name="20% - Accent6 9 3" xfId="10728" xr:uid="{00000000-0005-0000-0000-000035100000}"/>
    <cellStyle name="20% - Accent6 9 4" xfId="20052" xr:uid="{00000000-0005-0000-0000-000036100000}"/>
    <cellStyle name="20% - Énfasis1" xfId="28488" xr:uid="{00000000-0005-0000-0000-000037100000}"/>
    <cellStyle name="20% - Énfasis2" xfId="28489" xr:uid="{00000000-0005-0000-0000-000038100000}"/>
    <cellStyle name="20% - Énfasis3" xfId="28490" xr:uid="{00000000-0005-0000-0000-000039100000}"/>
    <cellStyle name="20% - Énfasis4" xfId="28491" xr:uid="{00000000-0005-0000-0000-00003A100000}"/>
    <cellStyle name="20% - Énfasis5" xfId="28492" xr:uid="{00000000-0005-0000-0000-00003B100000}"/>
    <cellStyle name="20% - Énfasis6" xfId="28493" xr:uid="{00000000-0005-0000-0000-00003C100000}"/>
    <cellStyle name="3 indents" xfId="28396" xr:uid="{00000000-0005-0000-0000-00003D100000}"/>
    <cellStyle name="4 indents" xfId="28397" xr:uid="{00000000-0005-0000-0000-00003E100000}"/>
    <cellStyle name="40% - Accent1" xfId="32" builtinId="31" customBuiltin="1"/>
    <cellStyle name="40% - Accent1 10" xfId="2934" xr:uid="{00000000-0005-0000-0000-000040100000}"/>
    <cellStyle name="40% - Accent1 10 2" xfId="7616" xr:uid="{00000000-0005-0000-0000-000041100000}"/>
    <cellStyle name="40% - Accent1 10 2 2" xfId="16940" xr:uid="{00000000-0005-0000-0000-000042100000}"/>
    <cellStyle name="40% - Accent1 10 2 3" xfId="26263" xr:uid="{00000000-0005-0000-0000-000043100000}"/>
    <cellStyle name="40% - Accent1 10 3" xfId="12339" xr:uid="{00000000-0005-0000-0000-000044100000}"/>
    <cellStyle name="40% - Accent1 10 4" xfId="21665" xr:uid="{00000000-0005-0000-0000-000045100000}"/>
    <cellStyle name="40% - Accent1 11" xfId="4569" xr:uid="{00000000-0005-0000-0000-000046100000}"/>
    <cellStyle name="40% - Accent1 11 2" xfId="13893" xr:uid="{00000000-0005-0000-0000-000047100000}"/>
    <cellStyle name="40% - Accent1 11 3" xfId="23216" xr:uid="{00000000-0005-0000-0000-000048100000}"/>
    <cellStyle name="40% - Accent1 12" xfId="9235" xr:uid="{00000000-0005-0000-0000-000049100000}"/>
    <cellStyle name="40% - Accent1 12 2" xfId="18559" xr:uid="{00000000-0005-0000-0000-00004A100000}"/>
    <cellStyle name="40% - Accent1 12 3" xfId="27882" xr:uid="{00000000-0005-0000-0000-00004B100000}"/>
    <cellStyle name="40% - Accent1 13" xfId="9729" xr:uid="{00000000-0005-0000-0000-00004C100000}"/>
    <cellStyle name="40% - Accent1 14" xfId="19053" xr:uid="{00000000-0005-0000-0000-00004D100000}"/>
    <cellStyle name="40% - Accent1 15" xfId="28398" xr:uid="{00000000-0005-0000-0000-00004E100000}"/>
    <cellStyle name="40% - Accent1 2" xfId="67" xr:uid="{00000000-0005-0000-0000-00004F100000}"/>
    <cellStyle name="40% - Accent1 2 10" xfId="4594" xr:uid="{00000000-0005-0000-0000-000050100000}"/>
    <cellStyle name="40% - Accent1 2 10 2" xfId="13918" xr:uid="{00000000-0005-0000-0000-000051100000}"/>
    <cellStyle name="40% - Accent1 2 10 3" xfId="23241" xr:uid="{00000000-0005-0000-0000-000052100000}"/>
    <cellStyle name="40% - Accent1 2 11" xfId="9259" xr:uid="{00000000-0005-0000-0000-000053100000}"/>
    <cellStyle name="40% - Accent1 2 11 2" xfId="18583" xr:uid="{00000000-0005-0000-0000-000054100000}"/>
    <cellStyle name="40% - Accent1 2 11 3" xfId="27906" xr:uid="{00000000-0005-0000-0000-000055100000}"/>
    <cellStyle name="40% - Accent1 2 12" xfId="9753" xr:uid="{00000000-0005-0000-0000-000056100000}"/>
    <cellStyle name="40% - Accent1 2 13" xfId="19077" xr:uid="{00000000-0005-0000-0000-000057100000}"/>
    <cellStyle name="40% - Accent1 2 14" xfId="28399" xr:uid="{00000000-0005-0000-0000-000058100000}"/>
    <cellStyle name="40% - Accent1 2 2" xfId="205" xr:uid="{00000000-0005-0000-0000-000059100000}"/>
    <cellStyle name="40% - Accent1 2 2 10" xfId="9825" xr:uid="{00000000-0005-0000-0000-00005A100000}"/>
    <cellStyle name="40% - Accent1 2 2 11" xfId="19149" xr:uid="{00000000-0005-0000-0000-00005B100000}"/>
    <cellStyle name="40% - Accent1 2 2 2" xfId="344" xr:uid="{00000000-0005-0000-0000-00005C100000}"/>
    <cellStyle name="40% - Accent1 2 2 2 10" xfId="19272" xr:uid="{00000000-0005-0000-0000-00005D100000}"/>
    <cellStyle name="40% - Accent1 2 2 2 2" xfId="584" xr:uid="{00000000-0005-0000-0000-00005E100000}"/>
    <cellStyle name="40% - Accent1 2 2 2 2 2" xfId="1071" xr:uid="{00000000-0005-0000-0000-00005F100000}"/>
    <cellStyle name="40% - Accent1 2 2 2 2 2 2" xfId="4704" xr:uid="{00000000-0005-0000-0000-000060100000}"/>
    <cellStyle name="40% - Accent1 2 2 2 2 2 2 2" xfId="14028" xr:uid="{00000000-0005-0000-0000-000061100000}"/>
    <cellStyle name="40% - Accent1 2 2 2 2 2 2 3" xfId="23351" xr:uid="{00000000-0005-0000-0000-000062100000}"/>
    <cellStyle name="40% - Accent1 2 2 2 2 2 3" xfId="10672" xr:uid="{00000000-0005-0000-0000-000063100000}"/>
    <cellStyle name="40% - Accent1 2 2 2 2 2 4" xfId="19996" xr:uid="{00000000-0005-0000-0000-000064100000}"/>
    <cellStyle name="40% - Accent1 2 2 2 2 3" xfId="1489" xr:uid="{00000000-0005-0000-0000-000065100000}"/>
    <cellStyle name="40% - Accent1 2 2 2 2 3 2" xfId="5866" xr:uid="{00000000-0005-0000-0000-000066100000}"/>
    <cellStyle name="40% - Accent1 2 2 2 2 3 2 2" xfId="15190" xr:uid="{00000000-0005-0000-0000-000067100000}"/>
    <cellStyle name="40% - Accent1 2 2 2 2 3 2 3" xfId="24513" xr:uid="{00000000-0005-0000-0000-000068100000}"/>
    <cellStyle name="40% - Accent1 2 2 2 2 3 3" xfId="11057" xr:uid="{00000000-0005-0000-0000-000069100000}"/>
    <cellStyle name="40% - Accent1 2 2 2 2 3 4" xfId="20381" xr:uid="{00000000-0005-0000-0000-00006A100000}"/>
    <cellStyle name="40% - Accent1 2 2 2 2 4" xfId="3276" xr:uid="{00000000-0005-0000-0000-00006B100000}"/>
    <cellStyle name="40% - Accent1 2 2 2 2 4 2" xfId="7955" xr:uid="{00000000-0005-0000-0000-00006C100000}"/>
    <cellStyle name="40% - Accent1 2 2 2 2 4 2 2" xfId="17279" xr:uid="{00000000-0005-0000-0000-00006D100000}"/>
    <cellStyle name="40% - Accent1 2 2 2 2 4 2 3" xfId="26602" xr:uid="{00000000-0005-0000-0000-00006E100000}"/>
    <cellStyle name="40% - Accent1 2 2 2 2 4 3" xfId="12662" xr:uid="{00000000-0005-0000-0000-00006F100000}"/>
    <cellStyle name="40% - Accent1 2 2 2 2 4 4" xfId="21988" xr:uid="{00000000-0005-0000-0000-000070100000}"/>
    <cellStyle name="40% - Accent1 2 2 2 2 5" xfId="4942" xr:uid="{00000000-0005-0000-0000-000071100000}"/>
    <cellStyle name="40% - Accent1 2 2 2 2 5 2" xfId="14266" xr:uid="{00000000-0005-0000-0000-000072100000}"/>
    <cellStyle name="40% - Accent1 2 2 2 2 5 3" xfId="23589" xr:uid="{00000000-0005-0000-0000-000073100000}"/>
    <cellStyle name="40% - Accent1 2 2 2 2 6" xfId="7062" xr:uid="{00000000-0005-0000-0000-000074100000}"/>
    <cellStyle name="40% - Accent1 2 2 2 2 6 2" xfId="16386" xr:uid="{00000000-0005-0000-0000-000075100000}"/>
    <cellStyle name="40% - Accent1 2 2 2 2 6 3" xfId="25709" xr:uid="{00000000-0005-0000-0000-000076100000}"/>
    <cellStyle name="40% - Accent1 2 2 2 2 7" xfId="9694" xr:uid="{00000000-0005-0000-0000-000077100000}"/>
    <cellStyle name="40% - Accent1 2 2 2 2 7 2" xfId="19018" xr:uid="{00000000-0005-0000-0000-000078100000}"/>
    <cellStyle name="40% - Accent1 2 2 2 2 7 3" xfId="28341" xr:uid="{00000000-0005-0000-0000-000079100000}"/>
    <cellStyle name="40% - Accent1 2 2 2 2 8" xfId="10188" xr:uid="{00000000-0005-0000-0000-00007A100000}"/>
    <cellStyle name="40% - Accent1 2 2 2 2 9" xfId="19512" xr:uid="{00000000-0005-0000-0000-00007B100000}"/>
    <cellStyle name="40% - Accent1 2 2 2 3" xfId="831" xr:uid="{00000000-0005-0000-0000-00007C100000}"/>
    <cellStyle name="40% - Accent1 2 2 2 3 2" xfId="6913" xr:uid="{00000000-0005-0000-0000-00007D100000}"/>
    <cellStyle name="40% - Accent1 2 2 2 3 2 2" xfId="16237" xr:uid="{00000000-0005-0000-0000-00007E100000}"/>
    <cellStyle name="40% - Accent1 2 2 2 3 2 3" xfId="25560" xr:uid="{00000000-0005-0000-0000-00007F100000}"/>
    <cellStyle name="40% - Accent1 2 2 2 3 3" xfId="10432" xr:uid="{00000000-0005-0000-0000-000080100000}"/>
    <cellStyle name="40% - Accent1 2 2 2 3 4" xfId="19756" xr:uid="{00000000-0005-0000-0000-000081100000}"/>
    <cellStyle name="40% - Accent1 2 2 2 4" xfId="1488" xr:uid="{00000000-0005-0000-0000-000082100000}"/>
    <cellStyle name="40% - Accent1 2 2 2 4 2" xfId="6549" xr:uid="{00000000-0005-0000-0000-000083100000}"/>
    <cellStyle name="40% - Accent1 2 2 2 4 2 2" xfId="15873" xr:uid="{00000000-0005-0000-0000-000084100000}"/>
    <cellStyle name="40% - Accent1 2 2 2 4 2 3" xfId="25196" xr:uid="{00000000-0005-0000-0000-000085100000}"/>
    <cellStyle name="40% - Accent1 2 2 2 4 3" xfId="11056" xr:uid="{00000000-0005-0000-0000-000086100000}"/>
    <cellStyle name="40% - Accent1 2 2 2 4 4" xfId="20380" xr:uid="{00000000-0005-0000-0000-000087100000}"/>
    <cellStyle name="40% - Accent1 2 2 2 5" xfId="3275" xr:uid="{00000000-0005-0000-0000-000088100000}"/>
    <cellStyle name="40% - Accent1 2 2 2 5 2" xfId="7954" xr:uid="{00000000-0005-0000-0000-000089100000}"/>
    <cellStyle name="40% - Accent1 2 2 2 5 2 2" xfId="17278" xr:uid="{00000000-0005-0000-0000-00008A100000}"/>
    <cellStyle name="40% - Accent1 2 2 2 5 2 3" xfId="26601" xr:uid="{00000000-0005-0000-0000-00008B100000}"/>
    <cellStyle name="40% - Accent1 2 2 2 5 3" xfId="12661" xr:uid="{00000000-0005-0000-0000-00008C100000}"/>
    <cellStyle name="40% - Accent1 2 2 2 5 4" xfId="21987" xr:uid="{00000000-0005-0000-0000-00008D100000}"/>
    <cellStyle name="40% - Accent1 2 2 2 6" xfId="4941" xr:uid="{00000000-0005-0000-0000-00008E100000}"/>
    <cellStyle name="40% - Accent1 2 2 2 6 2" xfId="14265" xr:uid="{00000000-0005-0000-0000-00008F100000}"/>
    <cellStyle name="40% - Accent1 2 2 2 6 3" xfId="23588" xr:uid="{00000000-0005-0000-0000-000090100000}"/>
    <cellStyle name="40% - Accent1 2 2 2 7" xfId="7197" xr:uid="{00000000-0005-0000-0000-000091100000}"/>
    <cellStyle name="40% - Accent1 2 2 2 7 2" xfId="16521" xr:uid="{00000000-0005-0000-0000-000092100000}"/>
    <cellStyle name="40% - Accent1 2 2 2 7 3" xfId="25844" xr:uid="{00000000-0005-0000-0000-000093100000}"/>
    <cellStyle name="40% - Accent1 2 2 2 8" xfId="9454" xr:uid="{00000000-0005-0000-0000-000094100000}"/>
    <cellStyle name="40% - Accent1 2 2 2 8 2" xfId="18778" xr:uid="{00000000-0005-0000-0000-000095100000}"/>
    <cellStyle name="40% - Accent1 2 2 2 8 3" xfId="28101" xr:uid="{00000000-0005-0000-0000-000096100000}"/>
    <cellStyle name="40% - Accent1 2 2 2 9" xfId="9948" xr:uid="{00000000-0005-0000-0000-000097100000}"/>
    <cellStyle name="40% - Accent1 2 2 3" xfId="462" xr:uid="{00000000-0005-0000-0000-000098100000}"/>
    <cellStyle name="40% - Accent1 2 2 3 2" xfId="949" xr:uid="{00000000-0005-0000-0000-000099100000}"/>
    <cellStyle name="40% - Accent1 2 2 3 2 2" xfId="5474" xr:uid="{00000000-0005-0000-0000-00009A100000}"/>
    <cellStyle name="40% - Accent1 2 2 3 2 2 2" xfId="14798" xr:uid="{00000000-0005-0000-0000-00009B100000}"/>
    <cellStyle name="40% - Accent1 2 2 3 2 2 3" xfId="24121" xr:uid="{00000000-0005-0000-0000-00009C100000}"/>
    <cellStyle name="40% - Accent1 2 2 3 2 3" xfId="10550" xr:uid="{00000000-0005-0000-0000-00009D100000}"/>
    <cellStyle name="40% - Accent1 2 2 3 2 4" xfId="19874" xr:uid="{00000000-0005-0000-0000-00009E100000}"/>
    <cellStyle name="40% - Accent1 2 2 3 3" xfId="1490" xr:uid="{00000000-0005-0000-0000-00009F100000}"/>
    <cellStyle name="40% - Accent1 2 2 3 3 2" xfId="6550" xr:uid="{00000000-0005-0000-0000-0000A0100000}"/>
    <cellStyle name="40% - Accent1 2 2 3 3 2 2" xfId="15874" xr:uid="{00000000-0005-0000-0000-0000A1100000}"/>
    <cellStyle name="40% - Accent1 2 2 3 3 2 3" xfId="25197" xr:uid="{00000000-0005-0000-0000-0000A2100000}"/>
    <cellStyle name="40% - Accent1 2 2 3 3 3" xfId="11058" xr:uid="{00000000-0005-0000-0000-0000A3100000}"/>
    <cellStyle name="40% - Accent1 2 2 3 3 4" xfId="20382" xr:uid="{00000000-0005-0000-0000-0000A4100000}"/>
    <cellStyle name="40% - Accent1 2 2 3 4" xfId="3277" xr:uid="{00000000-0005-0000-0000-0000A5100000}"/>
    <cellStyle name="40% - Accent1 2 2 3 4 2" xfId="7956" xr:uid="{00000000-0005-0000-0000-0000A6100000}"/>
    <cellStyle name="40% - Accent1 2 2 3 4 2 2" xfId="17280" xr:uid="{00000000-0005-0000-0000-0000A7100000}"/>
    <cellStyle name="40% - Accent1 2 2 3 4 2 3" xfId="26603" xr:uid="{00000000-0005-0000-0000-0000A8100000}"/>
    <cellStyle name="40% - Accent1 2 2 3 4 3" xfId="12663" xr:uid="{00000000-0005-0000-0000-0000A9100000}"/>
    <cellStyle name="40% - Accent1 2 2 3 4 4" xfId="21989" xr:uid="{00000000-0005-0000-0000-0000AA100000}"/>
    <cellStyle name="40% - Accent1 2 2 3 5" xfId="4943" xr:uid="{00000000-0005-0000-0000-0000AB100000}"/>
    <cellStyle name="40% - Accent1 2 2 3 5 2" xfId="14267" xr:uid="{00000000-0005-0000-0000-0000AC100000}"/>
    <cellStyle name="40% - Accent1 2 2 3 5 3" xfId="23590" xr:uid="{00000000-0005-0000-0000-0000AD100000}"/>
    <cellStyle name="40% - Accent1 2 2 3 6" xfId="5215" xr:uid="{00000000-0005-0000-0000-0000AE100000}"/>
    <cellStyle name="40% - Accent1 2 2 3 6 2" xfId="14539" xr:uid="{00000000-0005-0000-0000-0000AF100000}"/>
    <cellStyle name="40% - Accent1 2 2 3 6 3" xfId="23862" xr:uid="{00000000-0005-0000-0000-0000B0100000}"/>
    <cellStyle name="40% - Accent1 2 2 3 7" xfId="9572" xr:uid="{00000000-0005-0000-0000-0000B1100000}"/>
    <cellStyle name="40% - Accent1 2 2 3 7 2" xfId="18896" xr:uid="{00000000-0005-0000-0000-0000B2100000}"/>
    <cellStyle name="40% - Accent1 2 2 3 7 3" xfId="28219" xr:uid="{00000000-0005-0000-0000-0000B3100000}"/>
    <cellStyle name="40% - Accent1 2 2 3 8" xfId="10066" xr:uid="{00000000-0005-0000-0000-0000B4100000}"/>
    <cellStyle name="40% - Accent1 2 2 3 9" xfId="19390" xr:uid="{00000000-0005-0000-0000-0000B5100000}"/>
    <cellStyle name="40% - Accent1 2 2 4" xfId="709" xr:uid="{00000000-0005-0000-0000-0000B6100000}"/>
    <cellStyle name="40% - Accent1 2 2 4 2" xfId="6985" xr:uid="{00000000-0005-0000-0000-0000B7100000}"/>
    <cellStyle name="40% - Accent1 2 2 4 2 2" xfId="16309" xr:uid="{00000000-0005-0000-0000-0000B8100000}"/>
    <cellStyle name="40% - Accent1 2 2 4 2 3" xfId="25632" xr:uid="{00000000-0005-0000-0000-0000B9100000}"/>
    <cellStyle name="40% - Accent1 2 2 4 3" xfId="10310" xr:uid="{00000000-0005-0000-0000-0000BA100000}"/>
    <cellStyle name="40% - Accent1 2 2 4 4" xfId="19634" xr:uid="{00000000-0005-0000-0000-0000BB100000}"/>
    <cellStyle name="40% - Accent1 2 2 5" xfId="1487" xr:uid="{00000000-0005-0000-0000-0000BC100000}"/>
    <cellStyle name="40% - Accent1 2 2 5 2" xfId="7325" xr:uid="{00000000-0005-0000-0000-0000BD100000}"/>
    <cellStyle name="40% - Accent1 2 2 5 2 2" xfId="16649" xr:uid="{00000000-0005-0000-0000-0000BE100000}"/>
    <cellStyle name="40% - Accent1 2 2 5 2 3" xfId="25972" xr:uid="{00000000-0005-0000-0000-0000BF100000}"/>
    <cellStyle name="40% - Accent1 2 2 5 3" xfId="11055" xr:uid="{00000000-0005-0000-0000-0000C0100000}"/>
    <cellStyle name="40% - Accent1 2 2 5 4" xfId="20379" xr:uid="{00000000-0005-0000-0000-0000C1100000}"/>
    <cellStyle name="40% - Accent1 2 2 6" xfId="3274" xr:uid="{00000000-0005-0000-0000-0000C2100000}"/>
    <cellStyle name="40% - Accent1 2 2 6 2" xfId="7953" xr:uid="{00000000-0005-0000-0000-0000C3100000}"/>
    <cellStyle name="40% - Accent1 2 2 6 2 2" xfId="17277" xr:uid="{00000000-0005-0000-0000-0000C4100000}"/>
    <cellStyle name="40% - Accent1 2 2 6 2 3" xfId="26600" xr:uid="{00000000-0005-0000-0000-0000C5100000}"/>
    <cellStyle name="40% - Accent1 2 2 6 3" xfId="12660" xr:uid="{00000000-0005-0000-0000-0000C6100000}"/>
    <cellStyle name="40% - Accent1 2 2 6 4" xfId="21986" xr:uid="{00000000-0005-0000-0000-0000C7100000}"/>
    <cellStyle name="40% - Accent1 2 2 7" xfId="4940" xr:uid="{00000000-0005-0000-0000-0000C8100000}"/>
    <cellStyle name="40% - Accent1 2 2 7 2" xfId="14264" xr:uid="{00000000-0005-0000-0000-0000C9100000}"/>
    <cellStyle name="40% - Accent1 2 2 7 3" xfId="23587" xr:uid="{00000000-0005-0000-0000-0000CA100000}"/>
    <cellStyle name="40% - Accent1 2 2 8" xfId="7264" xr:uid="{00000000-0005-0000-0000-0000CB100000}"/>
    <cellStyle name="40% - Accent1 2 2 8 2" xfId="16588" xr:uid="{00000000-0005-0000-0000-0000CC100000}"/>
    <cellStyle name="40% - Accent1 2 2 8 3" xfId="25911" xr:uid="{00000000-0005-0000-0000-0000CD100000}"/>
    <cellStyle name="40% - Accent1 2 2 9" xfId="9331" xr:uid="{00000000-0005-0000-0000-0000CE100000}"/>
    <cellStyle name="40% - Accent1 2 2 9 2" xfId="18655" xr:uid="{00000000-0005-0000-0000-0000CF100000}"/>
    <cellStyle name="40% - Accent1 2 2 9 3" xfId="27978" xr:uid="{00000000-0005-0000-0000-0000D0100000}"/>
    <cellStyle name="40% - Accent1 2 3" xfId="259" xr:uid="{00000000-0005-0000-0000-0000D1100000}"/>
    <cellStyle name="40% - Accent1 2 3 2" xfId="512" xr:uid="{00000000-0005-0000-0000-0000D2100000}"/>
    <cellStyle name="40% - Accent1 2 3 2 2" xfId="999" xr:uid="{00000000-0005-0000-0000-0000D3100000}"/>
    <cellStyle name="40% - Accent1 2 3 2 2 2" xfId="6791" xr:uid="{00000000-0005-0000-0000-0000D4100000}"/>
    <cellStyle name="40% - Accent1 2 3 2 2 2 2" xfId="16115" xr:uid="{00000000-0005-0000-0000-0000D5100000}"/>
    <cellStyle name="40% - Accent1 2 3 2 2 2 3" xfId="25438" xr:uid="{00000000-0005-0000-0000-0000D6100000}"/>
    <cellStyle name="40% - Accent1 2 3 2 2 3" xfId="10600" xr:uid="{00000000-0005-0000-0000-0000D7100000}"/>
    <cellStyle name="40% - Accent1 2 3 2 2 4" xfId="19924" xr:uid="{00000000-0005-0000-0000-0000D8100000}"/>
    <cellStyle name="40% - Accent1 2 3 2 3" xfId="1492" xr:uid="{00000000-0005-0000-0000-0000D9100000}"/>
    <cellStyle name="40% - Accent1 2 3 2 3 2" xfId="5870" xr:uid="{00000000-0005-0000-0000-0000DA100000}"/>
    <cellStyle name="40% - Accent1 2 3 2 3 2 2" xfId="15194" xr:uid="{00000000-0005-0000-0000-0000DB100000}"/>
    <cellStyle name="40% - Accent1 2 3 2 3 2 3" xfId="24517" xr:uid="{00000000-0005-0000-0000-0000DC100000}"/>
    <cellStyle name="40% - Accent1 2 3 2 3 3" xfId="11060" xr:uid="{00000000-0005-0000-0000-0000DD100000}"/>
    <cellStyle name="40% - Accent1 2 3 2 3 4" xfId="20384" xr:uid="{00000000-0005-0000-0000-0000DE100000}"/>
    <cellStyle name="40% - Accent1 2 3 2 4" xfId="3279" xr:uid="{00000000-0005-0000-0000-0000DF100000}"/>
    <cellStyle name="40% - Accent1 2 3 2 4 2" xfId="7958" xr:uid="{00000000-0005-0000-0000-0000E0100000}"/>
    <cellStyle name="40% - Accent1 2 3 2 4 2 2" xfId="17282" xr:uid="{00000000-0005-0000-0000-0000E1100000}"/>
    <cellStyle name="40% - Accent1 2 3 2 4 2 3" xfId="26605" xr:uid="{00000000-0005-0000-0000-0000E2100000}"/>
    <cellStyle name="40% - Accent1 2 3 2 4 3" xfId="12665" xr:uid="{00000000-0005-0000-0000-0000E3100000}"/>
    <cellStyle name="40% - Accent1 2 3 2 4 4" xfId="21991" xr:uid="{00000000-0005-0000-0000-0000E4100000}"/>
    <cellStyle name="40% - Accent1 2 3 2 5" xfId="4945" xr:uid="{00000000-0005-0000-0000-0000E5100000}"/>
    <cellStyle name="40% - Accent1 2 3 2 5 2" xfId="14269" xr:uid="{00000000-0005-0000-0000-0000E6100000}"/>
    <cellStyle name="40% - Accent1 2 3 2 5 3" xfId="23592" xr:uid="{00000000-0005-0000-0000-0000E7100000}"/>
    <cellStyle name="40% - Accent1 2 3 2 6" xfId="9622" xr:uid="{00000000-0005-0000-0000-0000E8100000}"/>
    <cellStyle name="40% - Accent1 2 3 2 6 2" xfId="18946" xr:uid="{00000000-0005-0000-0000-0000E9100000}"/>
    <cellStyle name="40% - Accent1 2 3 2 6 3" xfId="28269" xr:uid="{00000000-0005-0000-0000-0000EA100000}"/>
    <cellStyle name="40% - Accent1 2 3 2 7" xfId="10116" xr:uid="{00000000-0005-0000-0000-0000EB100000}"/>
    <cellStyle name="40% - Accent1 2 3 2 8" xfId="19440" xr:uid="{00000000-0005-0000-0000-0000EC100000}"/>
    <cellStyle name="40% - Accent1 2 3 3" xfId="759" xr:uid="{00000000-0005-0000-0000-0000ED100000}"/>
    <cellStyle name="40% - Accent1 2 3 3 2" xfId="6964" xr:uid="{00000000-0005-0000-0000-0000EE100000}"/>
    <cellStyle name="40% - Accent1 2 3 3 2 2" xfId="16288" xr:uid="{00000000-0005-0000-0000-0000EF100000}"/>
    <cellStyle name="40% - Accent1 2 3 3 2 3" xfId="25611" xr:uid="{00000000-0005-0000-0000-0000F0100000}"/>
    <cellStyle name="40% - Accent1 2 3 3 3" xfId="10360" xr:uid="{00000000-0005-0000-0000-0000F1100000}"/>
    <cellStyle name="40% - Accent1 2 3 3 4" xfId="19684" xr:uid="{00000000-0005-0000-0000-0000F2100000}"/>
    <cellStyle name="40% - Accent1 2 3 4" xfId="1491" xr:uid="{00000000-0005-0000-0000-0000F3100000}"/>
    <cellStyle name="40% - Accent1 2 3 4 2" xfId="5868" xr:uid="{00000000-0005-0000-0000-0000F4100000}"/>
    <cellStyle name="40% - Accent1 2 3 4 2 2" xfId="15192" xr:uid="{00000000-0005-0000-0000-0000F5100000}"/>
    <cellStyle name="40% - Accent1 2 3 4 2 3" xfId="24515" xr:uid="{00000000-0005-0000-0000-0000F6100000}"/>
    <cellStyle name="40% - Accent1 2 3 4 3" xfId="11059" xr:uid="{00000000-0005-0000-0000-0000F7100000}"/>
    <cellStyle name="40% - Accent1 2 3 4 4" xfId="20383" xr:uid="{00000000-0005-0000-0000-0000F8100000}"/>
    <cellStyle name="40% - Accent1 2 3 5" xfId="3278" xr:uid="{00000000-0005-0000-0000-0000F9100000}"/>
    <cellStyle name="40% - Accent1 2 3 5 2" xfId="7957" xr:uid="{00000000-0005-0000-0000-0000FA100000}"/>
    <cellStyle name="40% - Accent1 2 3 5 2 2" xfId="17281" xr:uid="{00000000-0005-0000-0000-0000FB100000}"/>
    <cellStyle name="40% - Accent1 2 3 5 2 3" xfId="26604" xr:uid="{00000000-0005-0000-0000-0000FC100000}"/>
    <cellStyle name="40% - Accent1 2 3 5 3" xfId="12664" xr:uid="{00000000-0005-0000-0000-0000FD100000}"/>
    <cellStyle name="40% - Accent1 2 3 5 4" xfId="21990" xr:uid="{00000000-0005-0000-0000-0000FE100000}"/>
    <cellStyle name="40% - Accent1 2 3 6" xfId="4944" xr:uid="{00000000-0005-0000-0000-0000FF100000}"/>
    <cellStyle name="40% - Accent1 2 3 6 2" xfId="14268" xr:uid="{00000000-0005-0000-0000-000000110000}"/>
    <cellStyle name="40% - Accent1 2 3 6 3" xfId="23591" xr:uid="{00000000-0005-0000-0000-000001110000}"/>
    <cellStyle name="40% - Accent1 2 3 7" xfId="9381" xr:uid="{00000000-0005-0000-0000-000002110000}"/>
    <cellStyle name="40% - Accent1 2 3 7 2" xfId="18705" xr:uid="{00000000-0005-0000-0000-000003110000}"/>
    <cellStyle name="40% - Accent1 2 3 7 3" xfId="28028" xr:uid="{00000000-0005-0000-0000-000004110000}"/>
    <cellStyle name="40% - Accent1 2 3 8" xfId="9875" xr:uid="{00000000-0005-0000-0000-000005110000}"/>
    <cellStyle name="40% - Accent1 2 3 9" xfId="19199" xr:uid="{00000000-0005-0000-0000-000006110000}"/>
    <cellStyle name="40% - Accent1 2 4" xfId="403" xr:uid="{00000000-0005-0000-0000-000007110000}"/>
    <cellStyle name="40% - Accent1 2 4 2" xfId="890" xr:uid="{00000000-0005-0000-0000-000008110000}"/>
    <cellStyle name="40% - Accent1 2 4 2 2" xfId="6866" xr:uid="{00000000-0005-0000-0000-000009110000}"/>
    <cellStyle name="40% - Accent1 2 4 2 2 2" xfId="16190" xr:uid="{00000000-0005-0000-0000-00000A110000}"/>
    <cellStyle name="40% - Accent1 2 4 2 2 3" xfId="25513" xr:uid="{00000000-0005-0000-0000-00000B110000}"/>
    <cellStyle name="40% - Accent1 2 4 2 3" xfId="10491" xr:uid="{00000000-0005-0000-0000-00000C110000}"/>
    <cellStyle name="40% - Accent1 2 4 2 4" xfId="19815" xr:uid="{00000000-0005-0000-0000-00000D110000}"/>
    <cellStyle name="40% - Accent1 2 4 3" xfId="1493" xr:uid="{00000000-0005-0000-0000-00000E110000}"/>
    <cellStyle name="40% - Accent1 2 4 3 2" xfId="5853" xr:uid="{00000000-0005-0000-0000-00000F110000}"/>
    <cellStyle name="40% - Accent1 2 4 3 2 2" xfId="15177" xr:uid="{00000000-0005-0000-0000-000010110000}"/>
    <cellStyle name="40% - Accent1 2 4 3 2 3" xfId="24500" xr:uid="{00000000-0005-0000-0000-000011110000}"/>
    <cellStyle name="40% - Accent1 2 4 3 3" xfId="11061" xr:uid="{00000000-0005-0000-0000-000012110000}"/>
    <cellStyle name="40% - Accent1 2 4 3 4" xfId="20385" xr:uid="{00000000-0005-0000-0000-000013110000}"/>
    <cellStyle name="40% - Accent1 2 4 4" xfId="3280" xr:uid="{00000000-0005-0000-0000-000014110000}"/>
    <cellStyle name="40% - Accent1 2 4 4 2" xfId="7959" xr:uid="{00000000-0005-0000-0000-000015110000}"/>
    <cellStyle name="40% - Accent1 2 4 4 2 2" xfId="17283" xr:uid="{00000000-0005-0000-0000-000016110000}"/>
    <cellStyle name="40% - Accent1 2 4 4 2 3" xfId="26606" xr:uid="{00000000-0005-0000-0000-000017110000}"/>
    <cellStyle name="40% - Accent1 2 4 4 3" xfId="12666" xr:uid="{00000000-0005-0000-0000-000018110000}"/>
    <cellStyle name="40% - Accent1 2 4 4 4" xfId="21992" xr:uid="{00000000-0005-0000-0000-000019110000}"/>
    <cellStyle name="40% - Accent1 2 4 5" xfId="4946" xr:uid="{00000000-0005-0000-0000-00001A110000}"/>
    <cellStyle name="40% - Accent1 2 4 5 2" xfId="14270" xr:uid="{00000000-0005-0000-0000-00001B110000}"/>
    <cellStyle name="40% - Accent1 2 4 5 3" xfId="23593" xr:uid="{00000000-0005-0000-0000-00001C110000}"/>
    <cellStyle name="40% - Accent1 2 4 6" xfId="7171" xr:uid="{00000000-0005-0000-0000-00001D110000}"/>
    <cellStyle name="40% - Accent1 2 4 6 2" xfId="16495" xr:uid="{00000000-0005-0000-0000-00001E110000}"/>
    <cellStyle name="40% - Accent1 2 4 6 3" xfId="25818" xr:uid="{00000000-0005-0000-0000-00001F110000}"/>
    <cellStyle name="40% - Accent1 2 4 7" xfId="9513" xr:uid="{00000000-0005-0000-0000-000020110000}"/>
    <cellStyle name="40% - Accent1 2 4 7 2" xfId="18837" xr:uid="{00000000-0005-0000-0000-000021110000}"/>
    <cellStyle name="40% - Accent1 2 4 7 3" xfId="28160" xr:uid="{00000000-0005-0000-0000-000022110000}"/>
    <cellStyle name="40% - Accent1 2 4 8" xfId="10007" xr:uid="{00000000-0005-0000-0000-000023110000}"/>
    <cellStyle name="40% - Accent1 2 4 9" xfId="19331" xr:uid="{00000000-0005-0000-0000-000024110000}"/>
    <cellStyle name="40% - Accent1 2 5" xfId="650" xr:uid="{00000000-0005-0000-0000-000025110000}"/>
    <cellStyle name="40% - Accent1 2 5 2" xfId="1494" xr:uid="{00000000-0005-0000-0000-000026110000}"/>
    <cellStyle name="40% - Accent1 2 5 2 2" xfId="4564" xr:uid="{00000000-0005-0000-0000-000027110000}"/>
    <cellStyle name="40% - Accent1 2 5 2 2 2" xfId="13888" xr:uid="{00000000-0005-0000-0000-000028110000}"/>
    <cellStyle name="40% - Accent1 2 5 2 2 3" xfId="23211" xr:uid="{00000000-0005-0000-0000-000029110000}"/>
    <cellStyle name="40% - Accent1 2 5 2 3" xfId="11062" xr:uid="{00000000-0005-0000-0000-00002A110000}"/>
    <cellStyle name="40% - Accent1 2 5 2 4" xfId="20386" xr:uid="{00000000-0005-0000-0000-00002B110000}"/>
    <cellStyle name="40% - Accent1 2 5 3" xfId="3281" xr:uid="{00000000-0005-0000-0000-00002C110000}"/>
    <cellStyle name="40% - Accent1 2 5 3 2" xfId="7960" xr:uid="{00000000-0005-0000-0000-00002D110000}"/>
    <cellStyle name="40% - Accent1 2 5 3 2 2" xfId="17284" xr:uid="{00000000-0005-0000-0000-00002E110000}"/>
    <cellStyle name="40% - Accent1 2 5 3 2 3" xfId="26607" xr:uid="{00000000-0005-0000-0000-00002F110000}"/>
    <cellStyle name="40% - Accent1 2 5 3 3" xfId="12667" xr:uid="{00000000-0005-0000-0000-000030110000}"/>
    <cellStyle name="40% - Accent1 2 5 3 4" xfId="21993" xr:uid="{00000000-0005-0000-0000-000031110000}"/>
    <cellStyle name="40% - Accent1 2 5 4" xfId="4947" xr:uid="{00000000-0005-0000-0000-000032110000}"/>
    <cellStyle name="40% - Accent1 2 5 4 2" xfId="14271" xr:uid="{00000000-0005-0000-0000-000033110000}"/>
    <cellStyle name="40% - Accent1 2 5 4 3" xfId="23594" xr:uid="{00000000-0005-0000-0000-000034110000}"/>
    <cellStyle name="40% - Accent1 2 5 5" xfId="10251" xr:uid="{00000000-0005-0000-0000-000035110000}"/>
    <cellStyle name="40% - Accent1 2 5 6" xfId="19575" xr:uid="{00000000-0005-0000-0000-000036110000}"/>
    <cellStyle name="40% - Accent1 2 6" xfId="1495" xr:uid="{00000000-0005-0000-0000-000037110000}"/>
    <cellStyle name="40% - Accent1 2 6 2" xfId="3282" xr:uid="{00000000-0005-0000-0000-000038110000}"/>
    <cellStyle name="40% - Accent1 2 6 2 2" xfId="7961" xr:uid="{00000000-0005-0000-0000-000039110000}"/>
    <cellStyle name="40% - Accent1 2 6 2 2 2" xfId="17285" xr:uid="{00000000-0005-0000-0000-00003A110000}"/>
    <cellStyle name="40% - Accent1 2 6 2 2 3" xfId="26608" xr:uid="{00000000-0005-0000-0000-00003B110000}"/>
    <cellStyle name="40% - Accent1 2 6 2 3" xfId="12668" xr:uid="{00000000-0005-0000-0000-00003C110000}"/>
    <cellStyle name="40% - Accent1 2 6 2 4" xfId="21994" xr:uid="{00000000-0005-0000-0000-00003D110000}"/>
    <cellStyle name="40% - Accent1 2 6 3" xfId="4948" xr:uid="{00000000-0005-0000-0000-00003E110000}"/>
    <cellStyle name="40% - Accent1 2 6 3 2" xfId="14272" xr:uid="{00000000-0005-0000-0000-00003F110000}"/>
    <cellStyle name="40% - Accent1 2 6 3 3" xfId="23595" xr:uid="{00000000-0005-0000-0000-000040110000}"/>
    <cellStyle name="40% - Accent1 2 6 4" xfId="11063" xr:uid="{00000000-0005-0000-0000-000041110000}"/>
    <cellStyle name="40% - Accent1 2 6 5" xfId="20387" xr:uid="{00000000-0005-0000-0000-000042110000}"/>
    <cellStyle name="40% - Accent1 2 7" xfId="1486" xr:uid="{00000000-0005-0000-0000-000043110000}"/>
    <cellStyle name="40% - Accent1 2 7 2" xfId="3273" xr:uid="{00000000-0005-0000-0000-000044110000}"/>
    <cellStyle name="40% - Accent1 2 7 2 2" xfId="7952" xr:uid="{00000000-0005-0000-0000-000045110000}"/>
    <cellStyle name="40% - Accent1 2 7 2 2 2" xfId="17276" xr:uid="{00000000-0005-0000-0000-000046110000}"/>
    <cellStyle name="40% - Accent1 2 7 2 2 3" xfId="26599" xr:uid="{00000000-0005-0000-0000-000047110000}"/>
    <cellStyle name="40% - Accent1 2 7 2 3" xfId="12659" xr:uid="{00000000-0005-0000-0000-000048110000}"/>
    <cellStyle name="40% - Accent1 2 7 2 4" xfId="21985" xr:uid="{00000000-0005-0000-0000-000049110000}"/>
    <cellStyle name="40% - Accent1 2 7 3" xfId="4939" xr:uid="{00000000-0005-0000-0000-00004A110000}"/>
    <cellStyle name="40% - Accent1 2 7 3 2" xfId="14263" xr:uid="{00000000-0005-0000-0000-00004B110000}"/>
    <cellStyle name="40% - Accent1 2 7 3 3" xfId="23586" xr:uid="{00000000-0005-0000-0000-00004C110000}"/>
    <cellStyle name="40% - Accent1 2 7 4" xfId="11054" xr:uid="{00000000-0005-0000-0000-00004D110000}"/>
    <cellStyle name="40% - Accent1 2 7 5" xfId="20378" xr:uid="{00000000-0005-0000-0000-00004E110000}"/>
    <cellStyle name="40% - Accent1 2 8" xfId="1134" xr:uid="{00000000-0005-0000-0000-00004F110000}"/>
    <cellStyle name="40% - Accent1 2 8 2" xfId="6707" xr:uid="{00000000-0005-0000-0000-000050110000}"/>
    <cellStyle name="40% - Accent1 2 8 2 2" xfId="16031" xr:uid="{00000000-0005-0000-0000-000051110000}"/>
    <cellStyle name="40% - Accent1 2 8 2 3" xfId="25354" xr:uid="{00000000-0005-0000-0000-000052110000}"/>
    <cellStyle name="40% - Accent1 2 8 3" xfId="10733" xr:uid="{00000000-0005-0000-0000-000053110000}"/>
    <cellStyle name="40% - Accent1 2 8 4" xfId="20057" xr:uid="{00000000-0005-0000-0000-000054110000}"/>
    <cellStyle name="40% - Accent1 2 9" xfId="2952" xr:uid="{00000000-0005-0000-0000-000055110000}"/>
    <cellStyle name="40% - Accent1 2 9 2" xfId="7631" xr:uid="{00000000-0005-0000-0000-000056110000}"/>
    <cellStyle name="40% - Accent1 2 9 2 2" xfId="16955" xr:uid="{00000000-0005-0000-0000-000057110000}"/>
    <cellStyle name="40% - Accent1 2 9 2 3" xfId="26278" xr:uid="{00000000-0005-0000-0000-000058110000}"/>
    <cellStyle name="40% - Accent1 2 9 3" xfId="12353" xr:uid="{00000000-0005-0000-0000-000059110000}"/>
    <cellStyle name="40% - Accent1 2 9 4" xfId="21679" xr:uid="{00000000-0005-0000-0000-00005A110000}"/>
    <cellStyle name="40% - Accent1 3" xfId="68" xr:uid="{00000000-0005-0000-0000-00005B110000}"/>
    <cellStyle name="40% - Accent1 3 10" xfId="9260" xr:uid="{00000000-0005-0000-0000-00005C110000}"/>
    <cellStyle name="40% - Accent1 3 10 2" xfId="18584" xr:uid="{00000000-0005-0000-0000-00005D110000}"/>
    <cellStyle name="40% - Accent1 3 10 3" xfId="27907" xr:uid="{00000000-0005-0000-0000-00005E110000}"/>
    <cellStyle name="40% - Accent1 3 11" xfId="9754" xr:uid="{00000000-0005-0000-0000-00005F110000}"/>
    <cellStyle name="40% - Accent1 3 12" xfId="19078" xr:uid="{00000000-0005-0000-0000-000060110000}"/>
    <cellStyle name="40% - Accent1 3 13" xfId="28849" xr:uid="{00000000-0005-0000-0000-000061110000}"/>
    <cellStyle name="40% - Accent1 3 2" xfId="206" xr:uid="{00000000-0005-0000-0000-000062110000}"/>
    <cellStyle name="40% - Accent1 3 2 10" xfId="9826" xr:uid="{00000000-0005-0000-0000-000063110000}"/>
    <cellStyle name="40% - Accent1 3 2 11" xfId="19150" xr:uid="{00000000-0005-0000-0000-000064110000}"/>
    <cellStyle name="40% - Accent1 3 2 2" xfId="345" xr:uid="{00000000-0005-0000-0000-000065110000}"/>
    <cellStyle name="40% - Accent1 3 2 2 10" xfId="19273" xr:uid="{00000000-0005-0000-0000-000066110000}"/>
    <cellStyle name="40% - Accent1 3 2 2 2" xfId="585" xr:uid="{00000000-0005-0000-0000-000067110000}"/>
    <cellStyle name="40% - Accent1 3 2 2 2 2" xfId="1072" xr:uid="{00000000-0005-0000-0000-000068110000}"/>
    <cellStyle name="40% - Accent1 3 2 2 2 2 2" xfId="6735" xr:uid="{00000000-0005-0000-0000-000069110000}"/>
    <cellStyle name="40% - Accent1 3 2 2 2 2 2 2" xfId="16059" xr:uid="{00000000-0005-0000-0000-00006A110000}"/>
    <cellStyle name="40% - Accent1 3 2 2 2 2 2 3" xfId="25382" xr:uid="{00000000-0005-0000-0000-00006B110000}"/>
    <cellStyle name="40% - Accent1 3 2 2 2 2 3" xfId="10673" xr:uid="{00000000-0005-0000-0000-00006C110000}"/>
    <cellStyle name="40% - Accent1 3 2 2 2 2 4" xfId="19997" xr:uid="{00000000-0005-0000-0000-00006D110000}"/>
    <cellStyle name="40% - Accent1 3 2 2 2 3" xfId="7061" xr:uid="{00000000-0005-0000-0000-00006E110000}"/>
    <cellStyle name="40% - Accent1 3 2 2 2 3 2" xfId="16385" xr:uid="{00000000-0005-0000-0000-00006F110000}"/>
    <cellStyle name="40% - Accent1 3 2 2 2 3 3" xfId="25708" xr:uid="{00000000-0005-0000-0000-000070110000}"/>
    <cellStyle name="40% - Accent1 3 2 2 2 4" xfId="9695" xr:uid="{00000000-0005-0000-0000-000071110000}"/>
    <cellStyle name="40% - Accent1 3 2 2 2 4 2" xfId="19019" xr:uid="{00000000-0005-0000-0000-000072110000}"/>
    <cellStyle name="40% - Accent1 3 2 2 2 4 3" xfId="28342" xr:uid="{00000000-0005-0000-0000-000073110000}"/>
    <cellStyle name="40% - Accent1 3 2 2 2 5" xfId="10189" xr:uid="{00000000-0005-0000-0000-000074110000}"/>
    <cellStyle name="40% - Accent1 3 2 2 2 6" xfId="19513" xr:uid="{00000000-0005-0000-0000-000075110000}"/>
    <cellStyle name="40% - Accent1 3 2 2 3" xfId="832" xr:uid="{00000000-0005-0000-0000-000076110000}"/>
    <cellStyle name="40% - Accent1 3 2 2 3 2" xfId="5466" xr:uid="{00000000-0005-0000-0000-000077110000}"/>
    <cellStyle name="40% - Accent1 3 2 2 3 2 2" xfId="14790" xr:uid="{00000000-0005-0000-0000-000078110000}"/>
    <cellStyle name="40% - Accent1 3 2 2 3 2 3" xfId="24113" xr:uid="{00000000-0005-0000-0000-000079110000}"/>
    <cellStyle name="40% - Accent1 3 2 2 3 3" xfId="10433" xr:uid="{00000000-0005-0000-0000-00007A110000}"/>
    <cellStyle name="40% - Accent1 3 2 2 3 4" xfId="19757" xr:uid="{00000000-0005-0000-0000-00007B110000}"/>
    <cellStyle name="40% - Accent1 3 2 2 4" xfId="1498" xr:uid="{00000000-0005-0000-0000-00007C110000}"/>
    <cellStyle name="40% - Accent1 3 2 2 4 2" xfId="6547" xr:uid="{00000000-0005-0000-0000-00007D110000}"/>
    <cellStyle name="40% - Accent1 3 2 2 4 2 2" xfId="15871" xr:uid="{00000000-0005-0000-0000-00007E110000}"/>
    <cellStyle name="40% - Accent1 3 2 2 4 2 3" xfId="25194" xr:uid="{00000000-0005-0000-0000-00007F110000}"/>
    <cellStyle name="40% - Accent1 3 2 2 4 3" xfId="11066" xr:uid="{00000000-0005-0000-0000-000080110000}"/>
    <cellStyle name="40% - Accent1 3 2 2 4 4" xfId="20390" xr:uid="{00000000-0005-0000-0000-000081110000}"/>
    <cellStyle name="40% - Accent1 3 2 2 5" xfId="3285" xr:uid="{00000000-0005-0000-0000-000082110000}"/>
    <cellStyle name="40% - Accent1 3 2 2 5 2" xfId="7964" xr:uid="{00000000-0005-0000-0000-000083110000}"/>
    <cellStyle name="40% - Accent1 3 2 2 5 2 2" xfId="17288" xr:uid="{00000000-0005-0000-0000-000084110000}"/>
    <cellStyle name="40% - Accent1 3 2 2 5 2 3" xfId="26611" xr:uid="{00000000-0005-0000-0000-000085110000}"/>
    <cellStyle name="40% - Accent1 3 2 2 5 3" xfId="12671" xr:uid="{00000000-0005-0000-0000-000086110000}"/>
    <cellStyle name="40% - Accent1 3 2 2 5 4" xfId="21997" xr:uid="{00000000-0005-0000-0000-000087110000}"/>
    <cellStyle name="40% - Accent1 3 2 2 6" xfId="4951" xr:uid="{00000000-0005-0000-0000-000088110000}"/>
    <cellStyle name="40% - Accent1 3 2 2 6 2" xfId="14275" xr:uid="{00000000-0005-0000-0000-000089110000}"/>
    <cellStyle name="40% - Accent1 3 2 2 6 3" xfId="23598" xr:uid="{00000000-0005-0000-0000-00008A110000}"/>
    <cellStyle name="40% - Accent1 3 2 2 7" xfId="7196" xr:uid="{00000000-0005-0000-0000-00008B110000}"/>
    <cellStyle name="40% - Accent1 3 2 2 7 2" xfId="16520" xr:uid="{00000000-0005-0000-0000-00008C110000}"/>
    <cellStyle name="40% - Accent1 3 2 2 7 3" xfId="25843" xr:uid="{00000000-0005-0000-0000-00008D110000}"/>
    <cellStyle name="40% - Accent1 3 2 2 8" xfId="9455" xr:uid="{00000000-0005-0000-0000-00008E110000}"/>
    <cellStyle name="40% - Accent1 3 2 2 8 2" xfId="18779" xr:uid="{00000000-0005-0000-0000-00008F110000}"/>
    <cellStyle name="40% - Accent1 3 2 2 8 3" xfId="28102" xr:uid="{00000000-0005-0000-0000-000090110000}"/>
    <cellStyle name="40% - Accent1 3 2 2 9" xfId="9949" xr:uid="{00000000-0005-0000-0000-000091110000}"/>
    <cellStyle name="40% - Accent1 3 2 3" xfId="463" xr:uid="{00000000-0005-0000-0000-000092110000}"/>
    <cellStyle name="40% - Accent1 3 2 3 2" xfId="950" xr:uid="{00000000-0005-0000-0000-000093110000}"/>
    <cellStyle name="40% - Accent1 3 2 3 2 2" xfId="5475" xr:uid="{00000000-0005-0000-0000-000094110000}"/>
    <cellStyle name="40% - Accent1 3 2 3 2 2 2" xfId="14799" xr:uid="{00000000-0005-0000-0000-000095110000}"/>
    <cellStyle name="40% - Accent1 3 2 3 2 2 3" xfId="24122" xr:uid="{00000000-0005-0000-0000-000096110000}"/>
    <cellStyle name="40% - Accent1 3 2 3 2 3" xfId="10551" xr:uid="{00000000-0005-0000-0000-000097110000}"/>
    <cellStyle name="40% - Accent1 3 2 3 2 4" xfId="19875" xr:uid="{00000000-0005-0000-0000-000098110000}"/>
    <cellStyle name="40% - Accent1 3 2 3 3" xfId="5217" xr:uid="{00000000-0005-0000-0000-000099110000}"/>
    <cellStyle name="40% - Accent1 3 2 3 3 2" xfId="14541" xr:uid="{00000000-0005-0000-0000-00009A110000}"/>
    <cellStyle name="40% - Accent1 3 2 3 3 3" xfId="23864" xr:uid="{00000000-0005-0000-0000-00009B110000}"/>
    <cellStyle name="40% - Accent1 3 2 3 4" xfId="9573" xr:uid="{00000000-0005-0000-0000-00009C110000}"/>
    <cellStyle name="40% - Accent1 3 2 3 4 2" xfId="18897" xr:uid="{00000000-0005-0000-0000-00009D110000}"/>
    <cellStyle name="40% - Accent1 3 2 3 4 3" xfId="28220" xr:uid="{00000000-0005-0000-0000-00009E110000}"/>
    <cellStyle name="40% - Accent1 3 2 3 5" xfId="10067" xr:uid="{00000000-0005-0000-0000-00009F110000}"/>
    <cellStyle name="40% - Accent1 3 2 3 6" xfId="19391" xr:uid="{00000000-0005-0000-0000-0000A0110000}"/>
    <cellStyle name="40% - Accent1 3 2 4" xfId="710" xr:uid="{00000000-0005-0000-0000-0000A1110000}"/>
    <cellStyle name="40% - Accent1 3 2 4 2" xfId="6998" xr:uid="{00000000-0005-0000-0000-0000A2110000}"/>
    <cellStyle name="40% - Accent1 3 2 4 2 2" xfId="16322" xr:uid="{00000000-0005-0000-0000-0000A3110000}"/>
    <cellStyle name="40% - Accent1 3 2 4 2 3" xfId="25645" xr:uid="{00000000-0005-0000-0000-0000A4110000}"/>
    <cellStyle name="40% - Accent1 3 2 4 3" xfId="10311" xr:uid="{00000000-0005-0000-0000-0000A5110000}"/>
    <cellStyle name="40% - Accent1 3 2 4 4" xfId="19635" xr:uid="{00000000-0005-0000-0000-0000A6110000}"/>
    <cellStyle name="40% - Accent1 3 2 5" xfId="1497" xr:uid="{00000000-0005-0000-0000-0000A7110000}"/>
    <cellStyle name="40% - Accent1 3 2 5 2" xfId="6548" xr:uid="{00000000-0005-0000-0000-0000A8110000}"/>
    <cellStyle name="40% - Accent1 3 2 5 2 2" xfId="15872" xr:uid="{00000000-0005-0000-0000-0000A9110000}"/>
    <cellStyle name="40% - Accent1 3 2 5 2 3" xfId="25195" xr:uid="{00000000-0005-0000-0000-0000AA110000}"/>
    <cellStyle name="40% - Accent1 3 2 5 3" xfId="11065" xr:uid="{00000000-0005-0000-0000-0000AB110000}"/>
    <cellStyle name="40% - Accent1 3 2 5 4" xfId="20389" xr:uid="{00000000-0005-0000-0000-0000AC110000}"/>
    <cellStyle name="40% - Accent1 3 2 6" xfId="3284" xr:uid="{00000000-0005-0000-0000-0000AD110000}"/>
    <cellStyle name="40% - Accent1 3 2 6 2" xfId="7963" xr:uid="{00000000-0005-0000-0000-0000AE110000}"/>
    <cellStyle name="40% - Accent1 3 2 6 2 2" xfId="17287" xr:uid="{00000000-0005-0000-0000-0000AF110000}"/>
    <cellStyle name="40% - Accent1 3 2 6 2 3" xfId="26610" xr:uid="{00000000-0005-0000-0000-0000B0110000}"/>
    <cellStyle name="40% - Accent1 3 2 6 3" xfId="12670" xr:uid="{00000000-0005-0000-0000-0000B1110000}"/>
    <cellStyle name="40% - Accent1 3 2 6 4" xfId="21996" xr:uid="{00000000-0005-0000-0000-0000B2110000}"/>
    <cellStyle name="40% - Accent1 3 2 7" xfId="4950" xr:uid="{00000000-0005-0000-0000-0000B3110000}"/>
    <cellStyle name="40% - Accent1 3 2 7 2" xfId="14274" xr:uid="{00000000-0005-0000-0000-0000B4110000}"/>
    <cellStyle name="40% - Accent1 3 2 7 3" xfId="23597" xr:uid="{00000000-0005-0000-0000-0000B5110000}"/>
    <cellStyle name="40% - Accent1 3 2 8" xfId="7263" xr:uid="{00000000-0005-0000-0000-0000B6110000}"/>
    <cellStyle name="40% - Accent1 3 2 8 2" xfId="16587" xr:uid="{00000000-0005-0000-0000-0000B7110000}"/>
    <cellStyle name="40% - Accent1 3 2 8 3" xfId="25910" xr:uid="{00000000-0005-0000-0000-0000B8110000}"/>
    <cellStyle name="40% - Accent1 3 2 9" xfId="9332" xr:uid="{00000000-0005-0000-0000-0000B9110000}"/>
    <cellStyle name="40% - Accent1 3 2 9 2" xfId="18656" xr:uid="{00000000-0005-0000-0000-0000BA110000}"/>
    <cellStyle name="40% - Accent1 3 2 9 3" xfId="27979" xr:uid="{00000000-0005-0000-0000-0000BB110000}"/>
    <cellStyle name="40% - Accent1 3 3" xfId="288" xr:uid="{00000000-0005-0000-0000-0000BC110000}"/>
    <cellStyle name="40% - Accent1 3 3 10" xfId="19221" xr:uid="{00000000-0005-0000-0000-0000BD110000}"/>
    <cellStyle name="40% - Accent1 3 3 2" xfId="534" xr:uid="{00000000-0005-0000-0000-0000BE110000}"/>
    <cellStyle name="40% - Accent1 3 3 2 2" xfId="1021" xr:uid="{00000000-0005-0000-0000-0000BF110000}"/>
    <cellStyle name="40% - Accent1 3 3 2 2 2" xfId="6281" xr:uid="{00000000-0005-0000-0000-0000C0110000}"/>
    <cellStyle name="40% - Accent1 3 3 2 2 2 2" xfId="15605" xr:uid="{00000000-0005-0000-0000-0000C1110000}"/>
    <cellStyle name="40% - Accent1 3 3 2 2 2 3" xfId="24928" xr:uid="{00000000-0005-0000-0000-0000C2110000}"/>
    <cellStyle name="40% - Accent1 3 3 2 2 3" xfId="10622" xr:uid="{00000000-0005-0000-0000-0000C3110000}"/>
    <cellStyle name="40% - Accent1 3 3 2 2 4" xfId="19946" xr:uid="{00000000-0005-0000-0000-0000C4110000}"/>
    <cellStyle name="40% - Accent1 3 3 2 3" xfId="7096" xr:uid="{00000000-0005-0000-0000-0000C5110000}"/>
    <cellStyle name="40% - Accent1 3 3 2 3 2" xfId="16420" xr:uid="{00000000-0005-0000-0000-0000C6110000}"/>
    <cellStyle name="40% - Accent1 3 3 2 3 3" xfId="25743" xr:uid="{00000000-0005-0000-0000-0000C7110000}"/>
    <cellStyle name="40% - Accent1 3 3 2 4" xfId="9644" xr:uid="{00000000-0005-0000-0000-0000C8110000}"/>
    <cellStyle name="40% - Accent1 3 3 2 4 2" xfId="18968" xr:uid="{00000000-0005-0000-0000-0000C9110000}"/>
    <cellStyle name="40% - Accent1 3 3 2 4 3" xfId="28291" xr:uid="{00000000-0005-0000-0000-0000CA110000}"/>
    <cellStyle name="40% - Accent1 3 3 2 5" xfId="10138" xr:uid="{00000000-0005-0000-0000-0000CB110000}"/>
    <cellStyle name="40% - Accent1 3 3 2 6" xfId="19462" xr:uid="{00000000-0005-0000-0000-0000CC110000}"/>
    <cellStyle name="40% - Accent1 3 3 3" xfId="781" xr:uid="{00000000-0005-0000-0000-0000CD110000}"/>
    <cellStyle name="40% - Accent1 3 3 3 2" xfId="6949" xr:uid="{00000000-0005-0000-0000-0000CE110000}"/>
    <cellStyle name="40% - Accent1 3 3 3 2 2" xfId="16273" xr:uid="{00000000-0005-0000-0000-0000CF110000}"/>
    <cellStyle name="40% - Accent1 3 3 3 2 3" xfId="25596" xr:uid="{00000000-0005-0000-0000-0000D0110000}"/>
    <cellStyle name="40% - Accent1 3 3 3 3" xfId="10382" xr:uid="{00000000-0005-0000-0000-0000D1110000}"/>
    <cellStyle name="40% - Accent1 3 3 3 4" xfId="19706" xr:uid="{00000000-0005-0000-0000-0000D2110000}"/>
    <cellStyle name="40% - Accent1 3 3 4" xfId="1499" xr:uid="{00000000-0005-0000-0000-0000D3110000}"/>
    <cellStyle name="40% - Accent1 3 3 4 2" xfId="6546" xr:uid="{00000000-0005-0000-0000-0000D4110000}"/>
    <cellStyle name="40% - Accent1 3 3 4 2 2" xfId="15870" xr:uid="{00000000-0005-0000-0000-0000D5110000}"/>
    <cellStyle name="40% - Accent1 3 3 4 2 3" xfId="25193" xr:uid="{00000000-0005-0000-0000-0000D6110000}"/>
    <cellStyle name="40% - Accent1 3 3 4 3" xfId="11067" xr:uid="{00000000-0005-0000-0000-0000D7110000}"/>
    <cellStyle name="40% - Accent1 3 3 4 4" xfId="20391" xr:uid="{00000000-0005-0000-0000-0000D8110000}"/>
    <cellStyle name="40% - Accent1 3 3 5" xfId="3286" xr:uid="{00000000-0005-0000-0000-0000D9110000}"/>
    <cellStyle name="40% - Accent1 3 3 5 2" xfId="7965" xr:uid="{00000000-0005-0000-0000-0000DA110000}"/>
    <cellStyle name="40% - Accent1 3 3 5 2 2" xfId="17289" xr:uid="{00000000-0005-0000-0000-0000DB110000}"/>
    <cellStyle name="40% - Accent1 3 3 5 2 3" xfId="26612" xr:uid="{00000000-0005-0000-0000-0000DC110000}"/>
    <cellStyle name="40% - Accent1 3 3 5 3" xfId="12672" xr:uid="{00000000-0005-0000-0000-0000DD110000}"/>
    <cellStyle name="40% - Accent1 3 3 5 4" xfId="21998" xr:uid="{00000000-0005-0000-0000-0000DE110000}"/>
    <cellStyle name="40% - Accent1 3 3 6" xfId="4952" xr:uid="{00000000-0005-0000-0000-0000DF110000}"/>
    <cellStyle name="40% - Accent1 3 3 6 2" xfId="14276" xr:uid="{00000000-0005-0000-0000-0000E0110000}"/>
    <cellStyle name="40% - Accent1 3 3 6 3" xfId="23599" xr:uid="{00000000-0005-0000-0000-0000E1110000}"/>
    <cellStyle name="40% - Accent1 3 3 7" xfId="7228" xr:uid="{00000000-0005-0000-0000-0000E2110000}"/>
    <cellStyle name="40% - Accent1 3 3 7 2" xfId="16552" xr:uid="{00000000-0005-0000-0000-0000E3110000}"/>
    <cellStyle name="40% - Accent1 3 3 7 3" xfId="25875" xr:uid="{00000000-0005-0000-0000-0000E4110000}"/>
    <cellStyle name="40% - Accent1 3 3 8" xfId="9403" xr:uid="{00000000-0005-0000-0000-0000E5110000}"/>
    <cellStyle name="40% - Accent1 3 3 8 2" xfId="18727" xr:uid="{00000000-0005-0000-0000-0000E6110000}"/>
    <cellStyle name="40% - Accent1 3 3 8 3" xfId="28050" xr:uid="{00000000-0005-0000-0000-0000E7110000}"/>
    <cellStyle name="40% - Accent1 3 3 9" xfId="9897" xr:uid="{00000000-0005-0000-0000-0000E8110000}"/>
    <cellStyle name="40% - Accent1 3 4" xfId="404" xr:uid="{00000000-0005-0000-0000-0000E9110000}"/>
    <cellStyle name="40% - Accent1 3 4 2" xfId="891" xr:uid="{00000000-0005-0000-0000-0000EA110000}"/>
    <cellStyle name="40% - Accent1 3 4 2 2" xfId="6865" xr:uid="{00000000-0005-0000-0000-0000EB110000}"/>
    <cellStyle name="40% - Accent1 3 4 2 2 2" xfId="16189" xr:uid="{00000000-0005-0000-0000-0000EC110000}"/>
    <cellStyle name="40% - Accent1 3 4 2 2 3" xfId="25512" xr:uid="{00000000-0005-0000-0000-0000ED110000}"/>
    <cellStyle name="40% - Accent1 3 4 2 3" xfId="10492" xr:uid="{00000000-0005-0000-0000-0000EE110000}"/>
    <cellStyle name="40% - Accent1 3 4 2 4" xfId="19816" xr:uid="{00000000-0005-0000-0000-0000EF110000}"/>
    <cellStyle name="40% - Accent1 3 4 3" xfId="1500" xr:uid="{00000000-0005-0000-0000-0000F0110000}"/>
    <cellStyle name="40% - Accent1 3 4 3 2" xfId="6275" xr:uid="{00000000-0005-0000-0000-0000F1110000}"/>
    <cellStyle name="40% - Accent1 3 4 3 2 2" xfId="15599" xr:uid="{00000000-0005-0000-0000-0000F2110000}"/>
    <cellStyle name="40% - Accent1 3 4 3 2 3" xfId="24922" xr:uid="{00000000-0005-0000-0000-0000F3110000}"/>
    <cellStyle name="40% - Accent1 3 4 3 3" xfId="11068" xr:uid="{00000000-0005-0000-0000-0000F4110000}"/>
    <cellStyle name="40% - Accent1 3 4 3 4" xfId="20392" xr:uid="{00000000-0005-0000-0000-0000F5110000}"/>
    <cellStyle name="40% - Accent1 3 4 4" xfId="3287" xr:uid="{00000000-0005-0000-0000-0000F6110000}"/>
    <cellStyle name="40% - Accent1 3 4 4 2" xfId="7966" xr:uid="{00000000-0005-0000-0000-0000F7110000}"/>
    <cellStyle name="40% - Accent1 3 4 4 2 2" xfId="17290" xr:uid="{00000000-0005-0000-0000-0000F8110000}"/>
    <cellStyle name="40% - Accent1 3 4 4 2 3" xfId="26613" xr:uid="{00000000-0005-0000-0000-0000F9110000}"/>
    <cellStyle name="40% - Accent1 3 4 4 3" xfId="12673" xr:uid="{00000000-0005-0000-0000-0000FA110000}"/>
    <cellStyle name="40% - Accent1 3 4 4 4" xfId="21999" xr:uid="{00000000-0005-0000-0000-0000FB110000}"/>
    <cellStyle name="40% - Accent1 3 4 5" xfId="4953" xr:uid="{00000000-0005-0000-0000-0000FC110000}"/>
    <cellStyle name="40% - Accent1 3 4 5 2" xfId="14277" xr:uid="{00000000-0005-0000-0000-0000FD110000}"/>
    <cellStyle name="40% - Accent1 3 4 5 3" xfId="23600" xr:uid="{00000000-0005-0000-0000-0000FE110000}"/>
    <cellStyle name="40% - Accent1 3 4 6" xfId="7170" xr:uid="{00000000-0005-0000-0000-0000FF110000}"/>
    <cellStyle name="40% - Accent1 3 4 6 2" xfId="16494" xr:uid="{00000000-0005-0000-0000-000000120000}"/>
    <cellStyle name="40% - Accent1 3 4 6 3" xfId="25817" xr:uid="{00000000-0005-0000-0000-000001120000}"/>
    <cellStyle name="40% - Accent1 3 4 7" xfId="9514" xr:uid="{00000000-0005-0000-0000-000002120000}"/>
    <cellStyle name="40% - Accent1 3 4 7 2" xfId="18838" xr:uid="{00000000-0005-0000-0000-000003120000}"/>
    <cellStyle name="40% - Accent1 3 4 7 3" xfId="28161" xr:uid="{00000000-0005-0000-0000-000004120000}"/>
    <cellStyle name="40% - Accent1 3 4 8" xfId="10008" xr:uid="{00000000-0005-0000-0000-000005120000}"/>
    <cellStyle name="40% - Accent1 3 4 9" xfId="19332" xr:uid="{00000000-0005-0000-0000-000006120000}"/>
    <cellStyle name="40% - Accent1 3 5" xfId="651" xr:uid="{00000000-0005-0000-0000-000007120000}"/>
    <cellStyle name="40% - Accent1 3 5 2" xfId="1501" xr:uid="{00000000-0005-0000-0000-000008120000}"/>
    <cellStyle name="40% - Accent1 3 5 2 2" xfId="6545" xr:uid="{00000000-0005-0000-0000-000009120000}"/>
    <cellStyle name="40% - Accent1 3 5 2 2 2" xfId="15869" xr:uid="{00000000-0005-0000-0000-00000A120000}"/>
    <cellStyle name="40% - Accent1 3 5 2 2 3" xfId="25192" xr:uid="{00000000-0005-0000-0000-00000B120000}"/>
    <cellStyle name="40% - Accent1 3 5 2 3" xfId="11069" xr:uid="{00000000-0005-0000-0000-00000C120000}"/>
    <cellStyle name="40% - Accent1 3 5 2 4" xfId="20393" xr:uid="{00000000-0005-0000-0000-00000D120000}"/>
    <cellStyle name="40% - Accent1 3 5 3" xfId="3288" xr:uid="{00000000-0005-0000-0000-00000E120000}"/>
    <cellStyle name="40% - Accent1 3 5 3 2" xfId="7967" xr:uid="{00000000-0005-0000-0000-00000F120000}"/>
    <cellStyle name="40% - Accent1 3 5 3 2 2" xfId="17291" xr:uid="{00000000-0005-0000-0000-000010120000}"/>
    <cellStyle name="40% - Accent1 3 5 3 2 3" xfId="26614" xr:uid="{00000000-0005-0000-0000-000011120000}"/>
    <cellStyle name="40% - Accent1 3 5 3 3" xfId="12674" xr:uid="{00000000-0005-0000-0000-000012120000}"/>
    <cellStyle name="40% - Accent1 3 5 3 4" xfId="22000" xr:uid="{00000000-0005-0000-0000-000013120000}"/>
    <cellStyle name="40% - Accent1 3 5 4" xfId="4954" xr:uid="{00000000-0005-0000-0000-000014120000}"/>
    <cellStyle name="40% - Accent1 3 5 4 2" xfId="14278" xr:uid="{00000000-0005-0000-0000-000015120000}"/>
    <cellStyle name="40% - Accent1 3 5 4 3" xfId="23601" xr:uid="{00000000-0005-0000-0000-000016120000}"/>
    <cellStyle name="40% - Accent1 3 5 5" xfId="5272" xr:uid="{00000000-0005-0000-0000-000017120000}"/>
    <cellStyle name="40% - Accent1 3 5 5 2" xfId="14596" xr:uid="{00000000-0005-0000-0000-000018120000}"/>
    <cellStyle name="40% - Accent1 3 5 5 3" xfId="23919" xr:uid="{00000000-0005-0000-0000-000019120000}"/>
    <cellStyle name="40% - Accent1 3 5 6" xfId="10252" xr:uid="{00000000-0005-0000-0000-00001A120000}"/>
    <cellStyle name="40% - Accent1 3 5 7" xfId="19576" xr:uid="{00000000-0005-0000-0000-00001B120000}"/>
    <cellStyle name="40% - Accent1 3 6" xfId="1496" xr:uid="{00000000-0005-0000-0000-00001C120000}"/>
    <cellStyle name="40% - Accent1 3 6 2" xfId="6273" xr:uid="{00000000-0005-0000-0000-00001D120000}"/>
    <cellStyle name="40% - Accent1 3 6 2 2" xfId="15597" xr:uid="{00000000-0005-0000-0000-00001E120000}"/>
    <cellStyle name="40% - Accent1 3 6 2 3" xfId="24920" xr:uid="{00000000-0005-0000-0000-00001F120000}"/>
    <cellStyle name="40% - Accent1 3 6 3" xfId="11064" xr:uid="{00000000-0005-0000-0000-000020120000}"/>
    <cellStyle name="40% - Accent1 3 6 4" xfId="20388" xr:uid="{00000000-0005-0000-0000-000021120000}"/>
    <cellStyle name="40% - Accent1 3 7" xfId="3283" xr:uid="{00000000-0005-0000-0000-000022120000}"/>
    <cellStyle name="40% - Accent1 3 7 2" xfId="7962" xr:uid="{00000000-0005-0000-0000-000023120000}"/>
    <cellStyle name="40% - Accent1 3 7 2 2" xfId="17286" xr:uid="{00000000-0005-0000-0000-000024120000}"/>
    <cellStyle name="40% - Accent1 3 7 2 3" xfId="26609" xr:uid="{00000000-0005-0000-0000-000025120000}"/>
    <cellStyle name="40% - Accent1 3 7 3" xfId="12669" xr:uid="{00000000-0005-0000-0000-000026120000}"/>
    <cellStyle name="40% - Accent1 3 7 4" xfId="21995" xr:uid="{00000000-0005-0000-0000-000027120000}"/>
    <cellStyle name="40% - Accent1 3 8" xfId="4949" xr:uid="{00000000-0005-0000-0000-000028120000}"/>
    <cellStyle name="40% - Accent1 3 8 2" xfId="14273" xr:uid="{00000000-0005-0000-0000-000029120000}"/>
    <cellStyle name="40% - Accent1 3 8 3" xfId="23596" xr:uid="{00000000-0005-0000-0000-00002A120000}"/>
    <cellStyle name="40% - Accent1 3 9" xfId="7312" xr:uid="{00000000-0005-0000-0000-00002B120000}"/>
    <cellStyle name="40% - Accent1 3 9 2" xfId="16636" xr:uid="{00000000-0005-0000-0000-00002C120000}"/>
    <cellStyle name="40% - Accent1 3 9 3" xfId="25959" xr:uid="{00000000-0005-0000-0000-00002D120000}"/>
    <cellStyle name="40% - Accent1 4" xfId="181" xr:uid="{00000000-0005-0000-0000-00002E120000}"/>
    <cellStyle name="40% - Accent1 4 10" xfId="19125" xr:uid="{00000000-0005-0000-0000-00002F120000}"/>
    <cellStyle name="40% - Accent1 4 11" xfId="28921" xr:uid="{00000000-0005-0000-0000-000030120000}"/>
    <cellStyle name="40% - Accent1 4 2" xfId="320" xr:uid="{00000000-0005-0000-0000-000031120000}"/>
    <cellStyle name="40% - Accent1 4 2 2" xfId="560" xr:uid="{00000000-0005-0000-0000-000032120000}"/>
    <cellStyle name="40% - Accent1 4 2 2 2" xfId="1047" xr:uid="{00000000-0005-0000-0000-000033120000}"/>
    <cellStyle name="40% - Accent1 4 2 2 2 2" xfId="6756" xr:uid="{00000000-0005-0000-0000-000034120000}"/>
    <cellStyle name="40% - Accent1 4 2 2 2 2 2" xfId="16080" xr:uid="{00000000-0005-0000-0000-000035120000}"/>
    <cellStyle name="40% - Accent1 4 2 2 2 2 3" xfId="25403" xr:uid="{00000000-0005-0000-0000-000036120000}"/>
    <cellStyle name="40% - Accent1 4 2 2 2 3" xfId="10648" xr:uid="{00000000-0005-0000-0000-000037120000}"/>
    <cellStyle name="40% - Accent1 4 2 2 2 4" xfId="19972" xr:uid="{00000000-0005-0000-0000-000038120000}"/>
    <cellStyle name="40% - Accent1 4 2 2 3" xfId="1504" xr:uid="{00000000-0005-0000-0000-000039120000}"/>
    <cellStyle name="40% - Accent1 4 2 2 3 2" xfId="6277" xr:uid="{00000000-0005-0000-0000-00003A120000}"/>
    <cellStyle name="40% - Accent1 4 2 2 3 2 2" xfId="15601" xr:uid="{00000000-0005-0000-0000-00003B120000}"/>
    <cellStyle name="40% - Accent1 4 2 2 3 2 3" xfId="24924" xr:uid="{00000000-0005-0000-0000-00003C120000}"/>
    <cellStyle name="40% - Accent1 4 2 2 3 3" xfId="11072" xr:uid="{00000000-0005-0000-0000-00003D120000}"/>
    <cellStyle name="40% - Accent1 4 2 2 3 4" xfId="20396" xr:uid="{00000000-0005-0000-0000-00003E120000}"/>
    <cellStyle name="40% - Accent1 4 2 2 4" xfId="3291" xr:uid="{00000000-0005-0000-0000-00003F120000}"/>
    <cellStyle name="40% - Accent1 4 2 2 4 2" xfId="7970" xr:uid="{00000000-0005-0000-0000-000040120000}"/>
    <cellStyle name="40% - Accent1 4 2 2 4 2 2" xfId="17294" xr:uid="{00000000-0005-0000-0000-000041120000}"/>
    <cellStyle name="40% - Accent1 4 2 2 4 2 3" xfId="26617" xr:uid="{00000000-0005-0000-0000-000042120000}"/>
    <cellStyle name="40% - Accent1 4 2 2 4 3" xfId="12677" xr:uid="{00000000-0005-0000-0000-000043120000}"/>
    <cellStyle name="40% - Accent1 4 2 2 4 4" xfId="22003" xr:uid="{00000000-0005-0000-0000-000044120000}"/>
    <cellStyle name="40% - Accent1 4 2 2 5" xfId="4957" xr:uid="{00000000-0005-0000-0000-000045120000}"/>
    <cellStyle name="40% - Accent1 4 2 2 5 2" xfId="14281" xr:uid="{00000000-0005-0000-0000-000046120000}"/>
    <cellStyle name="40% - Accent1 4 2 2 5 3" xfId="23604" xr:uid="{00000000-0005-0000-0000-000047120000}"/>
    <cellStyle name="40% - Accent1 4 2 2 6" xfId="9670" xr:uid="{00000000-0005-0000-0000-000048120000}"/>
    <cellStyle name="40% - Accent1 4 2 2 6 2" xfId="18994" xr:uid="{00000000-0005-0000-0000-000049120000}"/>
    <cellStyle name="40% - Accent1 4 2 2 6 3" xfId="28317" xr:uid="{00000000-0005-0000-0000-00004A120000}"/>
    <cellStyle name="40% - Accent1 4 2 2 7" xfId="10164" xr:uid="{00000000-0005-0000-0000-00004B120000}"/>
    <cellStyle name="40% - Accent1 4 2 2 8" xfId="19488" xr:uid="{00000000-0005-0000-0000-00004C120000}"/>
    <cellStyle name="40% - Accent1 4 2 3" xfId="807" xr:uid="{00000000-0005-0000-0000-00004D120000}"/>
    <cellStyle name="40% - Accent1 4 2 3 2" xfId="6930" xr:uid="{00000000-0005-0000-0000-00004E120000}"/>
    <cellStyle name="40% - Accent1 4 2 3 2 2" xfId="16254" xr:uid="{00000000-0005-0000-0000-00004F120000}"/>
    <cellStyle name="40% - Accent1 4 2 3 2 3" xfId="25577" xr:uid="{00000000-0005-0000-0000-000050120000}"/>
    <cellStyle name="40% - Accent1 4 2 3 3" xfId="10408" xr:uid="{00000000-0005-0000-0000-000051120000}"/>
    <cellStyle name="40% - Accent1 4 2 3 4" xfId="19732" xr:uid="{00000000-0005-0000-0000-000052120000}"/>
    <cellStyle name="40% - Accent1 4 2 4" xfId="1503" xr:uid="{00000000-0005-0000-0000-000053120000}"/>
    <cellStyle name="40% - Accent1 4 2 4 2" xfId="6543" xr:uid="{00000000-0005-0000-0000-000054120000}"/>
    <cellStyle name="40% - Accent1 4 2 4 2 2" xfId="15867" xr:uid="{00000000-0005-0000-0000-000055120000}"/>
    <cellStyle name="40% - Accent1 4 2 4 2 3" xfId="25190" xr:uid="{00000000-0005-0000-0000-000056120000}"/>
    <cellStyle name="40% - Accent1 4 2 4 3" xfId="11071" xr:uid="{00000000-0005-0000-0000-000057120000}"/>
    <cellStyle name="40% - Accent1 4 2 4 4" xfId="20395" xr:uid="{00000000-0005-0000-0000-000058120000}"/>
    <cellStyle name="40% - Accent1 4 2 5" xfId="3290" xr:uid="{00000000-0005-0000-0000-000059120000}"/>
    <cellStyle name="40% - Accent1 4 2 5 2" xfId="7969" xr:uid="{00000000-0005-0000-0000-00005A120000}"/>
    <cellStyle name="40% - Accent1 4 2 5 2 2" xfId="17293" xr:uid="{00000000-0005-0000-0000-00005B120000}"/>
    <cellStyle name="40% - Accent1 4 2 5 2 3" xfId="26616" xr:uid="{00000000-0005-0000-0000-00005C120000}"/>
    <cellStyle name="40% - Accent1 4 2 5 3" xfId="12676" xr:uid="{00000000-0005-0000-0000-00005D120000}"/>
    <cellStyle name="40% - Accent1 4 2 5 4" xfId="22002" xr:uid="{00000000-0005-0000-0000-00005E120000}"/>
    <cellStyle name="40% - Accent1 4 2 6" xfId="4956" xr:uid="{00000000-0005-0000-0000-00005F120000}"/>
    <cellStyle name="40% - Accent1 4 2 6 2" xfId="14280" xr:uid="{00000000-0005-0000-0000-000060120000}"/>
    <cellStyle name="40% - Accent1 4 2 6 3" xfId="23603" xr:uid="{00000000-0005-0000-0000-000061120000}"/>
    <cellStyle name="40% - Accent1 4 2 7" xfId="9430" xr:uid="{00000000-0005-0000-0000-000062120000}"/>
    <cellStyle name="40% - Accent1 4 2 7 2" xfId="18754" xr:uid="{00000000-0005-0000-0000-000063120000}"/>
    <cellStyle name="40% - Accent1 4 2 7 3" xfId="28077" xr:uid="{00000000-0005-0000-0000-000064120000}"/>
    <cellStyle name="40% - Accent1 4 2 8" xfId="9924" xr:uid="{00000000-0005-0000-0000-000065120000}"/>
    <cellStyle name="40% - Accent1 4 2 9" xfId="19248" xr:uid="{00000000-0005-0000-0000-000066120000}"/>
    <cellStyle name="40% - Accent1 4 3" xfId="438" xr:uid="{00000000-0005-0000-0000-000067120000}"/>
    <cellStyle name="40% - Accent1 4 3 2" xfId="925" xr:uid="{00000000-0005-0000-0000-000068120000}"/>
    <cellStyle name="40% - Accent1 4 3 2 2" xfId="6837" xr:uid="{00000000-0005-0000-0000-000069120000}"/>
    <cellStyle name="40% - Accent1 4 3 2 2 2" xfId="16161" xr:uid="{00000000-0005-0000-0000-00006A120000}"/>
    <cellStyle name="40% - Accent1 4 3 2 2 3" xfId="25484" xr:uid="{00000000-0005-0000-0000-00006B120000}"/>
    <cellStyle name="40% - Accent1 4 3 2 3" xfId="10526" xr:uid="{00000000-0005-0000-0000-00006C120000}"/>
    <cellStyle name="40% - Accent1 4 3 2 4" xfId="19850" xr:uid="{00000000-0005-0000-0000-00006D120000}"/>
    <cellStyle name="40% - Accent1 4 3 3" xfId="1505" xr:uid="{00000000-0005-0000-0000-00006E120000}"/>
    <cellStyle name="40% - Accent1 4 3 3 2" xfId="6542" xr:uid="{00000000-0005-0000-0000-00006F120000}"/>
    <cellStyle name="40% - Accent1 4 3 3 2 2" xfId="15866" xr:uid="{00000000-0005-0000-0000-000070120000}"/>
    <cellStyle name="40% - Accent1 4 3 3 2 3" xfId="25189" xr:uid="{00000000-0005-0000-0000-000071120000}"/>
    <cellStyle name="40% - Accent1 4 3 3 3" xfId="11073" xr:uid="{00000000-0005-0000-0000-000072120000}"/>
    <cellStyle name="40% - Accent1 4 3 3 4" xfId="20397" xr:uid="{00000000-0005-0000-0000-000073120000}"/>
    <cellStyle name="40% - Accent1 4 3 4" xfId="3292" xr:uid="{00000000-0005-0000-0000-000074120000}"/>
    <cellStyle name="40% - Accent1 4 3 4 2" xfId="7971" xr:uid="{00000000-0005-0000-0000-000075120000}"/>
    <cellStyle name="40% - Accent1 4 3 4 2 2" xfId="17295" xr:uid="{00000000-0005-0000-0000-000076120000}"/>
    <cellStyle name="40% - Accent1 4 3 4 2 3" xfId="26618" xr:uid="{00000000-0005-0000-0000-000077120000}"/>
    <cellStyle name="40% - Accent1 4 3 4 3" xfId="12678" xr:uid="{00000000-0005-0000-0000-000078120000}"/>
    <cellStyle name="40% - Accent1 4 3 4 4" xfId="22004" xr:uid="{00000000-0005-0000-0000-000079120000}"/>
    <cellStyle name="40% - Accent1 4 3 5" xfId="4958" xr:uid="{00000000-0005-0000-0000-00007A120000}"/>
    <cellStyle name="40% - Accent1 4 3 5 2" xfId="14282" xr:uid="{00000000-0005-0000-0000-00007B120000}"/>
    <cellStyle name="40% - Accent1 4 3 5 3" xfId="23605" xr:uid="{00000000-0005-0000-0000-00007C120000}"/>
    <cellStyle name="40% - Accent1 4 3 6" xfId="9548" xr:uid="{00000000-0005-0000-0000-00007D120000}"/>
    <cellStyle name="40% - Accent1 4 3 6 2" xfId="18872" xr:uid="{00000000-0005-0000-0000-00007E120000}"/>
    <cellStyle name="40% - Accent1 4 3 6 3" xfId="28195" xr:uid="{00000000-0005-0000-0000-00007F120000}"/>
    <cellStyle name="40% - Accent1 4 3 7" xfId="10042" xr:uid="{00000000-0005-0000-0000-000080120000}"/>
    <cellStyle name="40% - Accent1 4 3 8" xfId="19366" xr:uid="{00000000-0005-0000-0000-000081120000}"/>
    <cellStyle name="40% - Accent1 4 4" xfId="685" xr:uid="{00000000-0005-0000-0000-000082120000}"/>
    <cellStyle name="40% - Accent1 4 4 2" xfId="7017" xr:uid="{00000000-0005-0000-0000-000083120000}"/>
    <cellStyle name="40% - Accent1 4 4 2 2" xfId="16341" xr:uid="{00000000-0005-0000-0000-000084120000}"/>
    <cellStyle name="40% - Accent1 4 4 2 3" xfId="25664" xr:uid="{00000000-0005-0000-0000-000085120000}"/>
    <cellStyle name="40% - Accent1 4 4 3" xfId="10286" xr:uid="{00000000-0005-0000-0000-000086120000}"/>
    <cellStyle name="40% - Accent1 4 4 4" xfId="19610" xr:uid="{00000000-0005-0000-0000-000087120000}"/>
    <cellStyle name="40% - Accent1 4 5" xfId="1502" xr:uid="{00000000-0005-0000-0000-000088120000}"/>
    <cellStyle name="40% - Accent1 4 5 2" xfId="6544" xr:uid="{00000000-0005-0000-0000-000089120000}"/>
    <cellStyle name="40% - Accent1 4 5 2 2" xfId="15868" xr:uid="{00000000-0005-0000-0000-00008A120000}"/>
    <cellStyle name="40% - Accent1 4 5 2 3" xfId="25191" xr:uid="{00000000-0005-0000-0000-00008B120000}"/>
    <cellStyle name="40% - Accent1 4 5 3" xfId="11070" xr:uid="{00000000-0005-0000-0000-00008C120000}"/>
    <cellStyle name="40% - Accent1 4 5 4" xfId="20394" xr:uid="{00000000-0005-0000-0000-00008D120000}"/>
    <cellStyle name="40% - Accent1 4 6" xfId="3289" xr:uid="{00000000-0005-0000-0000-00008E120000}"/>
    <cellStyle name="40% - Accent1 4 6 2" xfId="7968" xr:uid="{00000000-0005-0000-0000-00008F120000}"/>
    <cellStyle name="40% - Accent1 4 6 2 2" xfId="17292" xr:uid="{00000000-0005-0000-0000-000090120000}"/>
    <cellStyle name="40% - Accent1 4 6 2 3" xfId="26615" xr:uid="{00000000-0005-0000-0000-000091120000}"/>
    <cellStyle name="40% - Accent1 4 6 3" xfId="12675" xr:uid="{00000000-0005-0000-0000-000092120000}"/>
    <cellStyle name="40% - Accent1 4 6 4" xfId="22001" xr:uid="{00000000-0005-0000-0000-000093120000}"/>
    <cellStyle name="40% - Accent1 4 7" xfId="4955" xr:uid="{00000000-0005-0000-0000-000094120000}"/>
    <cellStyle name="40% - Accent1 4 7 2" xfId="14279" xr:uid="{00000000-0005-0000-0000-000095120000}"/>
    <cellStyle name="40% - Accent1 4 7 3" xfId="23602" xr:uid="{00000000-0005-0000-0000-000096120000}"/>
    <cellStyle name="40% - Accent1 4 8" xfId="9307" xr:uid="{00000000-0005-0000-0000-000097120000}"/>
    <cellStyle name="40% - Accent1 4 8 2" xfId="18631" xr:uid="{00000000-0005-0000-0000-000098120000}"/>
    <cellStyle name="40% - Accent1 4 8 3" xfId="27954" xr:uid="{00000000-0005-0000-0000-000099120000}"/>
    <cellStyle name="40% - Accent1 4 9" xfId="9801" xr:uid="{00000000-0005-0000-0000-00009A120000}"/>
    <cellStyle name="40% - Accent1 5" xfId="241" xr:uid="{00000000-0005-0000-0000-00009B120000}"/>
    <cellStyle name="40% - Accent1 5 2" xfId="498" xr:uid="{00000000-0005-0000-0000-00009C120000}"/>
    <cellStyle name="40% - Accent1 5 2 2" xfId="985" xr:uid="{00000000-0005-0000-0000-00009D120000}"/>
    <cellStyle name="40% - Accent1 5 2 2 2" xfId="6803" xr:uid="{00000000-0005-0000-0000-00009E120000}"/>
    <cellStyle name="40% - Accent1 5 2 2 2 2" xfId="16127" xr:uid="{00000000-0005-0000-0000-00009F120000}"/>
    <cellStyle name="40% - Accent1 5 2 2 2 3" xfId="25450" xr:uid="{00000000-0005-0000-0000-0000A0120000}"/>
    <cellStyle name="40% - Accent1 5 2 2 3" xfId="10586" xr:uid="{00000000-0005-0000-0000-0000A1120000}"/>
    <cellStyle name="40% - Accent1 5 2 2 4" xfId="19910" xr:uid="{00000000-0005-0000-0000-0000A2120000}"/>
    <cellStyle name="40% - Accent1 5 2 3" xfId="1507" xr:uid="{00000000-0005-0000-0000-0000A3120000}"/>
    <cellStyle name="40% - Accent1 5 2 3 2" xfId="6540" xr:uid="{00000000-0005-0000-0000-0000A4120000}"/>
    <cellStyle name="40% - Accent1 5 2 3 2 2" xfId="15864" xr:uid="{00000000-0005-0000-0000-0000A5120000}"/>
    <cellStyle name="40% - Accent1 5 2 3 2 3" xfId="25187" xr:uid="{00000000-0005-0000-0000-0000A6120000}"/>
    <cellStyle name="40% - Accent1 5 2 3 3" xfId="11075" xr:uid="{00000000-0005-0000-0000-0000A7120000}"/>
    <cellStyle name="40% - Accent1 5 2 3 4" xfId="20399" xr:uid="{00000000-0005-0000-0000-0000A8120000}"/>
    <cellStyle name="40% - Accent1 5 2 4" xfId="3294" xr:uid="{00000000-0005-0000-0000-0000A9120000}"/>
    <cellStyle name="40% - Accent1 5 2 4 2" xfId="7973" xr:uid="{00000000-0005-0000-0000-0000AA120000}"/>
    <cellStyle name="40% - Accent1 5 2 4 2 2" xfId="17297" xr:uid="{00000000-0005-0000-0000-0000AB120000}"/>
    <cellStyle name="40% - Accent1 5 2 4 2 3" xfId="26620" xr:uid="{00000000-0005-0000-0000-0000AC120000}"/>
    <cellStyle name="40% - Accent1 5 2 4 3" xfId="12680" xr:uid="{00000000-0005-0000-0000-0000AD120000}"/>
    <cellStyle name="40% - Accent1 5 2 4 4" xfId="22006" xr:uid="{00000000-0005-0000-0000-0000AE120000}"/>
    <cellStyle name="40% - Accent1 5 2 5" xfId="4960" xr:uid="{00000000-0005-0000-0000-0000AF120000}"/>
    <cellStyle name="40% - Accent1 5 2 5 2" xfId="14284" xr:uid="{00000000-0005-0000-0000-0000B0120000}"/>
    <cellStyle name="40% - Accent1 5 2 5 3" xfId="23607" xr:uid="{00000000-0005-0000-0000-0000B1120000}"/>
    <cellStyle name="40% - Accent1 5 2 6" xfId="9608" xr:uid="{00000000-0005-0000-0000-0000B2120000}"/>
    <cellStyle name="40% - Accent1 5 2 6 2" xfId="18932" xr:uid="{00000000-0005-0000-0000-0000B3120000}"/>
    <cellStyle name="40% - Accent1 5 2 6 3" xfId="28255" xr:uid="{00000000-0005-0000-0000-0000B4120000}"/>
    <cellStyle name="40% - Accent1 5 2 7" xfId="10102" xr:uid="{00000000-0005-0000-0000-0000B5120000}"/>
    <cellStyle name="40% - Accent1 5 2 8" xfId="19426" xr:uid="{00000000-0005-0000-0000-0000B6120000}"/>
    <cellStyle name="40% - Accent1 5 3" xfId="745" xr:uid="{00000000-0005-0000-0000-0000B7120000}"/>
    <cellStyle name="40% - Accent1 5 3 2" xfId="6974" xr:uid="{00000000-0005-0000-0000-0000B8120000}"/>
    <cellStyle name="40% - Accent1 5 3 2 2" xfId="16298" xr:uid="{00000000-0005-0000-0000-0000B9120000}"/>
    <cellStyle name="40% - Accent1 5 3 2 3" xfId="25621" xr:uid="{00000000-0005-0000-0000-0000BA120000}"/>
    <cellStyle name="40% - Accent1 5 3 3" xfId="10346" xr:uid="{00000000-0005-0000-0000-0000BB120000}"/>
    <cellStyle name="40% - Accent1 5 3 4" xfId="19670" xr:uid="{00000000-0005-0000-0000-0000BC120000}"/>
    <cellStyle name="40% - Accent1 5 4" xfId="1506" xr:uid="{00000000-0005-0000-0000-0000BD120000}"/>
    <cellStyle name="40% - Accent1 5 4 2" xfId="6541" xr:uid="{00000000-0005-0000-0000-0000BE120000}"/>
    <cellStyle name="40% - Accent1 5 4 2 2" xfId="15865" xr:uid="{00000000-0005-0000-0000-0000BF120000}"/>
    <cellStyle name="40% - Accent1 5 4 2 3" xfId="25188" xr:uid="{00000000-0005-0000-0000-0000C0120000}"/>
    <cellStyle name="40% - Accent1 5 4 3" xfId="11074" xr:uid="{00000000-0005-0000-0000-0000C1120000}"/>
    <cellStyle name="40% - Accent1 5 4 4" xfId="20398" xr:uid="{00000000-0005-0000-0000-0000C2120000}"/>
    <cellStyle name="40% - Accent1 5 5" xfId="3293" xr:uid="{00000000-0005-0000-0000-0000C3120000}"/>
    <cellStyle name="40% - Accent1 5 5 2" xfId="7972" xr:uid="{00000000-0005-0000-0000-0000C4120000}"/>
    <cellStyle name="40% - Accent1 5 5 2 2" xfId="17296" xr:uid="{00000000-0005-0000-0000-0000C5120000}"/>
    <cellStyle name="40% - Accent1 5 5 2 3" xfId="26619" xr:uid="{00000000-0005-0000-0000-0000C6120000}"/>
    <cellStyle name="40% - Accent1 5 5 3" xfId="12679" xr:uid="{00000000-0005-0000-0000-0000C7120000}"/>
    <cellStyle name="40% - Accent1 5 5 4" xfId="22005" xr:uid="{00000000-0005-0000-0000-0000C8120000}"/>
    <cellStyle name="40% - Accent1 5 6" xfId="4959" xr:uid="{00000000-0005-0000-0000-0000C9120000}"/>
    <cellStyle name="40% - Accent1 5 6 2" xfId="14283" xr:uid="{00000000-0005-0000-0000-0000CA120000}"/>
    <cellStyle name="40% - Accent1 5 6 3" xfId="23606" xr:uid="{00000000-0005-0000-0000-0000CB120000}"/>
    <cellStyle name="40% - Accent1 5 7" xfId="9367" xr:uid="{00000000-0005-0000-0000-0000CC120000}"/>
    <cellStyle name="40% - Accent1 5 7 2" xfId="18691" xr:uid="{00000000-0005-0000-0000-0000CD120000}"/>
    <cellStyle name="40% - Accent1 5 7 3" xfId="28014" xr:uid="{00000000-0005-0000-0000-0000CE120000}"/>
    <cellStyle name="40% - Accent1 5 8" xfId="9861" xr:uid="{00000000-0005-0000-0000-0000CF120000}"/>
    <cellStyle name="40% - Accent1 5 9" xfId="19185" xr:uid="{00000000-0005-0000-0000-0000D0120000}"/>
    <cellStyle name="40% - Accent1 6" xfId="379" xr:uid="{00000000-0005-0000-0000-0000D1120000}"/>
    <cellStyle name="40% - Accent1 6 2" xfId="866" xr:uid="{00000000-0005-0000-0000-0000D2120000}"/>
    <cellStyle name="40% - Accent1 6 2 2" xfId="6889" xr:uid="{00000000-0005-0000-0000-0000D3120000}"/>
    <cellStyle name="40% - Accent1 6 2 2 2" xfId="16213" xr:uid="{00000000-0005-0000-0000-0000D4120000}"/>
    <cellStyle name="40% - Accent1 6 2 2 3" xfId="25536" xr:uid="{00000000-0005-0000-0000-0000D5120000}"/>
    <cellStyle name="40% - Accent1 6 2 3" xfId="10467" xr:uid="{00000000-0005-0000-0000-0000D6120000}"/>
    <cellStyle name="40% - Accent1 6 2 4" xfId="19791" xr:uid="{00000000-0005-0000-0000-0000D7120000}"/>
    <cellStyle name="40% - Accent1 6 3" xfId="1508" xr:uid="{00000000-0005-0000-0000-0000D8120000}"/>
    <cellStyle name="40% - Accent1 6 3 2" xfId="4560" xr:uid="{00000000-0005-0000-0000-0000D9120000}"/>
    <cellStyle name="40% - Accent1 6 3 2 2" xfId="13884" xr:uid="{00000000-0005-0000-0000-0000DA120000}"/>
    <cellStyle name="40% - Accent1 6 3 2 3" xfId="23207" xr:uid="{00000000-0005-0000-0000-0000DB120000}"/>
    <cellStyle name="40% - Accent1 6 3 3" xfId="11076" xr:uid="{00000000-0005-0000-0000-0000DC120000}"/>
    <cellStyle name="40% - Accent1 6 3 4" xfId="20400" xr:uid="{00000000-0005-0000-0000-0000DD120000}"/>
    <cellStyle name="40% - Accent1 6 4" xfId="3295" xr:uid="{00000000-0005-0000-0000-0000DE120000}"/>
    <cellStyle name="40% - Accent1 6 4 2" xfId="7974" xr:uid="{00000000-0005-0000-0000-0000DF120000}"/>
    <cellStyle name="40% - Accent1 6 4 2 2" xfId="17298" xr:uid="{00000000-0005-0000-0000-0000E0120000}"/>
    <cellStyle name="40% - Accent1 6 4 2 3" xfId="26621" xr:uid="{00000000-0005-0000-0000-0000E1120000}"/>
    <cellStyle name="40% - Accent1 6 4 3" xfId="12681" xr:uid="{00000000-0005-0000-0000-0000E2120000}"/>
    <cellStyle name="40% - Accent1 6 4 4" xfId="22007" xr:uid="{00000000-0005-0000-0000-0000E3120000}"/>
    <cellStyle name="40% - Accent1 6 5" xfId="4961" xr:uid="{00000000-0005-0000-0000-0000E4120000}"/>
    <cellStyle name="40% - Accent1 6 5 2" xfId="14285" xr:uid="{00000000-0005-0000-0000-0000E5120000}"/>
    <cellStyle name="40% - Accent1 6 5 3" xfId="23608" xr:uid="{00000000-0005-0000-0000-0000E6120000}"/>
    <cellStyle name="40% - Accent1 6 6" xfId="9489" xr:uid="{00000000-0005-0000-0000-0000E7120000}"/>
    <cellStyle name="40% - Accent1 6 6 2" xfId="18813" xr:uid="{00000000-0005-0000-0000-0000E8120000}"/>
    <cellStyle name="40% - Accent1 6 6 3" xfId="28136" xr:uid="{00000000-0005-0000-0000-0000E9120000}"/>
    <cellStyle name="40% - Accent1 6 7" xfId="9983" xr:uid="{00000000-0005-0000-0000-0000EA120000}"/>
    <cellStyle name="40% - Accent1 6 8" xfId="19307" xr:uid="{00000000-0005-0000-0000-0000EB120000}"/>
    <cellStyle name="40% - Accent1 7" xfId="622" xr:uid="{00000000-0005-0000-0000-0000EC120000}"/>
    <cellStyle name="40% - Accent1 7 2" xfId="1509" xr:uid="{00000000-0005-0000-0000-0000ED120000}"/>
    <cellStyle name="40% - Accent1 7 2 2" xfId="6539" xr:uid="{00000000-0005-0000-0000-0000EE120000}"/>
    <cellStyle name="40% - Accent1 7 2 2 2" xfId="15863" xr:uid="{00000000-0005-0000-0000-0000EF120000}"/>
    <cellStyle name="40% - Accent1 7 2 2 3" xfId="25186" xr:uid="{00000000-0005-0000-0000-0000F0120000}"/>
    <cellStyle name="40% - Accent1 7 2 3" xfId="11077" xr:uid="{00000000-0005-0000-0000-0000F1120000}"/>
    <cellStyle name="40% - Accent1 7 2 4" xfId="20401" xr:uid="{00000000-0005-0000-0000-0000F2120000}"/>
    <cellStyle name="40% - Accent1 7 3" xfId="3296" xr:uid="{00000000-0005-0000-0000-0000F3120000}"/>
    <cellStyle name="40% - Accent1 7 3 2" xfId="7975" xr:uid="{00000000-0005-0000-0000-0000F4120000}"/>
    <cellStyle name="40% - Accent1 7 3 2 2" xfId="17299" xr:uid="{00000000-0005-0000-0000-0000F5120000}"/>
    <cellStyle name="40% - Accent1 7 3 2 3" xfId="26622" xr:uid="{00000000-0005-0000-0000-0000F6120000}"/>
    <cellStyle name="40% - Accent1 7 3 3" xfId="12682" xr:uid="{00000000-0005-0000-0000-0000F7120000}"/>
    <cellStyle name="40% - Accent1 7 3 4" xfId="22008" xr:uid="{00000000-0005-0000-0000-0000F8120000}"/>
    <cellStyle name="40% - Accent1 7 4" xfId="4962" xr:uid="{00000000-0005-0000-0000-0000F9120000}"/>
    <cellStyle name="40% - Accent1 7 4 2" xfId="14286" xr:uid="{00000000-0005-0000-0000-0000FA120000}"/>
    <cellStyle name="40% - Accent1 7 4 3" xfId="23609" xr:uid="{00000000-0005-0000-0000-0000FB120000}"/>
    <cellStyle name="40% - Accent1 7 5" xfId="10226" xr:uid="{00000000-0005-0000-0000-0000FC120000}"/>
    <cellStyle name="40% - Accent1 7 6" xfId="19550" xr:uid="{00000000-0005-0000-0000-0000FD120000}"/>
    <cellStyle name="40% - Accent1 8" xfId="1510" xr:uid="{00000000-0005-0000-0000-0000FE120000}"/>
    <cellStyle name="40% - Accent1 8 2" xfId="3297" xr:uid="{00000000-0005-0000-0000-0000FF120000}"/>
    <cellStyle name="40% - Accent1 8 2 2" xfId="7976" xr:uid="{00000000-0005-0000-0000-000000130000}"/>
    <cellStyle name="40% - Accent1 8 2 2 2" xfId="17300" xr:uid="{00000000-0005-0000-0000-000001130000}"/>
    <cellStyle name="40% - Accent1 8 2 2 3" xfId="26623" xr:uid="{00000000-0005-0000-0000-000002130000}"/>
    <cellStyle name="40% - Accent1 8 2 3" xfId="12683" xr:uid="{00000000-0005-0000-0000-000003130000}"/>
    <cellStyle name="40% - Accent1 8 2 4" xfId="22009" xr:uid="{00000000-0005-0000-0000-000004130000}"/>
    <cellStyle name="40% - Accent1 8 3" xfId="4963" xr:uid="{00000000-0005-0000-0000-000005130000}"/>
    <cellStyle name="40% - Accent1 8 3 2" xfId="14287" xr:uid="{00000000-0005-0000-0000-000006130000}"/>
    <cellStyle name="40% - Accent1 8 3 3" xfId="23610" xr:uid="{00000000-0005-0000-0000-000007130000}"/>
    <cellStyle name="40% - Accent1 8 4" xfId="11078" xr:uid="{00000000-0005-0000-0000-000008130000}"/>
    <cellStyle name="40% - Accent1 8 5" xfId="20402" xr:uid="{00000000-0005-0000-0000-000009130000}"/>
    <cellStyle name="40% - Accent1 9" xfId="1120" xr:uid="{00000000-0005-0000-0000-00000A130000}"/>
    <cellStyle name="40% - Accent1 9 2" xfId="6297" xr:uid="{00000000-0005-0000-0000-00000B130000}"/>
    <cellStyle name="40% - Accent1 9 2 2" xfId="15621" xr:uid="{00000000-0005-0000-0000-00000C130000}"/>
    <cellStyle name="40% - Accent1 9 2 3" xfId="24944" xr:uid="{00000000-0005-0000-0000-00000D130000}"/>
    <cellStyle name="40% - Accent1 9 3" xfId="10719" xr:uid="{00000000-0005-0000-0000-00000E130000}"/>
    <cellStyle name="40% - Accent1 9 4" xfId="20043" xr:uid="{00000000-0005-0000-0000-00000F130000}"/>
    <cellStyle name="40% - Accent2" xfId="36" builtinId="35" customBuiltin="1"/>
    <cellStyle name="40% - Accent2 10" xfId="4573" xr:uid="{00000000-0005-0000-0000-000011130000}"/>
    <cellStyle name="40% - Accent2 10 2" xfId="13897" xr:uid="{00000000-0005-0000-0000-000012130000}"/>
    <cellStyle name="40% - Accent2 10 3" xfId="23220" xr:uid="{00000000-0005-0000-0000-000013130000}"/>
    <cellStyle name="40% - Accent2 11" xfId="9237" xr:uid="{00000000-0005-0000-0000-000014130000}"/>
    <cellStyle name="40% - Accent2 11 2" xfId="18561" xr:uid="{00000000-0005-0000-0000-000015130000}"/>
    <cellStyle name="40% - Accent2 11 3" xfId="27884" xr:uid="{00000000-0005-0000-0000-000016130000}"/>
    <cellStyle name="40% - Accent2 12" xfId="9731" xr:uid="{00000000-0005-0000-0000-000017130000}"/>
    <cellStyle name="40% - Accent2 13" xfId="19055" xr:uid="{00000000-0005-0000-0000-000018130000}"/>
    <cellStyle name="40% - Accent2 14" xfId="28400" xr:uid="{00000000-0005-0000-0000-000019130000}"/>
    <cellStyle name="40% - Accent2 2" xfId="69" xr:uid="{00000000-0005-0000-0000-00001A130000}"/>
    <cellStyle name="40% - Accent2 2 10" xfId="9755" xr:uid="{00000000-0005-0000-0000-00001B130000}"/>
    <cellStyle name="40% - Accent2 2 11" xfId="19079" xr:uid="{00000000-0005-0000-0000-00001C130000}"/>
    <cellStyle name="40% - Accent2 2 12" xfId="28401" xr:uid="{00000000-0005-0000-0000-00001D130000}"/>
    <cellStyle name="40% - Accent2 2 2" xfId="207" xr:uid="{00000000-0005-0000-0000-00001E130000}"/>
    <cellStyle name="40% - Accent2 2 2 10" xfId="19151" xr:uid="{00000000-0005-0000-0000-00001F130000}"/>
    <cellStyle name="40% - Accent2 2 2 2" xfId="346" xr:uid="{00000000-0005-0000-0000-000020130000}"/>
    <cellStyle name="40% - Accent2 2 2 2 2" xfId="586" xr:uid="{00000000-0005-0000-0000-000021130000}"/>
    <cellStyle name="40% - Accent2 2 2 2 2 2" xfId="1073" xr:uid="{00000000-0005-0000-0000-000022130000}"/>
    <cellStyle name="40% - Accent2 2 2 2 2 2 2" xfId="6738" xr:uid="{00000000-0005-0000-0000-000023130000}"/>
    <cellStyle name="40% - Accent2 2 2 2 2 2 2 2" xfId="16062" xr:uid="{00000000-0005-0000-0000-000024130000}"/>
    <cellStyle name="40% - Accent2 2 2 2 2 2 2 3" xfId="25385" xr:uid="{00000000-0005-0000-0000-000025130000}"/>
    <cellStyle name="40% - Accent2 2 2 2 2 2 3" xfId="10674" xr:uid="{00000000-0005-0000-0000-000026130000}"/>
    <cellStyle name="40% - Accent2 2 2 2 2 2 4" xfId="19998" xr:uid="{00000000-0005-0000-0000-000027130000}"/>
    <cellStyle name="40% - Accent2 2 2 2 2 3" xfId="7060" xr:uid="{00000000-0005-0000-0000-000028130000}"/>
    <cellStyle name="40% - Accent2 2 2 2 2 3 2" xfId="16384" xr:uid="{00000000-0005-0000-0000-000029130000}"/>
    <cellStyle name="40% - Accent2 2 2 2 2 3 3" xfId="25707" xr:uid="{00000000-0005-0000-0000-00002A130000}"/>
    <cellStyle name="40% - Accent2 2 2 2 2 4" xfId="9696" xr:uid="{00000000-0005-0000-0000-00002B130000}"/>
    <cellStyle name="40% - Accent2 2 2 2 2 4 2" xfId="19020" xr:uid="{00000000-0005-0000-0000-00002C130000}"/>
    <cellStyle name="40% - Accent2 2 2 2 2 4 3" xfId="28343" xr:uid="{00000000-0005-0000-0000-00002D130000}"/>
    <cellStyle name="40% - Accent2 2 2 2 2 5" xfId="10190" xr:uid="{00000000-0005-0000-0000-00002E130000}"/>
    <cellStyle name="40% - Accent2 2 2 2 2 6" xfId="19514" xr:uid="{00000000-0005-0000-0000-00002F130000}"/>
    <cellStyle name="40% - Accent2 2 2 2 3" xfId="833" xr:uid="{00000000-0005-0000-0000-000030130000}"/>
    <cellStyle name="40% - Accent2 2 2 2 3 2" xfId="7345" xr:uid="{00000000-0005-0000-0000-000031130000}"/>
    <cellStyle name="40% - Accent2 2 2 2 3 2 2" xfId="16669" xr:uid="{00000000-0005-0000-0000-000032130000}"/>
    <cellStyle name="40% - Accent2 2 2 2 3 2 3" xfId="25992" xr:uid="{00000000-0005-0000-0000-000033130000}"/>
    <cellStyle name="40% - Accent2 2 2 2 3 3" xfId="10434" xr:uid="{00000000-0005-0000-0000-000034130000}"/>
    <cellStyle name="40% - Accent2 2 2 2 3 4" xfId="19758" xr:uid="{00000000-0005-0000-0000-000035130000}"/>
    <cellStyle name="40% - Accent2 2 2 2 4" xfId="1513" xr:uid="{00000000-0005-0000-0000-000036130000}"/>
    <cellStyle name="40% - Accent2 2 2 2 4 2" xfId="6536" xr:uid="{00000000-0005-0000-0000-000037130000}"/>
    <cellStyle name="40% - Accent2 2 2 2 4 2 2" xfId="15860" xr:uid="{00000000-0005-0000-0000-000038130000}"/>
    <cellStyle name="40% - Accent2 2 2 2 4 2 3" xfId="25183" xr:uid="{00000000-0005-0000-0000-000039130000}"/>
    <cellStyle name="40% - Accent2 2 2 2 4 3" xfId="11081" xr:uid="{00000000-0005-0000-0000-00003A130000}"/>
    <cellStyle name="40% - Accent2 2 2 2 4 4" xfId="20405" xr:uid="{00000000-0005-0000-0000-00003B130000}"/>
    <cellStyle name="40% - Accent2 2 2 2 5" xfId="3300" xr:uid="{00000000-0005-0000-0000-00003C130000}"/>
    <cellStyle name="40% - Accent2 2 2 2 5 2" xfId="7979" xr:uid="{00000000-0005-0000-0000-00003D130000}"/>
    <cellStyle name="40% - Accent2 2 2 2 5 2 2" xfId="17303" xr:uid="{00000000-0005-0000-0000-00003E130000}"/>
    <cellStyle name="40% - Accent2 2 2 2 5 2 3" xfId="26626" xr:uid="{00000000-0005-0000-0000-00003F130000}"/>
    <cellStyle name="40% - Accent2 2 2 2 5 3" xfId="12686" xr:uid="{00000000-0005-0000-0000-000040130000}"/>
    <cellStyle name="40% - Accent2 2 2 2 5 4" xfId="22012" xr:uid="{00000000-0005-0000-0000-000041130000}"/>
    <cellStyle name="40% - Accent2 2 2 2 6" xfId="4966" xr:uid="{00000000-0005-0000-0000-000042130000}"/>
    <cellStyle name="40% - Accent2 2 2 2 6 2" xfId="14290" xr:uid="{00000000-0005-0000-0000-000043130000}"/>
    <cellStyle name="40% - Accent2 2 2 2 6 3" xfId="23613" xr:uid="{00000000-0005-0000-0000-000044130000}"/>
    <cellStyle name="40% - Accent2 2 2 2 7" xfId="9456" xr:uid="{00000000-0005-0000-0000-000045130000}"/>
    <cellStyle name="40% - Accent2 2 2 2 7 2" xfId="18780" xr:uid="{00000000-0005-0000-0000-000046130000}"/>
    <cellStyle name="40% - Accent2 2 2 2 7 3" xfId="28103" xr:uid="{00000000-0005-0000-0000-000047130000}"/>
    <cellStyle name="40% - Accent2 2 2 2 8" xfId="9950" xr:uid="{00000000-0005-0000-0000-000048130000}"/>
    <cellStyle name="40% - Accent2 2 2 2 9" xfId="19274" xr:uid="{00000000-0005-0000-0000-000049130000}"/>
    <cellStyle name="40% - Accent2 2 2 3" xfId="464" xr:uid="{00000000-0005-0000-0000-00004A130000}"/>
    <cellStyle name="40% - Accent2 2 2 3 2" xfId="951" xr:uid="{00000000-0005-0000-0000-00004B130000}"/>
    <cellStyle name="40% - Accent2 2 2 3 2 2" xfId="4555" xr:uid="{00000000-0005-0000-0000-00004C130000}"/>
    <cellStyle name="40% - Accent2 2 2 3 2 2 2" xfId="13879" xr:uid="{00000000-0005-0000-0000-00004D130000}"/>
    <cellStyle name="40% - Accent2 2 2 3 2 2 3" xfId="23202" xr:uid="{00000000-0005-0000-0000-00004E130000}"/>
    <cellStyle name="40% - Accent2 2 2 3 2 3" xfId="10552" xr:uid="{00000000-0005-0000-0000-00004F130000}"/>
    <cellStyle name="40% - Accent2 2 2 3 2 4" xfId="19876" xr:uid="{00000000-0005-0000-0000-000050130000}"/>
    <cellStyle name="40% - Accent2 2 2 3 3" xfId="7121" xr:uid="{00000000-0005-0000-0000-000051130000}"/>
    <cellStyle name="40% - Accent2 2 2 3 3 2" xfId="16445" xr:uid="{00000000-0005-0000-0000-000052130000}"/>
    <cellStyle name="40% - Accent2 2 2 3 3 3" xfId="25768" xr:uid="{00000000-0005-0000-0000-000053130000}"/>
    <cellStyle name="40% - Accent2 2 2 3 4" xfId="9574" xr:uid="{00000000-0005-0000-0000-000054130000}"/>
    <cellStyle name="40% - Accent2 2 2 3 4 2" xfId="18898" xr:uid="{00000000-0005-0000-0000-000055130000}"/>
    <cellStyle name="40% - Accent2 2 2 3 4 3" xfId="28221" xr:uid="{00000000-0005-0000-0000-000056130000}"/>
    <cellStyle name="40% - Accent2 2 2 3 5" xfId="10068" xr:uid="{00000000-0005-0000-0000-000057130000}"/>
    <cellStyle name="40% - Accent2 2 2 3 6" xfId="19392" xr:uid="{00000000-0005-0000-0000-000058130000}"/>
    <cellStyle name="40% - Accent2 2 2 4" xfId="711" xr:uid="{00000000-0005-0000-0000-000059130000}"/>
    <cellStyle name="40% - Accent2 2 2 4 2" xfId="6997" xr:uid="{00000000-0005-0000-0000-00005A130000}"/>
    <cellStyle name="40% - Accent2 2 2 4 2 2" xfId="16321" xr:uid="{00000000-0005-0000-0000-00005B130000}"/>
    <cellStyle name="40% - Accent2 2 2 4 2 3" xfId="25644" xr:uid="{00000000-0005-0000-0000-00005C130000}"/>
    <cellStyle name="40% - Accent2 2 2 4 3" xfId="10312" xr:uid="{00000000-0005-0000-0000-00005D130000}"/>
    <cellStyle name="40% - Accent2 2 2 4 4" xfId="19636" xr:uid="{00000000-0005-0000-0000-00005E130000}"/>
    <cellStyle name="40% - Accent2 2 2 5" xfId="1512" xr:uid="{00000000-0005-0000-0000-00005F130000}"/>
    <cellStyle name="40% - Accent2 2 2 5 2" xfId="6537" xr:uid="{00000000-0005-0000-0000-000060130000}"/>
    <cellStyle name="40% - Accent2 2 2 5 2 2" xfId="15861" xr:uid="{00000000-0005-0000-0000-000061130000}"/>
    <cellStyle name="40% - Accent2 2 2 5 2 3" xfId="25184" xr:uid="{00000000-0005-0000-0000-000062130000}"/>
    <cellStyle name="40% - Accent2 2 2 5 3" xfId="11080" xr:uid="{00000000-0005-0000-0000-000063130000}"/>
    <cellStyle name="40% - Accent2 2 2 5 4" xfId="20404" xr:uid="{00000000-0005-0000-0000-000064130000}"/>
    <cellStyle name="40% - Accent2 2 2 6" xfId="3299" xr:uid="{00000000-0005-0000-0000-000065130000}"/>
    <cellStyle name="40% - Accent2 2 2 6 2" xfId="7978" xr:uid="{00000000-0005-0000-0000-000066130000}"/>
    <cellStyle name="40% - Accent2 2 2 6 2 2" xfId="17302" xr:uid="{00000000-0005-0000-0000-000067130000}"/>
    <cellStyle name="40% - Accent2 2 2 6 2 3" xfId="26625" xr:uid="{00000000-0005-0000-0000-000068130000}"/>
    <cellStyle name="40% - Accent2 2 2 6 3" xfId="12685" xr:uid="{00000000-0005-0000-0000-000069130000}"/>
    <cellStyle name="40% - Accent2 2 2 6 4" xfId="22011" xr:uid="{00000000-0005-0000-0000-00006A130000}"/>
    <cellStyle name="40% - Accent2 2 2 7" xfId="4965" xr:uid="{00000000-0005-0000-0000-00006B130000}"/>
    <cellStyle name="40% - Accent2 2 2 7 2" xfId="14289" xr:uid="{00000000-0005-0000-0000-00006C130000}"/>
    <cellStyle name="40% - Accent2 2 2 7 3" xfId="23612" xr:uid="{00000000-0005-0000-0000-00006D130000}"/>
    <cellStyle name="40% - Accent2 2 2 8" xfId="9333" xr:uid="{00000000-0005-0000-0000-00006E130000}"/>
    <cellStyle name="40% - Accent2 2 2 8 2" xfId="18657" xr:uid="{00000000-0005-0000-0000-00006F130000}"/>
    <cellStyle name="40% - Accent2 2 2 8 3" xfId="27980" xr:uid="{00000000-0005-0000-0000-000070130000}"/>
    <cellStyle name="40% - Accent2 2 2 9" xfId="9827" xr:uid="{00000000-0005-0000-0000-000071130000}"/>
    <cellStyle name="40% - Accent2 2 3" xfId="261" xr:uid="{00000000-0005-0000-0000-000072130000}"/>
    <cellStyle name="40% - Accent2 2 3 2" xfId="514" xr:uid="{00000000-0005-0000-0000-000073130000}"/>
    <cellStyle name="40% - Accent2 2 3 2 2" xfId="1001" xr:uid="{00000000-0005-0000-0000-000074130000}"/>
    <cellStyle name="40% - Accent2 2 3 2 2 2" xfId="6276" xr:uid="{00000000-0005-0000-0000-000075130000}"/>
    <cellStyle name="40% - Accent2 2 3 2 2 2 2" xfId="15600" xr:uid="{00000000-0005-0000-0000-000076130000}"/>
    <cellStyle name="40% - Accent2 2 3 2 2 2 3" xfId="24923" xr:uid="{00000000-0005-0000-0000-000077130000}"/>
    <cellStyle name="40% - Accent2 2 3 2 2 3" xfId="10602" xr:uid="{00000000-0005-0000-0000-000078130000}"/>
    <cellStyle name="40% - Accent2 2 3 2 2 4" xfId="19926" xr:uid="{00000000-0005-0000-0000-000079130000}"/>
    <cellStyle name="40% - Accent2 2 3 2 3" xfId="7105" xr:uid="{00000000-0005-0000-0000-00007A130000}"/>
    <cellStyle name="40% - Accent2 2 3 2 3 2" xfId="16429" xr:uid="{00000000-0005-0000-0000-00007B130000}"/>
    <cellStyle name="40% - Accent2 2 3 2 3 3" xfId="25752" xr:uid="{00000000-0005-0000-0000-00007C130000}"/>
    <cellStyle name="40% - Accent2 2 3 2 4" xfId="9624" xr:uid="{00000000-0005-0000-0000-00007D130000}"/>
    <cellStyle name="40% - Accent2 2 3 2 4 2" xfId="18948" xr:uid="{00000000-0005-0000-0000-00007E130000}"/>
    <cellStyle name="40% - Accent2 2 3 2 4 3" xfId="28271" xr:uid="{00000000-0005-0000-0000-00007F130000}"/>
    <cellStyle name="40% - Accent2 2 3 2 5" xfId="10118" xr:uid="{00000000-0005-0000-0000-000080130000}"/>
    <cellStyle name="40% - Accent2 2 3 2 6" xfId="19442" xr:uid="{00000000-0005-0000-0000-000081130000}"/>
    <cellStyle name="40% - Accent2 2 3 3" xfId="761" xr:uid="{00000000-0005-0000-0000-000082130000}"/>
    <cellStyle name="40% - Accent2 2 3 3 2" xfId="6963" xr:uid="{00000000-0005-0000-0000-000083130000}"/>
    <cellStyle name="40% - Accent2 2 3 3 2 2" xfId="16287" xr:uid="{00000000-0005-0000-0000-000084130000}"/>
    <cellStyle name="40% - Accent2 2 3 3 2 3" xfId="25610" xr:uid="{00000000-0005-0000-0000-000085130000}"/>
    <cellStyle name="40% - Accent2 2 3 3 3" xfId="10362" xr:uid="{00000000-0005-0000-0000-000086130000}"/>
    <cellStyle name="40% - Accent2 2 3 3 4" xfId="19686" xr:uid="{00000000-0005-0000-0000-000087130000}"/>
    <cellStyle name="40% - Accent2 2 3 4" xfId="1514" xr:uid="{00000000-0005-0000-0000-000088130000}"/>
    <cellStyle name="40% - Accent2 2 3 4 2" xfId="4627" xr:uid="{00000000-0005-0000-0000-000089130000}"/>
    <cellStyle name="40% - Accent2 2 3 4 2 2" xfId="13951" xr:uid="{00000000-0005-0000-0000-00008A130000}"/>
    <cellStyle name="40% - Accent2 2 3 4 2 3" xfId="23274" xr:uid="{00000000-0005-0000-0000-00008B130000}"/>
    <cellStyle name="40% - Accent2 2 3 4 3" xfId="11082" xr:uid="{00000000-0005-0000-0000-00008C130000}"/>
    <cellStyle name="40% - Accent2 2 3 4 4" xfId="20406" xr:uid="{00000000-0005-0000-0000-00008D130000}"/>
    <cellStyle name="40% - Accent2 2 3 5" xfId="3301" xr:uid="{00000000-0005-0000-0000-00008E130000}"/>
    <cellStyle name="40% - Accent2 2 3 5 2" xfId="7980" xr:uid="{00000000-0005-0000-0000-00008F130000}"/>
    <cellStyle name="40% - Accent2 2 3 5 2 2" xfId="17304" xr:uid="{00000000-0005-0000-0000-000090130000}"/>
    <cellStyle name="40% - Accent2 2 3 5 2 3" xfId="26627" xr:uid="{00000000-0005-0000-0000-000091130000}"/>
    <cellStyle name="40% - Accent2 2 3 5 3" xfId="12687" xr:uid="{00000000-0005-0000-0000-000092130000}"/>
    <cellStyle name="40% - Accent2 2 3 5 4" xfId="22013" xr:uid="{00000000-0005-0000-0000-000093130000}"/>
    <cellStyle name="40% - Accent2 2 3 6" xfId="4967" xr:uid="{00000000-0005-0000-0000-000094130000}"/>
    <cellStyle name="40% - Accent2 2 3 6 2" xfId="14291" xr:uid="{00000000-0005-0000-0000-000095130000}"/>
    <cellStyle name="40% - Accent2 2 3 6 3" xfId="23614" xr:uid="{00000000-0005-0000-0000-000096130000}"/>
    <cellStyle name="40% - Accent2 2 3 7" xfId="9383" xr:uid="{00000000-0005-0000-0000-000097130000}"/>
    <cellStyle name="40% - Accent2 2 3 7 2" xfId="18707" xr:uid="{00000000-0005-0000-0000-000098130000}"/>
    <cellStyle name="40% - Accent2 2 3 7 3" xfId="28030" xr:uid="{00000000-0005-0000-0000-000099130000}"/>
    <cellStyle name="40% - Accent2 2 3 8" xfId="9877" xr:uid="{00000000-0005-0000-0000-00009A130000}"/>
    <cellStyle name="40% - Accent2 2 3 9" xfId="19201" xr:uid="{00000000-0005-0000-0000-00009B130000}"/>
    <cellStyle name="40% - Accent2 2 4" xfId="405" xr:uid="{00000000-0005-0000-0000-00009C130000}"/>
    <cellStyle name="40% - Accent2 2 4 2" xfId="892" xr:uid="{00000000-0005-0000-0000-00009D130000}"/>
    <cellStyle name="40% - Accent2 2 4 2 2" xfId="6864" xr:uid="{00000000-0005-0000-0000-00009E130000}"/>
    <cellStyle name="40% - Accent2 2 4 2 2 2" xfId="16188" xr:uid="{00000000-0005-0000-0000-00009F130000}"/>
    <cellStyle name="40% - Accent2 2 4 2 2 3" xfId="25511" xr:uid="{00000000-0005-0000-0000-0000A0130000}"/>
    <cellStyle name="40% - Accent2 2 4 2 3" xfId="10493" xr:uid="{00000000-0005-0000-0000-0000A1130000}"/>
    <cellStyle name="40% - Accent2 2 4 2 4" xfId="19817" xr:uid="{00000000-0005-0000-0000-0000A2130000}"/>
    <cellStyle name="40% - Accent2 2 4 3" xfId="1511" xr:uid="{00000000-0005-0000-0000-0000A3130000}"/>
    <cellStyle name="40% - Accent2 2 4 3 2" xfId="6538" xr:uid="{00000000-0005-0000-0000-0000A4130000}"/>
    <cellStyle name="40% - Accent2 2 4 3 2 2" xfId="15862" xr:uid="{00000000-0005-0000-0000-0000A5130000}"/>
    <cellStyle name="40% - Accent2 2 4 3 2 3" xfId="25185" xr:uid="{00000000-0005-0000-0000-0000A6130000}"/>
    <cellStyle name="40% - Accent2 2 4 3 3" xfId="11079" xr:uid="{00000000-0005-0000-0000-0000A7130000}"/>
    <cellStyle name="40% - Accent2 2 4 3 4" xfId="20403" xr:uid="{00000000-0005-0000-0000-0000A8130000}"/>
    <cellStyle name="40% - Accent2 2 4 4" xfId="3298" xr:uid="{00000000-0005-0000-0000-0000A9130000}"/>
    <cellStyle name="40% - Accent2 2 4 4 2" xfId="7977" xr:uid="{00000000-0005-0000-0000-0000AA130000}"/>
    <cellStyle name="40% - Accent2 2 4 4 2 2" xfId="17301" xr:uid="{00000000-0005-0000-0000-0000AB130000}"/>
    <cellStyle name="40% - Accent2 2 4 4 2 3" xfId="26624" xr:uid="{00000000-0005-0000-0000-0000AC130000}"/>
    <cellStyle name="40% - Accent2 2 4 4 3" xfId="12684" xr:uid="{00000000-0005-0000-0000-0000AD130000}"/>
    <cellStyle name="40% - Accent2 2 4 4 4" xfId="22010" xr:uid="{00000000-0005-0000-0000-0000AE130000}"/>
    <cellStyle name="40% - Accent2 2 4 5" xfId="4964" xr:uid="{00000000-0005-0000-0000-0000AF130000}"/>
    <cellStyle name="40% - Accent2 2 4 5 2" xfId="14288" xr:uid="{00000000-0005-0000-0000-0000B0130000}"/>
    <cellStyle name="40% - Accent2 2 4 5 3" xfId="23611" xr:uid="{00000000-0005-0000-0000-0000B1130000}"/>
    <cellStyle name="40% - Accent2 2 4 6" xfId="9515" xr:uid="{00000000-0005-0000-0000-0000B2130000}"/>
    <cellStyle name="40% - Accent2 2 4 6 2" xfId="18839" xr:uid="{00000000-0005-0000-0000-0000B3130000}"/>
    <cellStyle name="40% - Accent2 2 4 6 3" xfId="28162" xr:uid="{00000000-0005-0000-0000-0000B4130000}"/>
    <cellStyle name="40% - Accent2 2 4 7" xfId="10009" xr:uid="{00000000-0005-0000-0000-0000B5130000}"/>
    <cellStyle name="40% - Accent2 2 4 8" xfId="19333" xr:uid="{00000000-0005-0000-0000-0000B6130000}"/>
    <cellStyle name="40% - Accent2 2 5" xfId="652" xr:uid="{00000000-0005-0000-0000-0000B7130000}"/>
    <cellStyle name="40% - Accent2 2 5 2" xfId="5281" xr:uid="{00000000-0005-0000-0000-0000B8130000}"/>
    <cellStyle name="40% - Accent2 2 5 2 2" xfId="14605" xr:uid="{00000000-0005-0000-0000-0000B9130000}"/>
    <cellStyle name="40% - Accent2 2 5 2 3" xfId="23928" xr:uid="{00000000-0005-0000-0000-0000BA130000}"/>
    <cellStyle name="40% - Accent2 2 5 3" xfId="10253" xr:uid="{00000000-0005-0000-0000-0000BB130000}"/>
    <cellStyle name="40% - Accent2 2 5 4" xfId="19577" xr:uid="{00000000-0005-0000-0000-0000BC130000}"/>
    <cellStyle name="40% - Accent2 2 6" xfId="1136" xr:uid="{00000000-0005-0000-0000-0000BD130000}"/>
    <cellStyle name="40% - Accent2 2 6 2" xfId="6705" xr:uid="{00000000-0005-0000-0000-0000BE130000}"/>
    <cellStyle name="40% - Accent2 2 6 2 2" xfId="16029" xr:uid="{00000000-0005-0000-0000-0000BF130000}"/>
    <cellStyle name="40% - Accent2 2 6 2 3" xfId="25352" xr:uid="{00000000-0005-0000-0000-0000C0130000}"/>
    <cellStyle name="40% - Accent2 2 6 3" xfId="10735" xr:uid="{00000000-0005-0000-0000-0000C1130000}"/>
    <cellStyle name="40% - Accent2 2 6 4" xfId="20059" xr:uid="{00000000-0005-0000-0000-0000C2130000}"/>
    <cellStyle name="40% - Accent2 2 7" xfId="2954" xr:uid="{00000000-0005-0000-0000-0000C3130000}"/>
    <cellStyle name="40% - Accent2 2 7 2" xfId="7633" xr:uid="{00000000-0005-0000-0000-0000C4130000}"/>
    <cellStyle name="40% - Accent2 2 7 2 2" xfId="16957" xr:uid="{00000000-0005-0000-0000-0000C5130000}"/>
    <cellStyle name="40% - Accent2 2 7 2 3" xfId="26280" xr:uid="{00000000-0005-0000-0000-0000C6130000}"/>
    <cellStyle name="40% - Accent2 2 7 3" xfId="12355" xr:uid="{00000000-0005-0000-0000-0000C7130000}"/>
    <cellStyle name="40% - Accent2 2 7 4" xfId="21681" xr:uid="{00000000-0005-0000-0000-0000C8130000}"/>
    <cellStyle name="40% - Accent2 2 8" xfId="4596" xr:uid="{00000000-0005-0000-0000-0000C9130000}"/>
    <cellStyle name="40% - Accent2 2 8 2" xfId="13920" xr:uid="{00000000-0005-0000-0000-0000CA130000}"/>
    <cellStyle name="40% - Accent2 2 8 3" xfId="23243" xr:uid="{00000000-0005-0000-0000-0000CB130000}"/>
    <cellStyle name="40% - Accent2 2 9" xfId="9261" xr:uid="{00000000-0005-0000-0000-0000CC130000}"/>
    <cellStyle name="40% - Accent2 2 9 2" xfId="18585" xr:uid="{00000000-0005-0000-0000-0000CD130000}"/>
    <cellStyle name="40% - Accent2 2 9 3" xfId="27908" xr:uid="{00000000-0005-0000-0000-0000CE130000}"/>
    <cellStyle name="40% - Accent2 3" xfId="70" xr:uid="{00000000-0005-0000-0000-0000CF130000}"/>
    <cellStyle name="40% - Accent2 3 10" xfId="9756" xr:uid="{00000000-0005-0000-0000-0000D0130000}"/>
    <cellStyle name="40% - Accent2 3 11" xfId="19080" xr:uid="{00000000-0005-0000-0000-0000D1130000}"/>
    <cellStyle name="40% - Accent2 3 12" xfId="28845" xr:uid="{00000000-0005-0000-0000-0000D2130000}"/>
    <cellStyle name="40% - Accent2 3 2" xfId="208" xr:uid="{00000000-0005-0000-0000-0000D3130000}"/>
    <cellStyle name="40% - Accent2 3 2 10" xfId="19152" xr:uid="{00000000-0005-0000-0000-0000D4130000}"/>
    <cellStyle name="40% - Accent2 3 2 2" xfId="347" xr:uid="{00000000-0005-0000-0000-0000D5130000}"/>
    <cellStyle name="40% - Accent2 3 2 2 2" xfId="587" xr:uid="{00000000-0005-0000-0000-0000D6130000}"/>
    <cellStyle name="40% - Accent2 3 2 2 2 2" xfId="1074" xr:uid="{00000000-0005-0000-0000-0000D7130000}"/>
    <cellStyle name="40% - Accent2 3 2 2 2 2 2" xfId="6736" xr:uid="{00000000-0005-0000-0000-0000D8130000}"/>
    <cellStyle name="40% - Accent2 3 2 2 2 2 2 2" xfId="16060" xr:uid="{00000000-0005-0000-0000-0000D9130000}"/>
    <cellStyle name="40% - Accent2 3 2 2 2 2 2 3" xfId="25383" xr:uid="{00000000-0005-0000-0000-0000DA130000}"/>
    <cellStyle name="40% - Accent2 3 2 2 2 2 3" xfId="10675" xr:uid="{00000000-0005-0000-0000-0000DB130000}"/>
    <cellStyle name="40% - Accent2 3 2 2 2 2 4" xfId="19999" xr:uid="{00000000-0005-0000-0000-0000DC130000}"/>
    <cellStyle name="40% - Accent2 3 2 2 2 3" xfId="7059" xr:uid="{00000000-0005-0000-0000-0000DD130000}"/>
    <cellStyle name="40% - Accent2 3 2 2 2 3 2" xfId="16383" xr:uid="{00000000-0005-0000-0000-0000DE130000}"/>
    <cellStyle name="40% - Accent2 3 2 2 2 3 3" xfId="25706" xr:uid="{00000000-0005-0000-0000-0000DF130000}"/>
    <cellStyle name="40% - Accent2 3 2 2 2 4" xfId="9697" xr:uid="{00000000-0005-0000-0000-0000E0130000}"/>
    <cellStyle name="40% - Accent2 3 2 2 2 4 2" xfId="19021" xr:uid="{00000000-0005-0000-0000-0000E1130000}"/>
    <cellStyle name="40% - Accent2 3 2 2 2 4 3" xfId="28344" xr:uid="{00000000-0005-0000-0000-0000E2130000}"/>
    <cellStyle name="40% - Accent2 3 2 2 2 5" xfId="10191" xr:uid="{00000000-0005-0000-0000-0000E3130000}"/>
    <cellStyle name="40% - Accent2 3 2 2 2 6" xfId="19515" xr:uid="{00000000-0005-0000-0000-0000E4130000}"/>
    <cellStyle name="40% - Accent2 3 2 2 3" xfId="834" xr:uid="{00000000-0005-0000-0000-0000E5130000}"/>
    <cellStyle name="40% - Accent2 3 2 2 3 2" xfId="6908" xr:uid="{00000000-0005-0000-0000-0000E6130000}"/>
    <cellStyle name="40% - Accent2 3 2 2 3 2 2" xfId="16232" xr:uid="{00000000-0005-0000-0000-0000E7130000}"/>
    <cellStyle name="40% - Accent2 3 2 2 3 2 3" xfId="25555" xr:uid="{00000000-0005-0000-0000-0000E8130000}"/>
    <cellStyle name="40% - Accent2 3 2 2 3 3" xfId="10435" xr:uid="{00000000-0005-0000-0000-0000E9130000}"/>
    <cellStyle name="40% - Accent2 3 2 2 3 4" xfId="19759" xr:uid="{00000000-0005-0000-0000-0000EA130000}"/>
    <cellStyle name="40% - Accent2 3 2 2 4" xfId="1517" xr:uid="{00000000-0005-0000-0000-0000EB130000}"/>
    <cellStyle name="40% - Accent2 3 2 2 4 2" xfId="6533" xr:uid="{00000000-0005-0000-0000-0000EC130000}"/>
    <cellStyle name="40% - Accent2 3 2 2 4 2 2" xfId="15857" xr:uid="{00000000-0005-0000-0000-0000ED130000}"/>
    <cellStyle name="40% - Accent2 3 2 2 4 2 3" xfId="25180" xr:uid="{00000000-0005-0000-0000-0000EE130000}"/>
    <cellStyle name="40% - Accent2 3 2 2 4 3" xfId="11085" xr:uid="{00000000-0005-0000-0000-0000EF130000}"/>
    <cellStyle name="40% - Accent2 3 2 2 4 4" xfId="20409" xr:uid="{00000000-0005-0000-0000-0000F0130000}"/>
    <cellStyle name="40% - Accent2 3 2 2 5" xfId="3304" xr:uid="{00000000-0005-0000-0000-0000F1130000}"/>
    <cellStyle name="40% - Accent2 3 2 2 5 2" xfId="7983" xr:uid="{00000000-0005-0000-0000-0000F2130000}"/>
    <cellStyle name="40% - Accent2 3 2 2 5 2 2" xfId="17307" xr:uid="{00000000-0005-0000-0000-0000F3130000}"/>
    <cellStyle name="40% - Accent2 3 2 2 5 2 3" xfId="26630" xr:uid="{00000000-0005-0000-0000-0000F4130000}"/>
    <cellStyle name="40% - Accent2 3 2 2 5 3" xfId="12690" xr:uid="{00000000-0005-0000-0000-0000F5130000}"/>
    <cellStyle name="40% - Accent2 3 2 2 5 4" xfId="22016" xr:uid="{00000000-0005-0000-0000-0000F6130000}"/>
    <cellStyle name="40% - Accent2 3 2 2 6" xfId="4970" xr:uid="{00000000-0005-0000-0000-0000F7130000}"/>
    <cellStyle name="40% - Accent2 3 2 2 6 2" xfId="14294" xr:uid="{00000000-0005-0000-0000-0000F8130000}"/>
    <cellStyle name="40% - Accent2 3 2 2 6 3" xfId="23617" xr:uid="{00000000-0005-0000-0000-0000F9130000}"/>
    <cellStyle name="40% - Accent2 3 2 2 7" xfId="9457" xr:uid="{00000000-0005-0000-0000-0000FA130000}"/>
    <cellStyle name="40% - Accent2 3 2 2 7 2" xfId="18781" xr:uid="{00000000-0005-0000-0000-0000FB130000}"/>
    <cellStyle name="40% - Accent2 3 2 2 7 3" xfId="28104" xr:uid="{00000000-0005-0000-0000-0000FC130000}"/>
    <cellStyle name="40% - Accent2 3 2 2 8" xfId="9951" xr:uid="{00000000-0005-0000-0000-0000FD130000}"/>
    <cellStyle name="40% - Accent2 3 2 2 9" xfId="19275" xr:uid="{00000000-0005-0000-0000-0000FE130000}"/>
    <cellStyle name="40% - Accent2 3 2 3" xfId="465" xr:uid="{00000000-0005-0000-0000-0000FF130000}"/>
    <cellStyle name="40% - Accent2 3 2 3 2" xfId="952" xr:uid="{00000000-0005-0000-0000-000000140000}"/>
    <cellStyle name="40% - Accent2 3 2 3 2 2" xfId="6806" xr:uid="{00000000-0005-0000-0000-000001140000}"/>
    <cellStyle name="40% - Accent2 3 2 3 2 2 2" xfId="16130" xr:uid="{00000000-0005-0000-0000-000002140000}"/>
    <cellStyle name="40% - Accent2 3 2 3 2 2 3" xfId="25453" xr:uid="{00000000-0005-0000-0000-000003140000}"/>
    <cellStyle name="40% - Accent2 3 2 3 2 3" xfId="10553" xr:uid="{00000000-0005-0000-0000-000004140000}"/>
    <cellStyle name="40% - Accent2 3 2 3 2 4" xfId="19877" xr:uid="{00000000-0005-0000-0000-000005140000}"/>
    <cellStyle name="40% - Accent2 3 2 3 3" xfId="7131" xr:uid="{00000000-0005-0000-0000-000006140000}"/>
    <cellStyle name="40% - Accent2 3 2 3 3 2" xfId="16455" xr:uid="{00000000-0005-0000-0000-000007140000}"/>
    <cellStyle name="40% - Accent2 3 2 3 3 3" xfId="25778" xr:uid="{00000000-0005-0000-0000-000008140000}"/>
    <cellStyle name="40% - Accent2 3 2 3 4" xfId="9575" xr:uid="{00000000-0005-0000-0000-000009140000}"/>
    <cellStyle name="40% - Accent2 3 2 3 4 2" xfId="18899" xr:uid="{00000000-0005-0000-0000-00000A140000}"/>
    <cellStyle name="40% - Accent2 3 2 3 4 3" xfId="28222" xr:uid="{00000000-0005-0000-0000-00000B140000}"/>
    <cellStyle name="40% - Accent2 3 2 3 5" xfId="10069" xr:uid="{00000000-0005-0000-0000-00000C140000}"/>
    <cellStyle name="40% - Accent2 3 2 3 6" xfId="19393" xr:uid="{00000000-0005-0000-0000-00000D140000}"/>
    <cellStyle name="40% - Accent2 3 2 4" xfId="712" xr:uid="{00000000-0005-0000-0000-00000E140000}"/>
    <cellStyle name="40% - Accent2 3 2 4 2" xfId="6996" xr:uid="{00000000-0005-0000-0000-00000F140000}"/>
    <cellStyle name="40% - Accent2 3 2 4 2 2" xfId="16320" xr:uid="{00000000-0005-0000-0000-000010140000}"/>
    <cellStyle name="40% - Accent2 3 2 4 2 3" xfId="25643" xr:uid="{00000000-0005-0000-0000-000011140000}"/>
    <cellStyle name="40% - Accent2 3 2 4 3" xfId="10313" xr:uid="{00000000-0005-0000-0000-000012140000}"/>
    <cellStyle name="40% - Accent2 3 2 4 4" xfId="19637" xr:uid="{00000000-0005-0000-0000-000013140000}"/>
    <cellStyle name="40% - Accent2 3 2 5" xfId="1516" xr:uid="{00000000-0005-0000-0000-000014140000}"/>
    <cellStyle name="40% - Accent2 3 2 5 2" xfId="6534" xr:uid="{00000000-0005-0000-0000-000015140000}"/>
    <cellStyle name="40% - Accent2 3 2 5 2 2" xfId="15858" xr:uid="{00000000-0005-0000-0000-000016140000}"/>
    <cellStyle name="40% - Accent2 3 2 5 2 3" xfId="25181" xr:uid="{00000000-0005-0000-0000-000017140000}"/>
    <cellStyle name="40% - Accent2 3 2 5 3" xfId="11084" xr:uid="{00000000-0005-0000-0000-000018140000}"/>
    <cellStyle name="40% - Accent2 3 2 5 4" xfId="20408" xr:uid="{00000000-0005-0000-0000-000019140000}"/>
    <cellStyle name="40% - Accent2 3 2 6" xfId="3303" xr:uid="{00000000-0005-0000-0000-00001A140000}"/>
    <cellStyle name="40% - Accent2 3 2 6 2" xfId="7982" xr:uid="{00000000-0005-0000-0000-00001B140000}"/>
    <cellStyle name="40% - Accent2 3 2 6 2 2" xfId="17306" xr:uid="{00000000-0005-0000-0000-00001C140000}"/>
    <cellStyle name="40% - Accent2 3 2 6 2 3" xfId="26629" xr:uid="{00000000-0005-0000-0000-00001D140000}"/>
    <cellStyle name="40% - Accent2 3 2 6 3" xfId="12689" xr:uid="{00000000-0005-0000-0000-00001E140000}"/>
    <cellStyle name="40% - Accent2 3 2 6 4" xfId="22015" xr:uid="{00000000-0005-0000-0000-00001F140000}"/>
    <cellStyle name="40% - Accent2 3 2 7" xfId="4969" xr:uid="{00000000-0005-0000-0000-000020140000}"/>
    <cellStyle name="40% - Accent2 3 2 7 2" xfId="14293" xr:uid="{00000000-0005-0000-0000-000021140000}"/>
    <cellStyle name="40% - Accent2 3 2 7 3" xfId="23616" xr:uid="{00000000-0005-0000-0000-000022140000}"/>
    <cellStyle name="40% - Accent2 3 2 8" xfId="9334" xr:uid="{00000000-0005-0000-0000-000023140000}"/>
    <cellStyle name="40% - Accent2 3 2 8 2" xfId="18658" xr:uid="{00000000-0005-0000-0000-000024140000}"/>
    <cellStyle name="40% - Accent2 3 2 8 3" xfId="27981" xr:uid="{00000000-0005-0000-0000-000025140000}"/>
    <cellStyle name="40% - Accent2 3 2 9" xfId="9828" xr:uid="{00000000-0005-0000-0000-000026140000}"/>
    <cellStyle name="40% - Accent2 3 3" xfId="289" xr:uid="{00000000-0005-0000-0000-000027140000}"/>
    <cellStyle name="40% - Accent2 3 3 2" xfId="535" xr:uid="{00000000-0005-0000-0000-000028140000}"/>
    <cellStyle name="40% - Accent2 3 3 2 2" xfId="1022" xr:uid="{00000000-0005-0000-0000-000029140000}"/>
    <cellStyle name="40% - Accent2 3 3 2 2 2" xfId="6774" xr:uid="{00000000-0005-0000-0000-00002A140000}"/>
    <cellStyle name="40% - Accent2 3 3 2 2 2 2" xfId="16098" xr:uid="{00000000-0005-0000-0000-00002B140000}"/>
    <cellStyle name="40% - Accent2 3 3 2 2 2 3" xfId="25421" xr:uid="{00000000-0005-0000-0000-00002C140000}"/>
    <cellStyle name="40% - Accent2 3 3 2 2 3" xfId="10623" xr:uid="{00000000-0005-0000-0000-00002D140000}"/>
    <cellStyle name="40% - Accent2 3 3 2 2 4" xfId="19947" xr:uid="{00000000-0005-0000-0000-00002E140000}"/>
    <cellStyle name="40% - Accent2 3 3 2 3" xfId="7095" xr:uid="{00000000-0005-0000-0000-00002F140000}"/>
    <cellStyle name="40% - Accent2 3 3 2 3 2" xfId="16419" xr:uid="{00000000-0005-0000-0000-000030140000}"/>
    <cellStyle name="40% - Accent2 3 3 2 3 3" xfId="25742" xr:uid="{00000000-0005-0000-0000-000031140000}"/>
    <cellStyle name="40% - Accent2 3 3 2 4" xfId="9645" xr:uid="{00000000-0005-0000-0000-000032140000}"/>
    <cellStyle name="40% - Accent2 3 3 2 4 2" xfId="18969" xr:uid="{00000000-0005-0000-0000-000033140000}"/>
    <cellStyle name="40% - Accent2 3 3 2 4 3" xfId="28292" xr:uid="{00000000-0005-0000-0000-000034140000}"/>
    <cellStyle name="40% - Accent2 3 3 2 5" xfId="10139" xr:uid="{00000000-0005-0000-0000-000035140000}"/>
    <cellStyle name="40% - Accent2 3 3 2 6" xfId="19463" xr:uid="{00000000-0005-0000-0000-000036140000}"/>
    <cellStyle name="40% - Accent2 3 3 3" xfId="782" xr:uid="{00000000-0005-0000-0000-000037140000}"/>
    <cellStyle name="40% - Accent2 3 3 3 2" xfId="5424" xr:uid="{00000000-0005-0000-0000-000038140000}"/>
    <cellStyle name="40% - Accent2 3 3 3 2 2" xfId="14748" xr:uid="{00000000-0005-0000-0000-000039140000}"/>
    <cellStyle name="40% - Accent2 3 3 3 2 3" xfId="24071" xr:uid="{00000000-0005-0000-0000-00003A140000}"/>
    <cellStyle name="40% - Accent2 3 3 3 3" xfId="10383" xr:uid="{00000000-0005-0000-0000-00003B140000}"/>
    <cellStyle name="40% - Accent2 3 3 3 4" xfId="19707" xr:uid="{00000000-0005-0000-0000-00003C140000}"/>
    <cellStyle name="40% - Accent2 3 3 4" xfId="1518" xr:uid="{00000000-0005-0000-0000-00003D140000}"/>
    <cellStyle name="40% - Accent2 3 3 4 2" xfId="6269" xr:uid="{00000000-0005-0000-0000-00003E140000}"/>
    <cellStyle name="40% - Accent2 3 3 4 2 2" xfId="15593" xr:uid="{00000000-0005-0000-0000-00003F140000}"/>
    <cellStyle name="40% - Accent2 3 3 4 2 3" xfId="24916" xr:uid="{00000000-0005-0000-0000-000040140000}"/>
    <cellStyle name="40% - Accent2 3 3 4 3" xfId="11086" xr:uid="{00000000-0005-0000-0000-000041140000}"/>
    <cellStyle name="40% - Accent2 3 3 4 4" xfId="20410" xr:uid="{00000000-0005-0000-0000-000042140000}"/>
    <cellStyle name="40% - Accent2 3 3 5" xfId="3305" xr:uid="{00000000-0005-0000-0000-000043140000}"/>
    <cellStyle name="40% - Accent2 3 3 5 2" xfId="7984" xr:uid="{00000000-0005-0000-0000-000044140000}"/>
    <cellStyle name="40% - Accent2 3 3 5 2 2" xfId="17308" xr:uid="{00000000-0005-0000-0000-000045140000}"/>
    <cellStyle name="40% - Accent2 3 3 5 2 3" xfId="26631" xr:uid="{00000000-0005-0000-0000-000046140000}"/>
    <cellStyle name="40% - Accent2 3 3 5 3" xfId="12691" xr:uid="{00000000-0005-0000-0000-000047140000}"/>
    <cellStyle name="40% - Accent2 3 3 5 4" xfId="22017" xr:uid="{00000000-0005-0000-0000-000048140000}"/>
    <cellStyle name="40% - Accent2 3 3 6" xfId="4971" xr:uid="{00000000-0005-0000-0000-000049140000}"/>
    <cellStyle name="40% - Accent2 3 3 6 2" xfId="14295" xr:uid="{00000000-0005-0000-0000-00004A140000}"/>
    <cellStyle name="40% - Accent2 3 3 6 3" xfId="23618" xr:uid="{00000000-0005-0000-0000-00004B140000}"/>
    <cellStyle name="40% - Accent2 3 3 7" xfId="9404" xr:uid="{00000000-0005-0000-0000-00004C140000}"/>
    <cellStyle name="40% - Accent2 3 3 7 2" xfId="18728" xr:uid="{00000000-0005-0000-0000-00004D140000}"/>
    <cellStyle name="40% - Accent2 3 3 7 3" xfId="28051" xr:uid="{00000000-0005-0000-0000-00004E140000}"/>
    <cellStyle name="40% - Accent2 3 3 8" xfId="9898" xr:uid="{00000000-0005-0000-0000-00004F140000}"/>
    <cellStyle name="40% - Accent2 3 3 9" xfId="19222" xr:uid="{00000000-0005-0000-0000-000050140000}"/>
    <cellStyle name="40% - Accent2 3 4" xfId="406" xr:uid="{00000000-0005-0000-0000-000051140000}"/>
    <cellStyle name="40% - Accent2 3 4 2" xfId="893" xr:uid="{00000000-0005-0000-0000-000052140000}"/>
    <cellStyle name="40% - Accent2 3 4 2 2" xfId="6863" xr:uid="{00000000-0005-0000-0000-000053140000}"/>
    <cellStyle name="40% - Accent2 3 4 2 2 2" xfId="16187" xr:uid="{00000000-0005-0000-0000-000054140000}"/>
    <cellStyle name="40% - Accent2 3 4 2 2 3" xfId="25510" xr:uid="{00000000-0005-0000-0000-000055140000}"/>
    <cellStyle name="40% - Accent2 3 4 2 3" xfId="10494" xr:uid="{00000000-0005-0000-0000-000056140000}"/>
    <cellStyle name="40% - Accent2 3 4 2 4" xfId="19818" xr:uid="{00000000-0005-0000-0000-000057140000}"/>
    <cellStyle name="40% - Accent2 3 4 3" xfId="7169" xr:uid="{00000000-0005-0000-0000-000058140000}"/>
    <cellStyle name="40% - Accent2 3 4 3 2" xfId="16493" xr:uid="{00000000-0005-0000-0000-000059140000}"/>
    <cellStyle name="40% - Accent2 3 4 3 3" xfId="25816" xr:uid="{00000000-0005-0000-0000-00005A140000}"/>
    <cellStyle name="40% - Accent2 3 4 4" xfId="9516" xr:uid="{00000000-0005-0000-0000-00005B140000}"/>
    <cellStyle name="40% - Accent2 3 4 4 2" xfId="18840" xr:uid="{00000000-0005-0000-0000-00005C140000}"/>
    <cellStyle name="40% - Accent2 3 4 4 3" xfId="28163" xr:uid="{00000000-0005-0000-0000-00005D140000}"/>
    <cellStyle name="40% - Accent2 3 4 5" xfId="10010" xr:uid="{00000000-0005-0000-0000-00005E140000}"/>
    <cellStyle name="40% - Accent2 3 4 6" xfId="19334" xr:uid="{00000000-0005-0000-0000-00005F140000}"/>
    <cellStyle name="40% - Accent2 3 5" xfId="653" xr:uid="{00000000-0005-0000-0000-000060140000}"/>
    <cellStyle name="40% - Accent2 3 5 2" xfId="5972" xr:uid="{00000000-0005-0000-0000-000061140000}"/>
    <cellStyle name="40% - Accent2 3 5 2 2" xfId="15296" xr:uid="{00000000-0005-0000-0000-000062140000}"/>
    <cellStyle name="40% - Accent2 3 5 2 3" xfId="24619" xr:uid="{00000000-0005-0000-0000-000063140000}"/>
    <cellStyle name="40% - Accent2 3 5 3" xfId="10254" xr:uid="{00000000-0005-0000-0000-000064140000}"/>
    <cellStyle name="40% - Accent2 3 5 4" xfId="19578" xr:uid="{00000000-0005-0000-0000-000065140000}"/>
    <cellStyle name="40% - Accent2 3 6" xfId="1515" xr:uid="{00000000-0005-0000-0000-000066140000}"/>
    <cellStyle name="40% - Accent2 3 6 2" xfId="6535" xr:uid="{00000000-0005-0000-0000-000067140000}"/>
    <cellStyle name="40% - Accent2 3 6 2 2" xfId="15859" xr:uid="{00000000-0005-0000-0000-000068140000}"/>
    <cellStyle name="40% - Accent2 3 6 2 3" xfId="25182" xr:uid="{00000000-0005-0000-0000-000069140000}"/>
    <cellStyle name="40% - Accent2 3 6 3" xfId="11083" xr:uid="{00000000-0005-0000-0000-00006A140000}"/>
    <cellStyle name="40% - Accent2 3 6 4" xfId="20407" xr:uid="{00000000-0005-0000-0000-00006B140000}"/>
    <cellStyle name="40% - Accent2 3 7" xfId="3302" xr:uid="{00000000-0005-0000-0000-00006C140000}"/>
    <cellStyle name="40% - Accent2 3 7 2" xfId="7981" xr:uid="{00000000-0005-0000-0000-00006D140000}"/>
    <cellStyle name="40% - Accent2 3 7 2 2" xfId="17305" xr:uid="{00000000-0005-0000-0000-00006E140000}"/>
    <cellStyle name="40% - Accent2 3 7 2 3" xfId="26628" xr:uid="{00000000-0005-0000-0000-00006F140000}"/>
    <cellStyle name="40% - Accent2 3 7 3" xfId="12688" xr:uid="{00000000-0005-0000-0000-000070140000}"/>
    <cellStyle name="40% - Accent2 3 7 4" xfId="22014" xr:uid="{00000000-0005-0000-0000-000071140000}"/>
    <cellStyle name="40% - Accent2 3 8" xfId="4968" xr:uid="{00000000-0005-0000-0000-000072140000}"/>
    <cellStyle name="40% - Accent2 3 8 2" xfId="14292" xr:uid="{00000000-0005-0000-0000-000073140000}"/>
    <cellStyle name="40% - Accent2 3 8 3" xfId="23615" xr:uid="{00000000-0005-0000-0000-000074140000}"/>
    <cellStyle name="40% - Accent2 3 9" xfId="9262" xr:uid="{00000000-0005-0000-0000-000075140000}"/>
    <cellStyle name="40% - Accent2 3 9 2" xfId="18586" xr:uid="{00000000-0005-0000-0000-000076140000}"/>
    <cellStyle name="40% - Accent2 3 9 3" xfId="27909" xr:uid="{00000000-0005-0000-0000-000077140000}"/>
    <cellStyle name="40% - Accent2 4" xfId="183" xr:uid="{00000000-0005-0000-0000-000078140000}"/>
    <cellStyle name="40% - Accent2 4 10" xfId="19127" xr:uid="{00000000-0005-0000-0000-000079140000}"/>
    <cellStyle name="40% - Accent2 4 11" xfId="28922" xr:uid="{00000000-0005-0000-0000-00007A140000}"/>
    <cellStyle name="40% - Accent2 4 2" xfId="322" xr:uid="{00000000-0005-0000-0000-00007B140000}"/>
    <cellStyle name="40% - Accent2 4 2 2" xfId="562" xr:uid="{00000000-0005-0000-0000-00007C140000}"/>
    <cellStyle name="40% - Accent2 4 2 2 2" xfId="1049" xr:uid="{00000000-0005-0000-0000-00007D140000}"/>
    <cellStyle name="40% - Accent2 4 2 2 2 2" xfId="6754" xr:uid="{00000000-0005-0000-0000-00007E140000}"/>
    <cellStyle name="40% - Accent2 4 2 2 2 2 2" xfId="16078" xr:uid="{00000000-0005-0000-0000-00007F140000}"/>
    <cellStyle name="40% - Accent2 4 2 2 2 2 3" xfId="25401" xr:uid="{00000000-0005-0000-0000-000080140000}"/>
    <cellStyle name="40% - Accent2 4 2 2 2 3" xfId="10650" xr:uid="{00000000-0005-0000-0000-000081140000}"/>
    <cellStyle name="40% - Accent2 4 2 2 2 4" xfId="19974" xr:uid="{00000000-0005-0000-0000-000082140000}"/>
    <cellStyle name="40% - Accent2 4 2 2 3" xfId="5224" xr:uid="{00000000-0005-0000-0000-000083140000}"/>
    <cellStyle name="40% - Accent2 4 2 2 3 2" xfId="14548" xr:uid="{00000000-0005-0000-0000-000084140000}"/>
    <cellStyle name="40% - Accent2 4 2 2 3 3" xfId="23871" xr:uid="{00000000-0005-0000-0000-000085140000}"/>
    <cellStyle name="40% - Accent2 4 2 2 4" xfId="9672" xr:uid="{00000000-0005-0000-0000-000086140000}"/>
    <cellStyle name="40% - Accent2 4 2 2 4 2" xfId="18996" xr:uid="{00000000-0005-0000-0000-000087140000}"/>
    <cellStyle name="40% - Accent2 4 2 2 4 3" xfId="28319" xr:uid="{00000000-0005-0000-0000-000088140000}"/>
    <cellStyle name="40% - Accent2 4 2 2 5" xfId="10166" xr:uid="{00000000-0005-0000-0000-000089140000}"/>
    <cellStyle name="40% - Accent2 4 2 2 6" xfId="19490" xr:uid="{00000000-0005-0000-0000-00008A140000}"/>
    <cellStyle name="40% - Accent2 4 2 3" xfId="809" xr:uid="{00000000-0005-0000-0000-00008B140000}"/>
    <cellStyle name="40% - Accent2 4 2 3 2" xfId="6928" xr:uid="{00000000-0005-0000-0000-00008C140000}"/>
    <cellStyle name="40% - Accent2 4 2 3 2 2" xfId="16252" xr:uid="{00000000-0005-0000-0000-00008D140000}"/>
    <cellStyle name="40% - Accent2 4 2 3 2 3" xfId="25575" xr:uid="{00000000-0005-0000-0000-00008E140000}"/>
    <cellStyle name="40% - Accent2 4 2 3 3" xfId="10410" xr:uid="{00000000-0005-0000-0000-00008F140000}"/>
    <cellStyle name="40% - Accent2 4 2 3 4" xfId="19734" xr:uid="{00000000-0005-0000-0000-000090140000}"/>
    <cellStyle name="40% - Accent2 4 2 4" xfId="1520" xr:uid="{00000000-0005-0000-0000-000091140000}"/>
    <cellStyle name="40% - Accent2 4 2 4 2" xfId="6531" xr:uid="{00000000-0005-0000-0000-000092140000}"/>
    <cellStyle name="40% - Accent2 4 2 4 2 2" xfId="15855" xr:uid="{00000000-0005-0000-0000-000093140000}"/>
    <cellStyle name="40% - Accent2 4 2 4 2 3" xfId="25178" xr:uid="{00000000-0005-0000-0000-000094140000}"/>
    <cellStyle name="40% - Accent2 4 2 4 3" xfId="11088" xr:uid="{00000000-0005-0000-0000-000095140000}"/>
    <cellStyle name="40% - Accent2 4 2 4 4" xfId="20412" xr:uid="{00000000-0005-0000-0000-000096140000}"/>
    <cellStyle name="40% - Accent2 4 2 5" xfId="3307" xr:uid="{00000000-0005-0000-0000-000097140000}"/>
    <cellStyle name="40% - Accent2 4 2 5 2" xfId="7986" xr:uid="{00000000-0005-0000-0000-000098140000}"/>
    <cellStyle name="40% - Accent2 4 2 5 2 2" xfId="17310" xr:uid="{00000000-0005-0000-0000-000099140000}"/>
    <cellStyle name="40% - Accent2 4 2 5 2 3" xfId="26633" xr:uid="{00000000-0005-0000-0000-00009A140000}"/>
    <cellStyle name="40% - Accent2 4 2 5 3" xfId="12693" xr:uid="{00000000-0005-0000-0000-00009B140000}"/>
    <cellStyle name="40% - Accent2 4 2 5 4" xfId="22019" xr:uid="{00000000-0005-0000-0000-00009C140000}"/>
    <cellStyle name="40% - Accent2 4 2 6" xfId="4973" xr:uid="{00000000-0005-0000-0000-00009D140000}"/>
    <cellStyle name="40% - Accent2 4 2 6 2" xfId="14297" xr:uid="{00000000-0005-0000-0000-00009E140000}"/>
    <cellStyle name="40% - Accent2 4 2 6 3" xfId="23620" xr:uid="{00000000-0005-0000-0000-00009F140000}"/>
    <cellStyle name="40% - Accent2 4 2 7" xfId="9432" xr:uid="{00000000-0005-0000-0000-0000A0140000}"/>
    <cellStyle name="40% - Accent2 4 2 7 2" xfId="18756" xr:uid="{00000000-0005-0000-0000-0000A1140000}"/>
    <cellStyle name="40% - Accent2 4 2 7 3" xfId="28079" xr:uid="{00000000-0005-0000-0000-0000A2140000}"/>
    <cellStyle name="40% - Accent2 4 2 8" xfId="9926" xr:uid="{00000000-0005-0000-0000-0000A3140000}"/>
    <cellStyle name="40% - Accent2 4 2 9" xfId="19250" xr:uid="{00000000-0005-0000-0000-0000A4140000}"/>
    <cellStyle name="40% - Accent2 4 3" xfId="440" xr:uid="{00000000-0005-0000-0000-0000A5140000}"/>
    <cellStyle name="40% - Accent2 4 3 2" xfId="927" xr:uid="{00000000-0005-0000-0000-0000A6140000}"/>
    <cellStyle name="40% - Accent2 4 3 2 2" xfId="5470" xr:uid="{00000000-0005-0000-0000-0000A7140000}"/>
    <cellStyle name="40% - Accent2 4 3 2 2 2" xfId="14794" xr:uid="{00000000-0005-0000-0000-0000A8140000}"/>
    <cellStyle name="40% - Accent2 4 3 2 2 3" xfId="24117" xr:uid="{00000000-0005-0000-0000-0000A9140000}"/>
    <cellStyle name="40% - Accent2 4 3 2 3" xfId="10528" xr:uid="{00000000-0005-0000-0000-0000AA140000}"/>
    <cellStyle name="40% - Accent2 4 3 2 4" xfId="19852" xr:uid="{00000000-0005-0000-0000-0000AB140000}"/>
    <cellStyle name="40% - Accent2 4 3 3" xfId="7143" xr:uid="{00000000-0005-0000-0000-0000AC140000}"/>
    <cellStyle name="40% - Accent2 4 3 3 2" xfId="16467" xr:uid="{00000000-0005-0000-0000-0000AD140000}"/>
    <cellStyle name="40% - Accent2 4 3 3 3" xfId="25790" xr:uid="{00000000-0005-0000-0000-0000AE140000}"/>
    <cellStyle name="40% - Accent2 4 3 4" xfId="9550" xr:uid="{00000000-0005-0000-0000-0000AF140000}"/>
    <cellStyle name="40% - Accent2 4 3 4 2" xfId="18874" xr:uid="{00000000-0005-0000-0000-0000B0140000}"/>
    <cellStyle name="40% - Accent2 4 3 4 3" xfId="28197" xr:uid="{00000000-0005-0000-0000-0000B1140000}"/>
    <cellStyle name="40% - Accent2 4 3 5" xfId="10044" xr:uid="{00000000-0005-0000-0000-0000B2140000}"/>
    <cellStyle name="40% - Accent2 4 3 6" xfId="19368" xr:uid="{00000000-0005-0000-0000-0000B3140000}"/>
    <cellStyle name="40% - Accent2 4 4" xfId="687" xr:uid="{00000000-0005-0000-0000-0000B4140000}"/>
    <cellStyle name="40% - Accent2 4 4 2" xfId="7016" xr:uid="{00000000-0005-0000-0000-0000B5140000}"/>
    <cellStyle name="40% - Accent2 4 4 2 2" xfId="16340" xr:uid="{00000000-0005-0000-0000-0000B6140000}"/>
    <cellStyle name="40% - Accent2 4 4 2 3" xfId="25663" xr:uid="{00000000-0005-0000-0000-0000B7140000}"/>
    <cellStyle name="40% - Accent2 4 4 3" xfId="10288" xr:uid="{00000000-0005-0000-0000-0000B8140000}"/>
    <cellStyle name="40% - Accent2 4 4 4" xfId="19612" xr:uid="{00000000-0005-0000-0000-0000B9140000}"/>
    <cellStyle name="40% - Accent2 4 5" xfId="1519" xr:uid="{00000000-0005-0000-0000-0000BA140000}"/>
    <cellStyle name="40% - Accent2 4 5 2" xfId="6532" xr:uid="{00000000-0005-0000-0000-0000BB140000}"/>
    <cellStyle name="40% - Accent2 4 5 2 2" xfId="15856" xr:uid="{00000000-0005-0000-0000-0000BC140000}"/>
    <cellStyle name="40% - Accent2 4 5 2 3" xfId="25179" xr:uid="{00000000-0005-0000-0000-0000BD140000}"/>
    <cellStyle name="40% - Accent2 4 5 3" xfId="11087" xr:uid="{00000000-0005-0000-0000-0000BE140000}"/>
    <cellStyle name="40% - Accent2 4 5 4" xfId="20411" xr:uid="{00000000-0005-0000-0000-0000BF140000}"/>
    <cellStyle name="40% - Accent2 4 6" xfId="3306" xr:uid="{00000000-0005-0000-0000-0000C0140000}"/>
    <cellStyle name="40% - Accent2 4 6 2" xfId="7985" xr:uid="{00000000-0005-0000-0000-0000C1140000}"/>
    <cellStyle name="40% - Accent2 4 6 2 2" xfId="17309" xr:uid="{00000000-0005-0000-0000-0000C2140000}"/>
    <cellStyle name="40% - Accent2 4 6 2 3" xfId="26632" xr:uid="{00000000-0005-0000-0000-0000C3140000}"/>
    <cellStyle name="40% - Accent2 4 6 3" xfId="12692" xr:uid="{00000000-0005-0000-0000-0000C4140000}"/>
    <cellStyle name="40% - Accent2 4 6 4" xfId="22018" xr:uid="{00000000-0005-0000-0000-0000C5140000}"/>
    <cellStyle name="40% - Accent2 4 7" xfId="4972" xr:uid="{00000000-0005-0000-0000-0000C6140000}"/>
    <cellStyle name="40% - Accent2 4 7 2" xfId="14296" xr:uid="{00000000-0005-0000-0000-0000C7140000}"/>
    <cellStyle name="40% - Accent2 4 7 3" xfId="23619" xr:uid="{00000000-0005-0000-0000-0000C8140000}"/>
    <cellStyle name="40% - Accent2 4 8" xfId="9309" xr:uid="{00000000-0005-0000-0000-0000C9140000}"/>
    <cellStyle name="40% - Accent2 4 8 2" xfId="18633" xr:uid="{00000000-0005-0000-0000-0000CA140000}"/>
    <cellStyle name="40% - Accent2 4 8 3" xfId="27956" xr:uid="{00000000-0005-0000-0000-0000CB140000}"/>
    <cellStyle name="40% - Accent2 4 9" xfId="9803" xr:uid="{00000000-0005-0000-0000-0000CC140000}"/>
    <cellStyle name="40% - Accent2 5" xfId="243" xr:uid="{00000000-0005-0000-0000-0000CD140000}"/>
    <cellStyle name="40% - Accent2 5 2" xfId="500" xr:uid="{00000000-0005-0000-0000-0000CE140000}"/>
    <cellStyle name="40% - Accent2 5 2 2" xfId="987" xr:uid="{00000000-0005-0000-0000-0000CF140000}"/>
    <cellStyle name="40% - Accent2 5 2 2 2" xfId="6801" xr:uid="{00000000-0005-0000-0000-0000D0140000}"/>
    <cellStyle name="40% - Accent2 5 2 2 2 2" xfId="16125" xr:uid="{00000000-0005-0000-0000-0000D1140000}"/>
    <cellStyle name="40% - Accent2 5 2 2 2 3" xfId="25448" xr:uid="{00000000-0005-0000-0000-0000D2140000}"/>
    <cellStyle name="40% - Accent2 5 2 2 3" xfId="10588" xr:uid="{00000000-0005-0000-0000-0000D3140000}"/>
    <cellStyle name="40% - Accent2 5 2 2 4" xfId="19912" xr:uid="{00000000-0005-0000-0000-0000D4140000}"/>
    <cellStyle name="40% - Accent2 5 2 3" xfId="7110" xr:uid="{00000000-0005-0000-0000-0000D5140000}"/>
    <cellStyle name="40% - Accent2 5 2 3 2" xfId="16434" xr:uid="{00000000-0005-0000-0000-0000D6140000}"/>
    <cellStyle name="40% - Accent2 5 2 3 3" xfId="25757" xr:uid="{00000000-0005-0000-0000-0000D7140000}"/>
    <cellStyle name="40% - Accent2 5 2 4" xfId="9610" xr:uid="{00000000-0005-0000-0000-0000D8140000}"/>
    <cellStyle name="40% - Accent2 5 2 4 2" xfId="18934" xr:uid="{00000000-0005-0000-0000-0000D9140000}"/>
    <cellStyle name="40% - Accent2 5 2 4 3" xfId="28257" xr:uid="{00000000-0005-0000-0000-0000DA140000}"/>
    <cellStyle name="40% - Accent2 5 2 5" xfId="10104" xr:uid="{00000000-0005-0000-0000-0000DB140000}"/>
    <cellStyle name="40% - Accent2 5 2 6" xfId="19428" xr:uid="{00000000-0005-0000-0000-0000DC140000}"/>
    <cellStyle name="40% - Accent2 5 3" xfId="747" xr:uid="{00000000-0005-0000-0000-0000DD140000}"/>
    <cellStyle name="40% - Accent2 5 3 2" xfId="5391" xr:uid="{00000000-0005-0000-0000-0000DE140000}"/>
    <cellStyle name="40% - Accent2 5 3 2 2" xfId="14715" xr:uid="{00000000-0005-0000-0000-0000DF140000}"/>
    <cellStyle name="40% - Accent2 5 3 2 3" xfId="24038" xr:uid="{00000000-0005-0000-0000-0000E0140000}"/>
    <cellStyle name="40% - Accent2 5 3 3" xfId="10348" xr:uid="{00000000-0005-0000-0000-0000E1140000}"/>
    <cellStyle name="40% - Accent2 5 3 4" xfId="19672" xr:uid="{00000000-0005-0000-0000-0000E2140000}"/>
    <cellStyle name="40% - Accent2 5 4" xfId="1521" xr:uid="{00000000-0005-0000-0000-0000E3140000}"/>
    <cellStyle name="40% - Accent2 5 4 2" xfId="6530" xr:uid="{00000000-0005-0000-0000-0000E4140000}"/>
    <cellStyle name="40% - Accent2 5 4 2 2" xfId="15854" xr:uid="{00000000-0005-0000-0000-0000E5140000}"/>
    <cellStyle name="40% - Accent2 5 4 2 3" xfId="25177" xr:uid="{00000000-0005-0000-0000-0000E6140000}"/>
    <cellStyle name="40% - Accent2 5 4 3" xfId="11089" xr:uid="{00000000-0005-0000-0000-0000E7140000}"/>
    <cellStyle name="40% - Accent2 5 4 4" xfId="20413" xr:uid="{00000000-0005-0000-0000-0000E8140000}"/>
    <cellStyle name="40% - Accent2 5 5" xfId="3308" xr:uid="{00000000-0005-0000-0000-0000E9140000}"/>
    <cellStyle name="40% - Accent2 5 5 2" xfId="7987" xr:uid="{00000000-0005-0000-0000-0000EA140000}"/>
    <cellStyle name="40% - Accent2 5 5 2 2" xfId="17311" xr:uid="{00000000-0005-0000-0000-0000EB140000}"/>
    <cellStyle name="40% - Accent2 5 5 2 3" xfId="26634" xr:uid="{00000000-0005-0000-0000-0000EC140000}"/>
    <cellStyle name="40% - Accent2 5 5 3" xfId="12694" xr:uid="{00000000-0005-0000-0000-0000ED140000}"/>
    <cellStyle name="40% - Accent2 5 5 4" xfId="22020" xr:uid="{00000000-0005-0000-0000-0000EE140000}"/>
    <cellStyle name="40% - Accent2 5 6" xfId="4974" xr:uid="{00000000-0005-0000-0000-0000EF140000}"/>
    <cellStyle name="40% - Accent2 5 6 2" xfId="14298" xr:uid="{00000000-0005-0000-0000-0000F0140000}"/>
    <cellStyle name="40% - Accent2 5 6 3" xfId="23621" xr:uid="{00000000-0005-0000-0000-0000F1140000}"/>
    <cellStyle name="40% - Accent2 5 7" xfId="9369" xr:uid="{00000000-0005-0000-0000-0000F2140000}"/>
    <cellStyle name="40% - Accent2 5 7 2" xfId="18693" xr:uid="{00000000-0005-0000-0000-0000F3140000}"/>
    <cellStyle name="40% - Accent2 5 7 3" xfId="28016" xr:uid="{00000000-0005-0000-0000-0000F4140000}"/>
    <cellStyle name="40% - Accent2 5 8" xfId="9863" xr:uid="{00000000-0005-0000-0000-0000F5140000}"/>
    <cellStyle name="40% - Accent2 5 9" xfId="19187" xr:uid="{00000000-0005-0000-0000-0000F6140000}"/>
    <cellStyle name="40% - Accent2 6" xfId="381" xr:uid="{00000000-0005-0000-0000-0000F7140000}"/>
    <cellStyle name="40% - Accent2 6 2" xfId="868" xr:uid="{00000000-0005-0000-0000-0000F8140000}"/>
    <cellStyle name="40% - Accent2 6 2 2" xfId="6887" xr:uid="{00000000-0005-0000-0000-0000F9140000}"/>
    <cellStyle name="40% - Accent2 6 2 2 2" xfId="16211" xr:uid="{00000000-0005-0000-0000-0000FA140000}"/>
    <cellStyle name="40% - Accent2 6 2 2 3" xfId="25534" xr:uid="{00000000-0005-0000-0000-0000FB140000}"/>
    <cellStyle name="40% - Accent2 6 2 3" xfId="10469" xr:uid="{00000000-0005-0000-0000-0000FC140000}"/>
    <cellStyle name="40% - Accent2 6 2 4" xfId="19793" xr:uid="{00000000-0005-0000-0000-0000FD140000}"/>
    <cellStyle name="40% - Accent2 6 3" xfId="1522" xr:uid="{00000000-0005-0000-0000-0000FE140000}"/>
    <cellStyle name="40% - Accent2 6 3 2" xfId="6330" xr:uid="{00000000-0005-0000-0000-0000FF140000}"/>
    <cellStyle name="40% - Accent2 6 3 2 2" xfId="15654" xr:uid="{00000000-0005-0000-0000-000000150000}"/>
    <cellStyle name="40% - Accent2 6 3 2 3" xfId="24977" xr:uid="{00000000-0005-0000-0000-000001150000}"/>
    <cellStyle name="40% - Accent2 6 3 3" xfId="11090" xr:uid="{00000000-0005-0000-0000-000002150000}"/>
    <cellStyle name="40% - Accent2 6 3 4" xfId="20414" xr:uid="{00000000-0005-0000-0000-000003150000}"/>
    <cellStyle name="40% - Accent2 6 4" xfId="3309" xr:uid="{00000000-0005-0000-0000-000004150000}"/>
    <cellStyle name="40% - Accent2 6 4 2" xfId="7988" xr:uid="{00000000-0005-0000-0000-000005150000}"/>
    <cellStyle name="40% - Accent2 6 4 2 2" xfId="17312" xr:uid="{00000000-0005-0000-0000-000006150000}"/>
    <cellStyle name="40% - Accent2 6 4 2 3" xfId="26635" xr:uid="{00000000-0005-0000-0000-000007150000}"/>
    <cellStyle name="40% - Accent2 6 4 3" xfId="12695" xr:uid="{00000000-0005-0000-0000-000008150000}"/>
    <cellStyle name="40% - Accent2 6 4 4" xfId="22021" xr:uid="{00000000-0005-0000-0000-000009150000}"/>
    <cellStyle name="40% - Accent2 6 5" xfId="4975" xr:uid="{00000000-0005-0000-0000-00000A150000}"/>
    <cellStyle name="40% - Accent2 6 5 2" xfId="14299" xr:uid="{00000000-0005-0000-0000-00000B150000}"/>
    <cellStyle name="40% - Accent2 6 5 3" xfId="23622" xr:uid="{00000000-0005-0000-0000-00000C150000}"/>
    <cellStyle name="40% - Accent2 6 6" xfId="9491" xr:uid="{00000000-0005-0000-0000-00000D150000}"/>
    <cellStyle name="40% - Accent2 6 6 2" xfId="18815" xr:uid="{00000000-0005-0000-0000-00000E150000}"/>
    <cellStyle name="40% - Accent2 6 6 3" xfId="28138" xr:uid="{00000000-0005-0000-0000-00000F150000}"/>
    <cellStyle name="40% - Accent2 6 7" xfId="9985" xr:uid="{00000000-0005-0000-0000-000010150000}"/>
    <cellStyle name="40% - Accent2 6 8" xfId="19309" xr:uid="{00000000-0005-0000-0000-000011150000}"/>
    <cellStyle name="40% - Accent2 7" xfId="624" xr:uid="{00000000-0005-0000-0000-000012150000}"/>
    <cellStyle name="40% - Accent2 7 2" xfId="1523" xr:uid="{00000000-0005-0000-0000-000013150000}"/>
    <cellStyle name="40% - Accent2 7 2 2" xfId="6529" xr:uid="{00000000-0005-0000-0000-000014150000}"/>
    <cellStyle name="40% - Accent2 7 2 2 2" xfId="15853" xr:uid="{00000000-0005-0000-0000-000015150000}"/>
    <cellStyle name="40% - Accent2 7 2 2 3" xfId="25176" xr:uid="{00000000-0005-0000-0000-000016150000}"/>
    <cellStyle name="40% - Accent2 7 2 3" xfId="11091" xr:uid="{00000000-0005-0000-0000-000017150000}"/>
    <cellStyle name="40% - Accent2 7 2 4" xfId="20415" xr:uid="{00000000-0005-0000-0000-000018150000}"/>
    <cellStyle name="40% - Accent2 7 3" xfId="3310" xr:uid="{00000000-0005-0000-0000-000019150000}"/>
    <cellStyle name="40% - Accent2 7 3 2" xfId="7989" xr:uid="{00000000-0005-0000-0000-00001A150000}"/>
    <cellStyle name="40% - Accent2 7 3 2 2" xfId="17313" xr:uid="{00000000-0005-0000-0000-00001B150000}"/>
    <cellStyle name="40% - Accent2 7 3 2 3" xfId="26636" xr:uid="{00000000-0005-0000-0000-00001C150000}"/>
    <cellStyle name="40% - Accent2 7 3 3" xfId="12696" xr:uid="{00000000-0005-0000-0000-00001D150000}"/>
    <cellStyle name="40% - Accent2 7 3 4" xfId="22022" xr:uid="{00000000-0005-0000-0000-00001E150000}"/>
    <cellStyle name="40% - Accent2 7 4" xfId="4976" xr:uid="{00000000-0005-0000-0000-00001F150000}"/>
    <cellStyle name="40% - Accent2 7 4 2" xfId="14300" xr:uid="{00000000-0005-0000-0000-000020150000}"/>
    <cellStyle name="40% - Accent2 7 4 3" xfId="23623" xr:uid="{00000000-0005-0000-0000-000021150000}"/>
    <cellStyle name="40% - Accent2 7 5" xfId="10228" xr:uid="{00000000-0005-0000-0000-000022150000}"/>
    <cellStyle name="40% - Accent2 7 6" xfId="19552" xr:uid="{00000000-0005-0000-0000-000023150000}"/>
    <cellStyle name="40% - Accent2 8" xfId="1122" xr:uid="{00000000-0005-0000-0000-000024150000}"/>
    <cellStyle name="40% - Accent2 8 2" xfId="6712" xr:uid="{00000000-0005-0000-0000-000025150000}"/>
    <cellStyle name="40% - Accent2 8 2 2" xfId="16036" xr:uid="{00000000-0005-0000-0000-000026150000}"/>
    <cellStyle name="40% - Accent2 8 2 3" xfId="25359" xr:uid="{00000000-0005-0000-0000-000027150000}"/>
    <cellStyle name="40% - Accent2 8 3" xfId="10721" xr:uid="{00000000-0005-0000-0000-000028150000}"/>
    <cellStyle name="40% - Accent2 8 4" xfId="20045" xr:uid="{00000000-0005-0000-0000-000029150000}"/>
    <cellStyle name="40% - Accent2 9" xfId="2936" xr:uid="{00000000-0005-0000-0000-00002A150000}"/>
    <cellStyle name="40% - Accent2 9 2" xfId="7618" xr:uid="{00000000-0005-0000-0000-00002B150000}"/>
    <cellStyle name="40% - Accent2 9 2 2" xfId="16942" xr:uid="{00000000-0005-0000-0000-00002C150000}"/>
    <cellStyle name="40% - Accent2 9 2 3" xfId="26265" xr:uid="{00000000-0005-0000-0000-00002D150000}"/>
    <cellStyle name="40% - Accent2 9 3" xfId="12341" xr:uid="{00000000-0005-0000-0000-00002E150000}"/>
    <cellStyle name="40% - Accent2 9 4" xfId="21667" xr:uid="{00000000-0005-0000-0000-00002F150000}"/>
    <cellStyle name="40% - Accent3" xfId="40" builtinId="39" customBuiltin="1"/>
    <cellStyle name="40% - Accent3 10" xfId="2938" xr:uid="{00000000-0005-0000-0000-000031150000}"/>
    <cellStyle name="40% - Accent3 10 2" xfId="7620" xr:uid="{00000000-0005-0000-0000-000032150000}"/>
    <cellStyle name="40% - Accent3 10 2 2" xfId="16944" xr:uid="{00000000-0005-0000-0000-000033150000}"/>
    <cellStyle name="40% - Accent3 10 2 3" xfId="26267" xr:uid="{00000000-0005-0000-0000-000034150000}"/>
    <cellStyle name="40% - Accent3 10 3" xfId="12343" xr:uid="{00000000-0005-0000-0000-000035150000}"/>
    <cellStyle name="40% - Accent3 10 4" xfId="21669" xr:uid="{00000000-0005-0000-0000-000036150000}"/>
    <cellStyle name="40% - Accent3 11" xfId="4577" xr:uid="{00000000-0005-0000-0000-000037150000}"/>
    <cellStyle name="40% - Accent3 11 2" xfId="13901" xr:uid="{00000000-0005-0000-0000-000038150000}"/>
    <cellStyle name="40% - Accent3 11 3" xfId="23224" xr:uid="{00000000-0005-0000-0000-000039150000}"/>
    <cellStyle name="40% - Accent3 12" xfId="9239" xr:uid="{00000000-0005-0000-0000-00003A150000}"/>
    <cellStyle name="40% - Accent3 12 2" xfId="18563" xr:uid="{00000000-0005-0000-0000-00003B150000}"/>
    <cellStyle name="40% - Accent3 12 3" xfId="27886" xr:uid="{00000000-0005-0000-0000-00003C150000}"/>
    <cellStyle name="40% - Accent3 13" xfId="9733" xr:uid="{00000000-0005-0000-0000-00003D150000}"/>
    <cellStyle name="40% - Accent3 14" xfId="19057" xr:uid="{00000000-0005-0000-0000-00003E150000}"/>
    <cellStyle name="40% - Accent3 15" xfId="28402" xr:uid="{00000000-0005-0000-0000-00003F150000}"/>
    <cellStyle name="40% - Accent3 2" xfId="71" xr:uid="{00000000-0005-0000-0000-000040150000}"/>
    <cellStyle name="40% - Accent3 2 10" xfId="4598" xr:uid="{00000000-0005-0000-0000-000041150000}"/>
    <cellStyle name="40% - Accent3 2 10 2" xfId="13922" xr:uid="{00000000-0005-0000-0000-000042150000}"/>
    <cellStyle name="40% - Accent3 2 10 3" xfId="23245" xr:uid="{00000000-0005-0000-0000-000043150000}"/>
    <cellStyle name="40% - Accent3 2 11" xfId="9263" xr:uid="{00000000-0005-0000-0000-000044150000}"/>
    <cellStyle name="40% - Accent3 2 11 2" xfId="18587" xr:uid="{00000000-0005-0000-0000-000045150000}"/>
    <cellStyle name="40% - Accent3 2 11 3" xfId="27910" xr:uid="{00000000-0005-0000-0000-000046150000}"/>
    <cellStyle name="40% - Accent3 2 12" xfId="9757" xr:uid="{00000000-0005-0000-0000-000047150000}"/>
    <cellStyle name="40% - Accent3 2 13" xfId="19081" xr:uid="{00000000-0005-0000-0000-000048150000}"/>
    <cellStyle name="40% - Accent3 2 14" xfId="28403" xr:uid="{00000000-0005-0000-0000-000049150000}"/>
    <cellStyle name="40% - Accent3 2 2" xfId="209" xr:uid="{00000000-0005-0000-0000-00004A150000}"/>
    <cellStyle name="40% - Accent3 2 2 10" xfId="9829" xr:uid="{00000000-0005-0000-0000-00004B150000}"/>
    <cellStyle name="40% - Accent3 2 2 11" xfId="19153" xr:uid="{00000000-0005-0000-0000-00004C150000}"/>
    <cellStyle name="40% - Accent3 2 2 2" xfId="348" xr:uid="{00000000-0005-0000-0000-00004D150000}"/>
    <cellStyle name="40% - Accent3 2 2 2 10" xfId="19276" xr:uid="{00000000-0005-0000-0000-00004E150000}"/>
    <cellStyle name="40% - Accent3 2 2 2 2" xfId="588" xr:uid="{00000000-0005-0000-0000-00004F150000}"/>
    <cellStyle name="40% - Accent3 2 2 2 2 2" xfId="1075" xr:uid="{00000000-0005-0000-0000-000050150000}"/>
    <cellStyle name="40% - Accent3 2 2 2 2 2 2" xfId="6737" xr:uid="{00000000-0005-0000-0000-000051150000}"/>
    <cellStyle name="40% - Accent3 2 2 2 2 2 2 2" xfId="16061" xr:uid="{00000000-0005-0000-0000-000052150000}"/>
    <cellStyle name="40% - Accent3 2 2 2 2 2 2 3" xfId="25384" xr:uid="{00000000-0005-0000-0000-000053150000}"/>
    <cellStyle name="40% - Accent3 2 2 2 2 2 3" xfId="10676" xr:uid="{00000000-0005-0000-0000-000054150000}"/>
    <cellStyle name="40% - Accent3 2 2 2 2 2 4" xfId="20000" xr:uid="{00000000-0005-0000-0000-000055150000}"/>
    <cellStyle name="40% - Accent3 2 2 2 2 3" xfId="1527" xr:uid="{00000000-0005-0000-0000-000056150000}"/>
    <cellStyle name="40% - Accent3 2 2 2 2 3 2" xfId="6527" xr:uid="{00000000-0005-0000-0000-000057150000}"/>
    <cellStyle name="40% - Accent3 2 2 2 2 3 2 2" xfId="15851" xr:uid="{00000000-0005-0000-0000-000058150000}"/>
    <cellStyle name="40% - Accent3 2 2 2 2 3 2 3" xfId="25174" xr:uid="{00000000-0005-0000-0000-000059150000}"/>
    <cellStyle name="40% - Accent3 2 2 2 2 3 3" xfId="11095" xr:uid="{00000000-0005-0000-0000-00005A150000}"/>
    <cellStyle name="40% - Accent3 2 2 2 2 3 4" xfId="20419" xr:uid="{00000000-0005-0000-0000-00005B150000}"/>
    <cellStyle name="40% - Accent3 2 2 2 2 4" xfId="3314" xr:uid="{00000000-0005-0000-0000-00005C150000}"/>
    <cellStyle name="40% - Accent3 2 2 2 2 4 2" xfId="7993" xr:uid="{00000000-0005-0000-0000-00005D150000}"/>
    <cellStyle name="40% - Accent3 2 2 2 2 4 2 2" xfId="17317" xr:uid="{00000000-0005-0000-0000-00005E150000}"/>
    <cellStyle name="40% - Accent3 2 2 2 2 4 2 3" xfId="26640" xr:uid="{00000000-0005-0000-0000-00005F150000}"/>
    <cellStyle name="40% - Accent3 2 2 2 2 4 3" xfId="12700" xr:uid="{00000000-0005-0000-0000-000060150000}"/>
    <cellStyle name="40% - Accent3 2 2 2 2 4 4" xfId="22026" xr:uid="{00000000-0005-0000-0000-000061150000}"/>
    <cellStyle name="40% - Accent3 2 2 2 2 5" xfId="4980" xr:uid="{00000000-0005-0000-0000-000062150000}"/>
    <cellStyle name="40% - Accent3 2 2 2 2 5 2" xfId="14304" xr:uid="{00000000-0005-0000-0000-000063150000}"/>
    <cellStyle name="40% - Accent3 2 2 2 2 5 3" xfId="23627" xr:uid="{00000000-0005-0000-0000-000064150000}"/>
    <cellStyle name="40% - Accent3 2 2 2 2 6" xfId="7058" xr:uid="{00000000-0005-0000-0000-000065150000}"/>
    <cellStyle name="40% - Accent3 2 2 2 2 6 2" xfId="16382" xr:uid="{00000000-0005-0000-0000-000066150000}"/>
    <cellStyle name="40% - Accent3 2 2 2 2 6 3" xfId="25705" xr:uid="{00000000-0005-0000-0000-000067150000}"/>
    <cellStyle name="40% - Accent3 2 2 2 2 7" xfId="9698" xr:uid="{00000000-0005-0000-0000-000068150000}"/>
    <cellStyle name="40% - Accent3 2 2 2 2 7 2" xfId="19022" xr:uid="{00000000-0005-0000-0000-000069150000}"/>
    <cellStyle name="40% - Accent3 2 2 2 2 7 3" xfId="28345" xr:uid="{00000000-0005-0000-0000-00006A150000}"/>
    <cellStyle name="40% - Accent3 2 2 2 2 8" xfId="10192" xr:uid="{00000000-0005-0000-0000-00006B150000}"/>
    <cellStyle name="40% - Accent3 2 2 2 2 9" xfId="19516" xr:uid="{00000000-0005-0000-0000-00006C150000}"/>
    <cellStyle name="40% - Accent3 2 2 2 3" xfId="835" xr:uid="{00000000-0005-0000-0000-00006D150000}"/>
    <cellStyle name="40% - Accent3 2 2 2 3 2" xfId="6911" xr:uid="{00000000-0005-0000-0000-00006E150000}"/>
    <cellStyle name="40% - Accent3 2 2 2 3 2 2" xfId="16235" xr:uid="{00000000-0005-0000-0000-00006F150000}"/>
    <cellStyle name="40% - Accent3 2 2 2 3 2 3" xfId="25558" xr:uid="{00000000-0005-0000-0000-000070150000}"/>
    <cellStyle name="40% - Accent3 2 2 2 3 3" xfId="10436" xr:uid="{00000000-0005-0000-0000-000071150000}"/>
    <cellStyle name="40% - Accent3 2 2 2 3 4" xfId="19760" xr:uid="{00000000-0005-0000-0000-000072150000}"/>
    <cellStyle name="40% - Accent3 2 2 2 4" xfId="1526" xr:uid="{00000000-0005-0000-0000-000073150000}"/>
    <cellStyle name="40% - Accent3 2 2 2 4 2" xfId="6271" xr:uid="{00000000-0005-0000-0000-000074150000}"/>
    <cellStyle name="40% - Accent3 2 2 2 4 2 2" xfId="15595" xr:uid="{00000000-0005-0000-0000-000075150000}"/>
    <cellStyle name="40% - Accent3 2 2 2 4 2 3" xfId="24918" xr:uid="{00000000-0005-0000-0000-000076150000}"/>
    <cellStyle name="40% - Accent3 2 2 2 4 3" xfId="11094" xr:uid="{00000000-0005-0000-0000-000077150000}"/>
    <cellStyle name="40% - Accent3 2 2 2 4 4" xfId="20418" xr:uid="{00000000-0005-0000-0000-000078150000}"/>
    <cellStyle name="40% - Accent3 2 2 2 5" xfId="3313" xr:uid="{00000000-0005-0000-0000-000079150000}"/>
    <cellStyle name="40% - Accent3 2 2 2 5 2" xfId="7992" xr:uid="{00000000-0005-0000-0000-00007A150000}"/>
    <cellStyle name="40% - Accent3 2 2 2 5 2 2" xfId="17316" xr:uid="{00000000-0005-0000-0000-00007B150000}"/>
    <cellStyle name="40% - Accent3 2 2 2 5 2 3" xfId="26639" xr:uid="{00000000-0005-0000-0000-00007C150000}"/>
    <cellStyle name="40% - Accent3 2 2 2 5 3" xfId="12699" xr:uid="{00000000-0005-0000-0000-00007D150000}"/>
    <cellStyle name="40% - Accent3 2 2 2 5 4" xfId="22025" xr:uid="{00000000-0005-0000-0000-00007E150000}"/>
    <cellStyle name="40% - Accent3 2 2 2 6" xfId="4979" xr:uid="{00000000-0005-0000-0000-00007F150000}"/>
    <cellStyle name="40% - Accent3 2 2 2 6 2" xfId="14303" xr:uid="{00000000-0005-0000-0000-000080150000}"/>
    <cellStyle name="40% - Accent3 2 2 2 6 3" xfId="23626" xr:uid="{00000000-0005-0000-0000-000081150000}"/>
    <cellStyle name="40% - Accent3 2 2 2 7" xfId="7195" xr:uid="{00000000-0005-0000-0000-000082150000}"/>
    <cellStyle name="40% - Accent3 2 2 2 7 2" xfId="16519" xr:uid="{00000000-0005-0000-0000-000083150000}"/>
    <cellStyle name="40% - Accent3 2 2 2 7 3" xfId="25842" xr:uid="{00000000-0005-0000-0000-000084150000}"/>
    <cellStyle name="40% - Accent3 2 2 2 8" xfId="9458" xr:uid="{00000000-0005-0000-0000-000085150000}"/>
    <cellStyle name="40% - Accent3 2 2 2 8 2" xfId="18782" xr:uid="{00000000-0005-0000-0000-000086150000}"/>
    <cellStyle name="40% - Accent3 2 2 2 8 3" xfId="28105" xr:uid="{00000000-0005-0000-0000-000087150000}"/>
    <cellStyle name="40% - Accent3 2 2 2 9" xfId="9952" xr:uid="{00000000-0005-0000-0000-000088150000}"/>
    <cellStyle name="40% - Accent3 2 2 3" xfId="466" xr:uid="{00000000-0005-0000-0000-000089150000}"/>
    <cellStyle name="40% - Accent3 2 2 3 2" xfId="953" xr:uid="{00000000-0005-0000-0000-00008A150000}"/>
    <cellStyle name="40% - Accent3 2 2 3 2 2" xfId="6818" xr:uid="{00000000-0005-0000-0000-00008B150000}"/>
    <cellStyle name="40% - Accent3 2 2 3 2 2 2" xfId="16142" xr:uid="{00000000-0005-0000-0000-00008C150000}"/>
    <cellStyle name="40% - Accent3 2 2 3 2 2 3" xfId="25465" xr:uid="{00000000-0005-0000-0000-00008D150000}"/>
    <cellStyle name="40% - Accent3 2 2 3 2 3" xfId="10554" xr:uid="{00000000-0005-0000-0000-00008E150000}"/>
    <cellStyle name="40% - Accent3 2 2 3 2 4" xfId="19878" xr:uid="{00000000-0005-0000-0000-00008F150000}"/>
    <cellStyle name="40% - Accent3 2 2 3 3" xfId="1528" xr:uid="{00000000-0005-0000-0000-000090150000}"/>
    <cellStyle name="40% - Accent3 2 2 3 3 2" xfId="6526" xr:uid="{00000000-0005-0000-0000-000091150000}"/>
    <cellStyle name="40% - Accent3 2 2 3 3 2 2" xfId="15850" xr:uid="{00000000-0005-0000-0000-000092150000}"/>
    <cellStyle name="40% - Accent3 2 2 3 3 2 3" xfId="25173" xr:uid="{00000000-0005-0000-0000-000093150000}"/>
    <cellStyle name="40% - Accent3 2 2 3 3 3" xfId="11096" xr:uid="{00000000-0005-0000-0000-000094150000}"/>
    <cellStyle name="40% - Accent3 2 2 3 3 4" xfId="20420" xr:uid="{00000000-0005-0000-0000-000095150000}"/>
    <cellStyle name="40% - Accent3 2 2 3 4" xfId="3315" xr:uid="{00000000-0005-0000-0000-000096150000}"/>
    <cellStyle name="40% - Accent3 2 2 3 4 2" xfId="7994" xr:uid="{00000000-0005-0000-0000-000097150000}"/>
    <cellStyle name="40% - Accent3 2 2 3 4 2 2" xfId="17318" xr:uid="{00000000-0005-0000-0000-000098150000}"/>
    <cellStyle name="40% - Accent3 2 2 3 4 2 3" xfId="26641" xr:uid="{00000000-0005-0000-0000-000099150000}"/>
    <cellStyle name="40% - Accent3 2 2 3 4 3" xfId="12701" xr:uid="{00000000-0005-0000-0000-00009A150000}"/>
    <cellStyle name="40% - Accent3 2 2 3 4 4" xfId="22027" xr:uid="{00000000-0005-0000-0000-00009B150000}"/>
    <cellStyle name="40% - Accent3 2 2 3 5" xfId="4981" xr:uid="{00000000-0005-0000-0000-00009C150000}"/>
    <cellStyle name="40% - Accent3 2 2 3 5 2" xfId="14305" xr:uid="{00000000-0005-0000-0000-00009D150000}"/>
    <cellStyle name="40% - Accent3 2 2 3 5 3" xfId="23628" xr:uid="{00000000-0005-0000-0000-00009E150000}"/>
    <cellStyle name="40% - Accent3 2 2 3 6" xfId="7130" xr:uid="{00000000-0005-0000-0000-00009F150000}"/>
    <cellStyle name="40% - Accent3 2 2 3 6 2" xfId="16454" xr:uid="{00000000-0005-0000-0000-0000A0150000}"/>
    <cellStyle name="40% - Accent3 2 2 3 6 3" xfId="25777" xr:uid="{00000000-0005-0000-0000-0000A1150000}"/>
    <cellStyle name="40% - Accent3 2 2 3 7" xfId="9576" xr:uid="{00000000-0005-0000-0000-0000A2150000}"/>
    <cellStyle name="40% - Accent3 2 2 3 7 2" xfId="18900" xr:uid="{00000000-0005-0000-0000-0000A3150000}"/>
    <cellStyle name="40% - Accent3 2 2 3 7 3" xfId="28223" xr:uid="{00000000-0005-0000-0000-0000A4150000}"/>
    <cellStyle name="40% - Accent3 2 2 3 8" xfId="10070" xr:uid="{00000000-0005-0000-0000-0000A5150000}"/>
    <cellStyle name="40% - Accent3 2 2 3 9" xfId="19394" xr:uid="{00000000-0005-0000-0000-0000A6150000}"/>
    <cellStyle name="40% - Accent3 2 2 4" xfId="713" xr:uid="{00000000-0005-0000-0000-0000A7150000}"/>
    <cellStyle name="40% - Accent3 2 2 4 2" xfId="6994" xr:uid="{00000000-0005-0000-0000-0000A8150000}"/>
    <cellStyle name="40% - Accent3 2 2 4 2 2" xfId="16318" xr:uid="{00000000-0005-0000-0000-0000A9150000}"/>
    <cellStyle name="40% - Accent3 2 2 4 2 3" xfId="25641" xr:uid="{00000000-0005-0000-0000-0000AA150000}"/>
    <cellStyle name="40% - Accent3 2 2 4 3" xfId="10314" xr:uid="{00000000-0005-0000-0000-0000AB150000}"/>
    <cellStyle name="40% - Accent3 2 2 4 4" xfId="19638" xr:uid="{00000000-0005-0000-0000-0000AC150000}"/>
    <cellStyle name="40% - Accent3 2 2 5" xfId="1525" xr:uid="{00000000-0005-0000-0000-0000AD150000}"/>
    <cellStyle name="40% - Accent3 2 2 5 2" xfId="6528" xr:uid="{00000000-0005-0000-0000-0000AE150000}"/>
    <cellStyle name="40% - Accent3 2 2 5 2 2" xfId="15852" xr:uid="{00000000-0005-0000-0000-0000AF150000}"/>
    <cellStyle name="40% - Accent3 2 2 5 2 3" xfId="25175" xr:uid="{00000000-0005-0000-0000-0000B0150000}"/>
    <cellStyle name="40% - Accent3 2 2 5 3" xfId="11093" xr:uid="{00000000-0005-0000-0000-0000B1150000}"/>
    <cellStyle name="40% - Accent3 2 2 5 4" xfId="20417" xr:uid="{00000000-0005-0000-0000-0000B2150000}"/>
    <cellStyle name="40% - Accent3 2 2 6" xfId="3312" xr:uid="{00000000-0005-0000-0000-0000B3150000}"/>
    <cellStyle name="40% - Accent3 2 2 6 2" xfId="7991" xr:uid="{00000000-0005-0000-0000-0000B4150000}"/>
    <cellStyle name="40% - Accent3 2 2 6 2 2" xfId="17315" xr:uid="{00000000-0005-0000-0000-0000B5150000}"/>
    <cellStyle name="40% - Accent3 2 2 6 2 3" xfId="26638" xr:uid="{00000000-0005-0000-0000-0000B6150000}"/>
    <cellStyle name="40% - Accent3 2 2 6 3" xfId="12698" xr:uid="{00000000-0005-0000-0000-0000B7150000}"/>
    <cellStyle name="40% - Accent3 2 2 6 4" xfId="22024" xr:uid="{00000000-0005-0000-0000-0000B8150000}"/>
    <cellStyle name="40% - Accent3 2 2 7" xfId="4978" xr:uid="{00000000-0005-0000-0000-0000B9150000}"/>
    <cellStyle name="40% - Accent3 2 2 7 2" xfId="14302" xr:uid="{00000000-0005-0000-0000-0000BA150000}"/>
    <cellStyle name="40% - Accent3 2 2 7 3" xfId="23625" xr:uid="{00000000-0005-0000-0000-0000BB150000}"/>
    <cellStyle name="40% - Accent3 2 2 8" xfId="7262" xr:uid="{00000000-0005-0000-0000-0000BC150000}"/>
    <cellStyle name="40% - Accent3 2 2 8 2" xfId="16586" xr:uid="{00000000-0005-0000-0000-0000BD150000}"/>
    <cellStyle name="40% - Accent3 2 2 8 3" xfId="25909" xr:uid="{00000000-0005-0000-0000-0000BE150000}"/>
    <cellStyle name="40% - Accent3 2 2 9" xfId="9335" xr:uid="{00000000-0005-0000-0000-0000BF150000}"/>
    <cellStyle name="40% - Accent3 2 2 9 2" xfId="18659" xr:uid="{00000000-0005-0000-0000-0000C0150000}"/>
    <cellStyle name="40% - Accent3 2 2 9 3" xfId="27982" xr:uid="{00000000-0005-0000-0000-0000C1150000}"/>
    <cellStyle name="40% - Accent3 2 3" xfId="263" xr:uid="{00000000-0005-0000-0000-0000C2150000}"/>
    <cellStyle name="40% - Accent3 2 3 2" xfId="516" xr:uid="{00000000-0005-0000-0000-0000C3150000}"/>
    <cellStyle name="40% - Accent3 2 3 2 2" xfId="1003" xr:uid="{00000000-0005-0000-0000-0000C4150000}"/>
    <cellStyle name="40% - Accent3 2 3 2 2 2" xfId="6788" xr:uid="{00000000-0005-0000-0000-0000C5150000}"/>
    <cellStyle name="40% - Accent3 2 3 2 2 2 2" xfId="16112" xr:uid="{00000000-0005-0000-0000-0000C6150000}"/>
    <cellStyle name="40% - Accent3 2 3 2 2 2 3" xfId="25435" xr:uid="{00000000-0005-0000-0000-0000C7150000}"/>
    <cellStyle name="40% - Accent3 2 3 2 2 3" xfId="10604" xr:uid="{00000000-0005-0000-0000-0000C8150000}"/>
    <cellStyle name="40% - Accent3 2 3 2 2 4" xfId="19928" xr:uid="{00000000-0005-0000-0000-0000C9150000}"/>
    <cellStyle name="40% - Accent3 2 3 2 3" xfId="1530" xr:uid="{00000000-0005-0000-0000-0000CA150000}"/>
    <cellStyle name="40% - Accent3 2 3 2 3 2" xfId="6326" xr:uid="{00000000-0005-0000-0000-0000CB150000}"/>
    <cellStyle name="40% - Accent3 2 3 2 3 2 2" xfId="15650" xr:uid="{00000000-0005-0000-0000-0000CC150000}"/>
    <cellStyle name="40% - Accent3 2 3 2 3 2 3" xfId="24973" xr:uid="{00000000-0005-0000-0000-0000CD150000}"/>
    <cellStyle name="40% - Accent3 2 3 2 3 3" xfId="11098" xr:uid="{00000000-0005-0000-0000-0000CE150000}"/>
    <cellStyle name="40% - Accent3 2 3 2 3 4" xfId="20422" xr:uid="{00000000-0005-0000-0000-0000CF150000}"/>
    <cellStyle name="40% - Accent3 2 3 2 4" xfId="3317" xr:uid="{00000000-0005-0000-0000-0000D0150000}"/>
    <cellStyle name="40% - Accent3 2 3 2 4 2" xfId="7996" xr:uid="{00000000-0005-0000-0000-0000D1150000}"/>
    <cellStyle name="40% - Accent3 2 3 2 4 2 2" xfId="17320" xr:uid="{00000000-0005-0000-0000-0000D2150000}"/>
    <cellStyle name="40% - Accent3 2 3 2 4 2 3" xfId="26643" xr:uid="{00000000-0005-0000-0000-0000D3150000}"/>
    <cellStyle name="40% - Accent3 2 3 2 4 3" xfId="12703" xr:uid="{00000000-0005-0000-0000-0000D4150000}"/>
    <cellStyle name="40% - Accent3 2 3 2 4 4" xfId="22029" xr:uid="{00000000-0005-0000-0000-0000D5150000}"/>
    <cellStyle name="40% - Accent3 2 3 2 5" xfId="4983" xr:uid="{00000000-0005-0000-0000-0000D6150000}"/>
    <cellStyle name="40% - Accent3 2 3 2 5 2" xfId="14307" xr:uid="{00000000-0005-0000-0000-0000D7150000}"/>
    <cellStyle name="40% - Accent3 2 3 2 5 3" xfId="23630" xr:uid="{00000000-0005-0000-0000-0000D8150000}"/>
    <cellStyle name="40% - Accent3 2 3 2 6" xfId="9626" xr:uid="{00000000-0005-0000-0000-0000D9150000}"/>
    <cellStyle name="40% - Accent3 2 3 2 6 2" xfId="18950" xr:uid="{00000000-0005-0000-0000-0000DA150000}"/>
    <cellStyle name="40% - Accent3 2 3 2 6 3" xfId="28273" xr:uid="{00000000-0005-0000-0000-0000DB150000}"/>
    <cellStyle name="40% - Accent3 2 3 2 7" xfId="10120" xr:uid="{00000000-0005-0000-0000-0000DC150000}"/>
    <cellStyle name="40% - Accent3 2 3 2 8" xfId="19444" xr:uid="{00000000-0005-0000-0000-0000DD150000}"/>
    <cellStyle name="40% - Accent3 2 3 3" xfId="763" xr:uid="{00000000-0005-0000-0000-0000DE150000}"/>
    <cellStyle name="40% - Accent3 2 3 3 2" xfId="6961" xr:uid="{00000000-0005-0000-0000-0000DF150000}"/>
    <cellStyle name="40% - Accent3 2 3 3 2 2" xfId="16285" xr:uid="{00000000-0005-0000-0000-0000E0150000}"/>
    <cellStyle name="40% - Accent3 2 3 3 2 3" xfId="25608" xr:uid="{00000000-0005-0000-0000-0000E1150000}"/>
    <cellStyle name="40% - Accent3 2 3 3 3" xfId="10364" xr:uid="{00000000-0005-0000-0000-0000E2150000}"/>
    <cellStyle name="40% - Accent3 2 3 3 4" xfId="19688" xr:uid="{00000000-0005-0000-0000-0000E3150000}"/>
    <cellStyle name="40% - Accent3 2 3 4" xfId="1529" xr:uid="{00000000-0005-0000-0000-0000E4150000}"/>
    <cellStyle name="40% - Accent3 2 3 4 2" xfId="6525" xr:uid="{00000000-0005-0000-0000-0000E5150000}"/>
    <cellStyle name="40% - Accent3 2 3 4 2 2" xfId="15849" xr:uid="{00000000-0005-0000-0000-0000E6150000}"/>
    <cellStyle name="40% - Accent3 2 3 4 2 3" xfId="25172" xr:uid="{00000000-0005-0000-0000-0000E7150000}"/>
    <cellStyle name="40% - Accent3 2 3 4 3" xfId="11097" xr:uid="{00000000-0005-0000-0000-0000E8150000}"/>
    <cellStyle name="40% - Accent3 2 3 4 4" xfId="20421" xr:uid="{00000000-0005-0000-0000-0000E9150000}"/>
    <cellStyle name="40% - Accent3 2 3 5" xfId="3316" xr:uid="{00000000-0005-0000-0000-0000EA150000}"/>
    <cellStyle name="40% - Accent3 2 3 5 2" xfId="7995" xr:uid="{00000000-0005-0000-0000-0000EB150000}"/>
    <cellStyle name="40% - Accent3 2 3 5 2 2" xfId="17319" xr:uid="{00000000-0005-0000-0000-0000EC150000}"/>
    <cellStyle name="40% - Accent3 2 3 5 2 3" xfId="26642" xr:uid="{00000000-0005-0000-0000-0000ED150000}"/>
    <cellStyle name="40% - Accent3 2 3 5 3" xfId="12702" xr:uid="{00000000-0005-0000-0000-0000EE150000}"/>
    <cellStyle name="40% - Accent3 2 3 5 4" xfId="22028" xr:uid="{00000000-0005-0000-0000-0000EF150000}"/>
    <cellStyle name="40% - Accent3 2 3 6" xfId="4982" xr:uid="{00000000-0005-0000-0000-0000F0150000}"/>
    <cellStyle name="40% - Accent3 2 3 6 2" xfId="14306" xr:uid="{00000000-0005-0000-0000-0000F1150000}"/>
    <cellStyle name="40% - Accent3 2 3 6 3" xfId="23629" xr:uid="{00000000-0005-0000-0000-0000F2150000}"/>
    <cellStyle name="40% - Accent3 2 3 7" xfId="9385" xr:uid="{00000000-0005-0000-0000-0000F3150000}"/>
    <cellStyle name="40% - Accent3 2 3 7 2" xfId="18709" xr:uid="{00000000-0005-0000-0000-0000F4150000}"/>
    <cellStyle name="40% - Accent3 2 3 7 3" xfId="28032" xr:uid="{00000000-0005-0000-0000-0000F5150000}"/>
    <cellStyle name="40% - Accent3 2 3 8" xfId="9879" xr:uid="{00000000-0005-0000-0000-0000F6150000}"/>
    <cellStyle name="40% - Accent3 2 3 9" xfId="19203" xr:uid="{00000000-0005-0000-0000-0000F7150000}"/>
    <cellStyle name="40% - Accent3 2 4" xfId="407" xr:uid="{00000000-0005-0000-0000-0000F8150000}"/>
    <cellStyle name="40% - Accent3 2 4 2" xfId="894" xr:uid="{00000000-0005-0000-0000-0000F9150000}"/>
    <cellStyle name="40% - Accent3 2 4 2 2" xfId="6862" xr:uid="{00000000-0005-0000-0000-0000FA150000}"/>
    <cellStyle name="40% - Accent3 2 4 2 2 2" xfId="16186" xr:uid="{00000000-0005-0000-0000-0000FB150000}"/>
    <cellStyle name="40% - Accent3 2 4 2 2 3" xfId="25509" xr:uid="{00000000-0005-0000-0000-0000FC150000}"/>
    <cellStyle name="40% - Accent3 2 4 2 3" xfId="10495" xr:uid="{00000000-0005-0000-0000-0000FD150000}"/>
    <cellStyle name="40% - Accent3 2 4 2 4" xfId="19819" xr:uid="{00000000-0005-0000-0000-0000FE150000}"/>
    <cellStyle name="40% - Accent3 2 4 3" xfId="1531" xr:uid="{00000000-0005-0000-0000-0000FF150000}"/>
    <cellStyle name="40% - Accent3 2 4 3 2" xfId="6524" xr:uid="{00000000-0005-0000-0000-000000160000}"/>
    <cellStyle name="40% - Accent3 2 4 3 2 2" xfId="15848" xr:uid="{00000000-0005-0000-0000-000001160000}"/>
    <cellStyle name="40% - Accent3 2 4 3 2 3" xfId="25171" xr:uid="{00000000-0005-0000-0000-000002160000}"/>
    <cellStyle name="40% - Accent3 2 4 3 3" xfId="11099" xr:uid="{00000000-0005-0000-0000-000003160000}"/>
    <cellStyle name="40% - Accent3 2 4 3 4" xfId="20423" xr:uid="{00000000-0005-0000-0000-000004160000}"/>
    <cellStyle name="40% - Accent3 2 4 4" xfId="3318" xr:uid="{00000000-0005-0000-0000-000005160000}"/>
    <cellStyle name="40% - Accent3 2 4 4 2" xfId="7997" xr:uid="{00000000-0005-0000-0000-000006160000}"/>
    <cellStyle name="40% - Accent3 2 4 4 2 2" xfId="17321" xr:uid="{00000000-0005-0000-0000-000007160000}"/>
    <cellStyle name="40% - Accent3 2 4 4 2 3" xfId="26644" xr:uid="{00000000-0005-0000-0000-000008160000}"/>
    <cellStyle name="40% - Accent3 2 4 4 3" xfId="12704" xr:uid="{00000000-0005-0000-0000-000009160000}"/>
    <cellStyle name="40% - Accent3 2 4 4 4" xfId="22030" xr:uid="{00000000-0005-0000-0000-00000A160000}"/>
    <cellStyle name="40% - Accent3 2 4 5" xfId="4984" xr:uid="{00000000-0005-0000-0000-00000B160000}"/>
    <cellStyle name="40% - Accent3 2 4 5 2" xfId="14308" xr:uid="{00000000-0005-0000-0000-00000C160000}"/>
    <cellStyle name="40% - Accent3 2 4 5 3" xfId="23631" xr:uid="{00000000-0005-0000-0000-00000D160000}"/>
    <cellStyle name="40% - Accent3 2 4 6" xfId="7168" xr:uid="{00000000-0005-0000-0000-00000E160000}"/>
    <cellStyle name="40% - Accent3 2 4 6 2" xfId="16492" xr:uid="{00000000-0005-0000-0000-00000F160000}"/>
    <cellStyle name="40% - Accent3 2 4 6 3" xfId="25815" xr:uid="{00000000-0005-0000-0000-000010160000}"/>
    <cellStyle name="40% - Accent3 2 4 7" xfId="9517" xr:uid="{00000000-0005-0000-0000-000011160000}"/>
    <cellStyle name="40% - Accent3 2 4 7 2" xfId="18841" xr:uid="{00000000-0005-0000-0000-000012160000}"/>
    <cellStyle name="40% - Accent3 2 4 7 3" xfId="28164" xr:uid="{00000000-0005-0000-0000-000013160000}"/>
    <cellStyle name="40% - Accent3 2 4 8" xfId="10011" xr:uid="{00000000-0005-0000-0000-000014160000}"/>
    <cellStyle name="40% - Accent3 2 4 9" xfId="19335" xr:uid="{00000000-0005-0000-0000-000015160000}"/>
    <cellStyle name="40% - Accent3 2 5" xfId="654" xr:uid="{00000000-0005-0000-0000-000016160000}"/>
    <cellStyle name="40% - Accent3 2 5 2" xfId="1532" xr:uid="{00000000-0005-0000-0000-000017160000}"/>
    <cellStyle name="40% - Accent3 2 5 2 2" xfId="6523" xr:uid="{00000000-0005-0000-0000-000018160000}"/>
    <cellStyle name="40% - Accent3 2 5 2 2 2" xfId="15847" xr:uid="{00000000-0005-0000-0000-000019160000}"/>
    <cellStyle name="40% - Accent3 2 5 2 2 3" xfId="25170" xr:uid="{00000000-0005-0000-0000-00001A160000}"/>
    <cellStyle name="40% - Accent3 2 5 2 3" xfId="11100" xr:uid="{00000000-0005-0000-0000-00001B160000}"/>
    <cellStyle name="40% - Accent3 2 5 2 4" xfId="20424" xr:uid="{00000000-0005-0000-0000-00001C160000}"/>
    <cellStyle name="40% - Accent3 2 5 3" xfId="3319" xr:uid="{00000000-0005-0000-0000-00001D160000}"/>
    <cellStyle name="40% - Accent3 2 5 3 2" xfId="7998" xr:uid="{00000000-0005-0000-0000-00001E160000}"/>
    <cellStyle name="40% - Accent3 2 5 3 2 2" xfId="17322" xr:uid="{00000000-0005-0000-0000-00001F160000}"/>
    <cellStyle name="40% - Accent3 2 5 3 2 3" xfId="26645" xr:uid="{00000000-0005-0000-0000-000020160000}"/>
    <cellStyle name="40% - Accent3 2 5 3 3" xfId="12705" xr:uid="{00000000-0005-0000-0000-000021160000}"/>
    <cellStyle name="40% - Accent3 2 5 3 4" xfId="22031" xr:uid="{00000000-0005-0000-0000-000022160000}"/>
    <cellStyle name="40% - Accent3 2 5 4" xfId="4985" xr:uid="{00000000-0005-0000-0000-000023160000}"/>
    <cellStyle name="40% - Accent3 2 5 4 2" xfId="14309" xr:uid="{00000000-0005-0000-0000-000024160000}"/>
    <cellStyle name="40% - Accent3 2 5 4 3" xfId="23632" xr:uid="{00000000-0005-0000-0000-000025160000}"/>
    <cellStyle name="40% - Accent3 2 5 5" xfId="10255" xr:uid="{00000000-0005-0000-0000-000026160000}"/>
    <cellStyle name="40% - Accent3 2 5 6" xfId="19579" xr:uid="{00000000-0005-0000-0000-000027160000}"/>
    <cellStyle name="40% - Accent3 2 6" xfId="1533" xr:uid="{00000000-0005-0000-0000-000028160000}"/>
    <cellStyle name="40% - Accent3 2 6 2" xfId="3320" xr:uid="{00000000-0005-0000-0000-000029160000}"/>
    <cellStyle name="40% - Accent3 2 6 2 2" xfId="7999" xr:uid="{00000000-0005-0000-0000-00002A160000}"/>
    <cellStyle name="40% - Accent3 2 6 2 2 2" xfId="17323" xr:uid="{00000000-0005-0000-0000-00002B160000}"/>
    <cellStyle name="40% - Accent3 2 6 2 2 3" xfId="26646" xr:uid="{00000000-0005-0000-0000-00002C160000}"/>
    <cellStyle name="40% - Accent3 2 6 2 3" xfId="12706" xr:uid="{00000000-0005-0000-0000-00002D160000}"/>
    <cellStyle name="40% - Accent3 2 6 2 4" xfId="22032" xr:uid="{00000000-0005-0000-0000-00002E160000}"/>
    <cellStyle name="40% - Accent3 2 6 3" xfId="4986" xr:uid="{00000000-0005-0000-0000-00002F160000}"/>
    <cellStyle name="40% - Accent3 2 6 3 2" xfId="14310" xr:uid="{00000000-0005-0000-0000-000030160000}"/>
    <cellStyle name="40% - Accent3 2 6 3 3" xfId="23633" xr:uid="{00000000-0005-0000-0000-000031160000}"/>
    <cellStyle name="40% - Accent3 2 6 4" xfId="11101" xr:uid="{00000000-0005-0000-0000-000032160000}"/>
    <cellStyle name="40% - Accent3 2 6 5" xfId="20425" xr:uid="{00000000-0005-0000-0000-000033160000}"/>
    <cellStyle name="40% - Accent3 2 7" xfId="1524" xr:uid="{00000000-0005-0000-0000-000034160000}"/>
    <cellStyle name="40% - Accent3 2 7 2" xfId="3311" xr:uid="{00000000-0005-0000-0000-000035160000}"/>
    <cellStyle name="40% - Accent3 2 7 2 2" xfId="7990" xr:uid="{00000000-0005-0000-0000-000036160000}"/>
    <cellStyle name="40% - Accent3 2 7 2 2 2" xfId="17314" xr:uid="{00000000-0005-0000-0000-000037160000}"/>
    <cellStyle name="40% - Accent3 2 7 2 2 3" xfId="26637" xr:uid="{00000000-0005-0000-0000-000038160000}"/>
    <cellStyle name="40% - Accent3 2 7 2 3" xfId="12697" xr:uid="{00000000-0005-0000-0000-000039160000}"/>
    <cellStyle name="40% - Accent3 2 7 2 4" xfId="22023" xr:uid="{00000000-0005-0000-0000-00003A160000}"/>
    <cellStyle name="40% - Accent3 2 7 3" xfId="4977" xr:uid="{00000000-0005-0000-0000-00003B160000}"/>
    <cellStyle name="40% - Accent3 2 7 3 2" xfId="14301" xr:uid="{00000000-0005-0000-0000-00003C160000}"/>
    <cellStyle name="40% - Accent3 2 7 3 3" xfId="23624" xr:uid="{00000000-0005-0000-0000-00003D160000}"/>
    <cellStyle name="40% - Accent3 2 7 4" xfId="11092" xr:uid="{00000000-0005-0000-0000-00003E160000}"/>
    <cellStyle name="40% - Accent3 2 7 5" xfId="20416" xr:uid="{00000000-0005-0000-0000-00003F160000}"/>
    <cellStyle name="40% - Accent3 2 8" xfId="1138" xr:uid="{00000000-0005-0000-0000-000040160000}"/>
    <cellStyle name="40% - Accent3 2 8 2" xfId="6703" xr:uid="{00000000-0005-0000-0000-000041160000}"/>
    <cellStyle name="40% - Accent3 2 8 2 2" xfId="16027" xr:uid="{00000000-0005-0000-0000-000042160000}"/>
    <cellStyle name="40% - Accent3 2 8 2 3" xfId="25350" xr:uid="{00000000-0005-0000-0000-000043160000}"/>
    <cellStyle name="40% - Accent3 2 8 3" xfId="10737" xr:uid="{00000000-0005-0000-0000-000044160000}"/>
    <cellStyle name="40% - Accent3 2 8 4" xfId="20061" xr:uid="{00000000-0005-0000-0000-000045160000}"/>
    <cellStyle name="40% - Accent3 2 9" xfId="2956" xr:uid="{00000000-0005-0000-0000-000046160000}"/>
    <cellStyle name="40% - Accent3 2 9 2" xfId="7635" xr:uid="{00000000-0005-0000-0000-000047160000}"/>
    <cellStyle name="40% - Accent3 2 9 2 2" xfId="16959" xr:uid="{00000000-0005-0000-0000-000048160000}"/>
    <cellStyle name="40% - Accent3 2 9 2 3" xfId="26282" xr:uid="{00000000-0005-0000-0000-000049160000}"/>
    <cellStyle name="40% - Accent3 2 9 3" xfId="12357" xr:uid="{00000000-0005-0000-0000-00004A160000}"/>
    <cellStyle name="40% - Accent3 2 9 4" xfId="21683" xr:uid="{00000000-0005-0000-0000-00004B160000}"/>
    <cellStyle name="40% - Accent3 3" xfId="72" xr:uid="{00000000-0005-0000-0000-00004C160000}"/>
    <cellStyle name="40% - Accent3 3 10" xfId="9264" xr:uid="{00000000-0005-0000-0000-00004D160000}"/>
    <cellStyle name="40% - Accent3 3 10 2" xfId="18588" xr:uid="{00000000-0005-0000-0000-00004E160000}"/>
    <cellStyle name="40% - Accent3 3 10 3" xfId="27911" xr:uid="{00000000-0005-0000-0000-00004F160000}"/>
    <cellStyle name="40% - Accent3 3 11" xfId="9758" xr:uid="{00000000-0005-0000-0000-000050160000}"/>
    <cellStyle name="40% - Accent3 3 12" xfId="19082" xr:uid="{00000000-0005-0000-0000-000051160000}"/>
    <cellStyle name="40% - Accent3 3 13" xfId="28869" xr:uid="{00000000-0005-0000-0000-000052160000}"/>
    <cellStyle name="40% - Accent3 3 2" xfId="210" xr:uid="{00000000-0005-0000-0000-000053160000}"/>
    <cellStyle name="40% - Accent3 3 2 10" xfId="9830" xr:uid="{00000000-0005-0000-0000-000054160000}"/>
    <cellStyle name="40% - Accent3 3 2 11" xfId="19154" xr:uid="{00000000-0005-0000-0000-000055160000}"/>
    <cellStyle name="40% - Accent3 3 2 2" xfId="349" xr:uid="{00000000-0005-0000-0000-000056160000}"/>
    <cellStyle name="40% - Accent3 3 2 2 10" xfId="19277" xr:uid="{00000000-0005-0000-0000-000057160000}"/>
    <cellStyle name="40% - Accent3 3 2 2 2" xfId="589" xr:uid="{00000000-0005-0000-0000-000058160000}"/>
    <cellStyle name="40% - Accent3 3 2 2 2 2" xfId="1076" xr:uid="{00000000-0005-0000-0000-000059160000}"/>
    <cellStyle name="40% - Accent3 3 2 2 2 2 2" xfId="6314" xr:uid="{00000000-0005-0000-0000-00005A160000}"/>
    <cellStyle name="40% - Accent3 3 2 2 2 2 2 2" xfId="15638" xr:uid="{00000000-0005-0000-0000-00005B160000}"/>
    <cellStyle name="40% - Accent3 3 2 2 2 2 2 3" xfId="24961" xr:uid="{00000000-0005-0000-0000-00005C160000}"/>
    <cellStyle name="40% - Accent3 3 2 2 2 2 3" xfId="10677" xr:uid="{00000000-0005-0000-0000-00005D160000}"/>
    <cellStyle name="40% - Accent3 3 2 2 2 2 4" xfId="20001" xr:uid="{00000000-0005-0000-0000-00005E160000}"/>
    <cellStyle name="40% - Accent3 3 2 2 2 3" xfId="7057" xr:uid="{00000000-0005-0000-0000-00005F160000}"/>
    <cellStyle name="40% - Accent3 3 2 2 2 3 2" xfId="16381" xr:uid="{00000000-0005-0000-0000-000060160000}"/>
    <cellStyle name="40% - Accent3 3 2 2 2 3 3" xfId="25704" xr:uid="{00000000-0005-0000-0000-000061160000}"/>
    <cellStyle name="40% - Accent3 3 2 2 2 4" xfId="9699" xr:uid="{00000000-0005-0000-0000-000062160000}"/>
    <cellStyle name="40% - Accent3 3 2 2 2 4 2" xfId="19023" xr:uid="{00000000-0005-0000-0000-000063160000}"/>
    <cellStyle name="40% - Accent3 3 2 2 2 4 3" xfId="28346" xr:uid="{00000000-0005-0000-0000-000064160000}"/>
    <cellStyle name="40% - Accent3 3 2 2 2 5" xfId="10193" xr:uid="{00000000-0005-0000-0000-000065160000}"/>
    <cellStyle name="40% - Accent3 3 2 2 2 6" xfId="19517" xr:uid="{00000000-0005-0000-0000-000066160000}"/>
    <cellStyle name="40% - Accent3 3 2 2 3" xfId="836" xr:uid="{00000000-0005-0000-0000-000067160000}"/>
    <cellStyle name="40% - Accent3 3 2 2 3 2" xfId="7346" xr:uid="{00000000-0005-0000-0000-000068160000}"/>
    <cellStyle name="40% - Accent3 3 2 2 3 2 2" xfId="16670" xr:uid="{00000000-0005-0000-0000-000069160000}"/>
    <cellStyle name="40% - Accent3 3 2 2 3 2 3" xfId="25993" xr:uid="{00000000-0005-0000-0000-00006A160000}"/>
    <cellStyle name="40% - Accent3 3 2 2 3 3" xfId="10437" xr:uid="{00000000-0005-0000-0000-00006B160000}"/>
    <cellStyle name="40% - Accent3 3 2 2 3 4" xfId="19761" xr:uid="{00000000-0005-0000-0000-00006C160000}"/>
    <cellStyle name="40% - Accent3 3 2 2 4" xfId="1536" xr:uid="{00000000-0005-0000-0000-00006D160000}"/>
    <cellStyle name="40% - Accent3 3 2 2 4 2" xfId="6521" xr:uid="{00000000-0005-0000-0000-00006E160000}"/>
    <cellStyle name="40% - Accent3 3 2 2 4 2 2" xfId="15845" xr:uid="{00000000-0005-0000-0000-00006F160000}"/>
    <cellStyle name="40% - Accent3 3 2 2 4 2 3" xfId="25168" xr:uid="{00000000-0005-0000-0000-000070160000}"/>
    <cellStyle name="40% - Accent3 3 2 2 4 3" xfId="11104" xr:uid="{00000000-0005-0000-0000-000071160000}"/>
    <cellStyle name="40% - Accent3 3 2 2 4 4" xfId="20428" xr:uid="{00000000-0005-0000-0000-000072160000}"/>
    <cellStyle name="40% - Accent3 3 2 2 5" xfId="3323" xr:uid="{00000000-0005-0000-0000-000073160000}"/>
    <cellStyle name="40% - Accent3 3 2 2 5 2" xfId="8002" xr:uid="{00000000-0005-0000-0000-000074160000}"/>
    <cellStyle name="40% - Accent3 3 2 2 5 2 2" xfId="17326" xr:uid="{00000000-0005-0000-0000-000075160000}"/>
    <cellStyle name="40% - Accent3 3 2 2 5 2 3" xfId="26649" xr:uid="{00000000-0005-0000-0000-000076160000}"/>
    <cellStyle name="40% - Accent3 3 2 2 5 3" xfId="12709" xr:uid="{00000000-0005-0000-0000-000077160000}"/>
    <cellStyle name="40% - Accent3 3 2 2 5 4" xfId="22035" xr:uid="{00000000-0005-0000-0000-000078160000}"/>
    <cellStyle name="40% - Accent3 3 2 2 6" xfId="4989" xr:uid="{00000000-0005-0000-0000-000079160000}"/>
    <cellStyle name="40% - Accent3 3 2 2 6 2" xfId="14313" xr:uid="{00000000-0005-0000-0000-00007A160000}"/>
    <cellStyle name="40% - Accent3 3 2 2 6 3" xfId="23636" xr:uid="{00000000-0005-0000-0000-00007B160000}"/>
    <cellStyle name="40% - Accent3 3 2 2 7" xfId="7194" xr:uid="{00000000-0005-0000-0000-00007C160000}"/>
    <cellStyle name="40% - Accent3 3 2 2 7 2" xfId="16518" xr:uid="{00000000-0005-0000-0000-00007D160000}"/>
    <cellStyle name="40% - Accent3 3 2 2 7 3" xfId="25841" xr:uid="{00000000-0005-0000-0000-00007E160000}"/>
    <cellStyle name="40% - Accent3 3 2 2 8" xfId="9459" xr:uid="{00000000-0005-0000-0000-00007F160000}"/>
    <cellStyle name="40% - Accent3 3 2 2 8 2" xfId="18783" xr:uid="{00000000-0005-0000-0000-000080160000}"/>
    <cellStyle name="40% - Accent3 3 2 2 8 3" xfId="28106" xr:uid="{00000000-0005-0000-0000-000081160000}"/>
    <cellStyle name="40% - Accent3 3 2 2 9" xfId="9953" xr:uid="{00000000-0005-0000-0000-000082160000}"/>
    <cellStyle name="40% - Accent3 3 2 3" xfId="467" xr:uid="{00000000-0005-0000-0000-000083160000}"/>
    <cellStyle name="40% - Accent3 3 2 3 2" xfId="954" xr:uid="{00000000-0005-0000-0000-000084160000}"/>
    <cellStyle name="40% - Accent3 3 2 3 2 2" xfId="6817" xr:uid="{00000000-0005-0000-0000-000085160000}"/>
    <cellStyle name="40% - Accent3 3 2 3 2 2 2" xfId="16141" xr:uid="{00000000-0005-0000-0000-000086160000}"/>
    <cellStyle name="40% - Accent3 3 2 3 2 2 3" xfId="25464" xr:uid="{00000000-0005-0000-0000-000087160000}"/>
    <cellStyle name="40% - Accent3 3 2 3 2 3" xfId="10555" xr:uid="{00000000-0005-0000-0000-000088160000}"/>
    <cellStyle name="40% - Accent3 3 2 3 2 4" xfId="19879" xr:uid="{00000000-0005-0000-0000-000089160000}"/>
    <cellStyle name="40% - Accent3 3 2 3 3" xfId="7129" xr:uid="{00000000-0005-0000-0000-00008A160000}"/>
    <cellStyle name="40% - Accent3 3 2 3 3 2" xfId="16453" xr:uid="{00000000-0005-0000-0000-00008B160000}"/>
    <cellStyle name="40% - Accent3 3 2 3 3 3" xfId="25776" xr:uid="{00000000-0005-0000-0000-00008C160000}"/>
    <cellStyle name="40% - Accent3 3 2 3 4" xfId="9577" xr:uid="{00000000-0005-0000-0000-00008D160000}"/>
    <cellStyle name="40% - Accent3 3 2 3 4 2" xfId="18901" xr:uid="{00000000-0005-0000-0000-00008E160000}"/>
    <cellStyle name="40% - Accent3 3 2 3 4 3" xfId="28224" xr:uid="{00000000-0005-0000-0000-00008F160000}"/>
    <cellStyle name="40% - Accent3 3 2 3 5" xfId="10071" xr:uid="{00000000-0005-0000-0000-000090160000}"/>
    <cellStyle name="40% - Accent3 3 2 3 6" xfId="19395" xr:uid="{00000000-0005-0000-0000-000091160000}"/>
    <cellStyle name="40% - Accent3 3 2 4" xfId="714" xr:uid="{00000000-0005-0000-0000-000092160000}"/>
    <cellStyle name="40% - Accent3 3 2 4 2" xfId="6995" xr:uid="{00000000-0005-0000-0000-000093160000}"/>
    <cellStyle name="40% - Accent3 3 2 4 2 2" xfId="16319" xr:uid="{00000000-0005-0000-0000-000094160000}"/>
    <cellStyle name="40% - Accent3 3 2 4 2 3" xfId="25642" xr:uid="{00000000-0005-0000-0000-000095160000}"/>
    <cellStyle name="40% - Accent3 3 2 4 3" xfId="10315" xr:uid="{00000000-0005-0000-0000-000096160000}"/>
    <cellStyle name="40% - Accent3 3 2 4 4" xfId="19639" xr:uid="{00000000-0005-0000-0000-000097160000}"/>
    <cellStyle name="40% - Accent3 3 2 5" xfId="1535" xr:uid="{00000000-0005-0000-0000-000098160000}"/>
    <cellStyle name="40% - Accent3 3 2 5 2" xfId="6522" xr:uid="{00000000-0005-0000-0000-000099160000}"/>
    <cellStyle name="40% - Accent3 3 2 5 2 2" xfId="15846" xr:uid="{00000000-0005-0000-0000-00009A160000}"/>
    <cellStyle name="40% - Accent3 3 2 5 2 3" xfId="25169" xr:uid="{00000000-0005-0000-0000-00009B160000}"/>
    <cellStyle name="40% - Accent3 3 2 5 3" xfId="11103" xr:uid="{00000000-0005-0000-0000-00009C160000}"/>
    <cellStyle name="40% - Accent3 3 2 5 4" xfId="20427" xr:uid="{00000000-0005-0000-0000-00009D160000}"/>
    <cellStyle name="40% - Accent3 3 2 6" xfId="3322" xr:uid="{00000000-0005-0000-0000-00009E160000}"/>
    <cellStyle name="40% - Accent3 3 2 6 2" xfId="8001" xr:uid="{00000000-0005-0000-0000-00009F160000}"/>
    <cellStyle name="40% - Accent3 3 2 6 2 2" xfId="17325" xr:uid="{00000000-0005-0000-0000-0000A0160000}"/>
    <cellStyle name="40% - Accent3 3 2 6 2 3" xfId="26648" xr:uid="{00000000-0005-0000-0000-0000A1160000}"/>
    <cellStyle name="40% - Accent3 3 2 6 3" xfId="12708" xr:uid="{00000000-0005-0000-0000-0000A2160000}"/>
    <cellStyle name="40% - Accent3 3 2 6 4" xfId="22034" xr:uid="{00000000-0005-0000-0000-0000A3160000}"/>
    <cellStyle name="40% - Accent3 3 2 7" xfId="4988" xr:uid="{00000000-0005-0000-0000-0000A4160000}"/>
    <cellStyle name="40% - Accent3 3 2 7 2" xfId="14312" xr:uid="{00000000-0005-0000-0000-0000A5160000}"/>
    <cellStyle name="40% - Accent3 3 2 7 3" xfId="23635" xr:uid="{00000000-0005-0000-0000-0000A6160000}"/>
    <cellStyle name="40% - Accent3 3 2 8" xfId="7261" xr:uid="{00000000-0005-0000-0000-0000A7160000}"/>
    <cellStyle name="40% - Accent3 3 2 8 2" xfId="16585" xr:uid="{00000000-0005-0000-0000-0000A8160000}"/>
    <cellStyle name="40% - Accent3 3 2 8 3" xfId="25908" xr:uid="{00000000-0005-0000-0000-0000A9160000}"/>
    <cellStyle name="40% - Accent3 3 2 9" xfId="9336" xr:uid="{00000000-0005-0000-0000-0000AA160000}"/>
    <cellStyle name="40% - Accent3 3 2 9 2" xfId="18660" xr:uid="{00000000-0005-0000-0000-0000AB160000}"/>
    <cellStyle name="40% - Accent3 3 2 9 3" xfId="27983" xr:uid="{00000000-0005-0000-0000-0000AC160000}"/>
    <cellStyle name="40% - Accent3 3 3" xfId="290" xr:uid="{00000000-0005-0000-0000-0000AD160000}"/>
    <cellStyle name="40% - Accent3 3 3 10" xfId="19223" xr:uid="{00000000-0005-0000-0000-0000AE160000}"/>
    <cellStyle name="40% - Accent3 3 3 2" xfId="536" xr:uid="{00000000-0005-0000-0000-0000AF160000}"/>
    <cellStyle name="40% - Accent3 3 3 2 2" xfId="1023" xr:uid="{00000000-0005-0000-0000-0000B0160000}"/>
    <cellStyle name="40% - Accent3 3 3 2 2 2" xfId="6773" xr:uid="{00000000-0005-0000-0000-0000B1160000}"/>
    <cellStyle name="40% - Accent3 3 3 2 2 2 2" xfId="16097" xr:uid="{00000000-0005-0000-0000-0000B2160000}"/>
    <cellStyle name="40% - Accent3 3 3 2 2 2 3" xfId="25420" xr:uid="{00000000-0005-0000-0000-0000B3160000}"/>
    <cellStyle name="40% - Accent3 3 3 2 2 3" xfId="10624" xr:uid="{00000000-0005-0000-0000-0000B4160000}"/>
    <cellStyle name="40% - Accent3 3 3 2 2 4" xfId="19948" xr:uid="{00000000-0005-0000-0000-0000B5160000}"/>
    <cellStyle name="40% - Accent3 3 3 2 3" xfId="7094" xr:uid="{00000000-0005-0000-0000-0000B6160000}"/>
    <cellStyle name="40% - Accent3 3 3 2 3 2" xfId="16418" xr:uid="{00000000-0005-0000-0000-0000B7160000}"/>
    <cellStyle name="40% - Accent3 3 3 2 3 3" xfId="25741" xr:uid="{00000000-0005-0000-0000-0000B8160000}"/>
    <cellStyle name="40% - Accent3 3 3 2 4" xfId="9646" xr:uid="{00000000-0005-0000-0000-0000B9160000}"/>
    <cellStyle name="40% - Accent3 3 3 2 4 2" xfId="18970" xr:uid="{00000000-0005-0000-0000-0000BA160000}"/>
    <cellStyle name="40% - Accent3 3 3 2 4 3" xfId="28293" xr:uid="{00000000-0005-0000-0000-0000BB160000}"/>
    <cellStyle name="40% - Accent3 3 3 2 5" xfId="10140" xr:uid="{00000000-0005-0000-0000-0000BC160000}"/>
    <cellStyle name="40% - Accent3 3 3 2 6" xfId="19464" xr:uid="{00000000-0005-0000-0000-0000BD160000}"/>
    <cellStyle name="40% - Accent3 3 3 3" xfId="783" xr:uid="{00000000-0005-0000-0000-0000BE160000}"/>
    <cellStyle name="40% - Accent3 3 3 3 2" xfId="6944" xr:uid="{00000000-0005-0000-0000-0000BF160000}"/>
    <cellStyle name="40% - Accent3 3 3 3 2 2" xfId="16268" xr:uid="{00000000-0005-0000-0000-0000C0160000}"/>
    <cellStyle name="40% - Accent3 3 3 3 2 3" xfId="25591" xr:uid="{00000000-0005-0000-0000-0000C1160000}"/>
    <cellStyle name="40% - Accent3 3 3 3 3" xfId="10384" xr:uid="{00000000-0005-0000-0000-0000C2160000}"/>
    <cellStyle name="40% - Accent3 3 3 3 4" xfId="19708" xr:uid="{00000000-0005-0000-0000-0000C3160000}"/>
    <cellStyle name="40% - Accent3 3 3 4" xfId="1537" xr:uid="{00000000-0005-0000-0000-0000C4160000}"/>
    <cellStyle name="40% - Accent3 3 3 4 2" xfId="6520" xr:uid="{00000000-0005-0000-0000-0000C5160000}"/>
    <cellStyle name="40% - Accent3 3 3 4 2 2" xfId="15844" xr:uid="{00000000-0005-0000-0000-0000C6160000}"/>
    <cellStyle name="40% - Accent3 3 3 4 2 3" xfId="25167" xr:uid="{00000000-0005-0000-0000-0000C7160000}"/>
    <cellStyle name="40% - Accent3 3 3 4 3" xfId="11105" xr:uid="{00000000-0005-0000-0000-0000C8160000}"/>
    <cellStyle name="40% - Accent3 3 3 4 4" xfId="20429" xr:uid="{00000000-0005-0000-0000-0000C9160000}"/>
    <cellStyle name="40% - Accent3 3 3 5" xfId="3324" xr:uid="{00000000-0005-0000-0000-0000CA160000}"/>
    <cellStyle name="40% - Accent3 3 3 5 2" xfId="8003" xr:uid="{00000000-0005-0000-0000-0000CB160000}"/>
    <cellStyle name="40% - Accent3 3 3 5 2 2" xfId="17327" xr:uid="{00000000-0005-0000-0000-0000CC160000}"/>
    <cellStyle name="40% - Accent3 3 3 5 2 3" xfId="26650" xr:uid="{00000000-0005-0000-0000-0000CD160000}"/>
    <cellStyle name="40% - Accent3 3 3 5 3" xfId="12710" xr:uid="{00000000-0005-0000-0000-0000CE160000}"/>
    <cellStyle name="40% - Accent3 3 3 5 4" xfId="22036" xr:uid="{00000000-0005-0000-0000-0000CF160000}"/>
    <cellStyle name="40% - Accent3 3 3 6" xfId="4990" xr:uid="{00000000-0005-0000-0000-0000D0160000}"/>
    <cellStyle name="40% - Accent3 3 3 6 2" xfId="14314" xr:uid="{00000000-0005-0000-0000-0000D1160000}"/>
    <cellStyle name="40% - Accent3 3 3 6 3" xfId="23637" xr:uid="{00000000-0005-0000-0000-0000D2160000}"/>
    <cellStyle name="40% - Accent3 3 3 7" xfId="7227" xr:uid="{00000000-0005-0000-0000-0000D3160000}"/>
    <cellStyle name="40% - Accent3 3 3 7 2" xfId="16551" xr:uid="{00000000-0005-0000-0000-0000D4160000}"/>
    <cellStyle name="40% - Accent3 3 3 7 3" xfId="25874" xr:uid="{00000000-0005-0000-0000-0000D5160000}"/>
    <cellStyle name="40% - Accent3 3 3 8" xfId="9405" xr:uid="{00000000-0005-0000-0000-0000D6160000}"/>
    <cellStyle name="40% - Accent3 3 3 8 2" xfId="18729" xr:uid="{00000000-0005-0000-0000-0000D7160000}"/>
    <cellStyle name="40% - Accent3 3 3 8 3" xfId="28052" xr:uid="{00000000-0005-0000-0000-0000D8160000}"/>
    <cellStyle name="40% - Accent3 3 3 9" xfId="9899" xr:uid="{00000000-0005-0000-0000-0000D9160000}"/>
    <cellStyle name="40% - Accent3 3 4" xfId="408" xr:uid="{00000000-0005-0000-0000-0000DA160000}"/>
    <cellStyle name="40% - Accent3 3 4 2" xfId="895" xr:uid="{00000000-0005-0000-0000-0000DB160000}"/>
    <cellStyle name="40% - Accent3 3 4 2 2" xfId="6861" xr:uid="{00000000-0005-0000-0000-0000DC160000}"/>
    <cellStyle name="40% - Accent3 3 4 2 2 2" xfId="16185" xr:uid="{00000000-0005-0000-0000-0000DD160000}"/>
    <cellStyle name="40% - Accent3 3 4 2 2 3" xfId="25508" xr:uid="{00000000-0005-0000-0000-0000DE160000}"/>
    <cellStyle name="40% - Accent3 3 4 2 3" xfId="10496" xr:uid="{00000000-0005-0000-0000-0000DF160000}"/>
    <cellStyle name="40% - Accent3 3 4 2 4" xfId="19820" xr:uid="{00000000-0005-0000-0000-0000E0160000}"/>
    <cellStyle name="40% - Accent3 3 4 3" xfId="1538" xr:uid="{00000000-0005-0000-0000-0000E1160000}"/>
    <cellStyle name="40% - Accent3 3 4 3 2" xfId="4615" xr:uid="{00000000-0005-0000-0000-0000E2160000}"/>
    <cellStyle name="40% - Accent3 3 4 3 2 2" xfId="13939" xr:uid="{00000000-0005-0000-0000-0000E3160000}"/>
    <cellStyle name="40% - Accent3 3 4 3 2 3" xfId="23262" xr:uid="{00000000-0005-0000-0000-0000E4160000}"/>
    <cellStyle name="40% - Accent3 3 4 3 3" xfId="11106" xr:uid="{00000000-0005-0000-0000-0000E5160000}"/>
    <cellStyle name="40% - Accent3 3 4 3 4" xfId="20430" xr:uid="{00000000-0005-0000-0000-0000E6160000}"/>
    <cellStyle name="40% - Accent3 3 4 4" xfId="3325" xr:uid="{00000000-0005-0000-0000-0000E7160000}"/>
    <cellStyle name="40% - Accent3 3 4 4 2" xfId="8004" xr:uid="{00000000-0005-0000-0000-0000E8160000}"/>
    <cellStyle name="40% - Accent3 3 4 4 2 2" xfId="17328" xr:uid="{00000000-0005-0000-0000-0000E9160000}"/>
    <cellStyle name="40% - Accent3 3 4 4 2 3" xfId="26651" xr:uid="{00000000-0005-0000-0000-0000EA160000}"/>
    <cellStyle name="40% - Accent3 3 4 4 3" xfId="12711" xr:uid="{00000000-0005-0000-0000-0000EB160000}"/>
    <cellStyle name="40% - Accent3 3 4 4 4" xfId="22037" xr:uid="{00000000-0005-0000-0000-0000EC160000}"/>
    <cellStyle name="40% - Accent3 3 4 5" xfId="4991" xr:uid="{00000000-0005-0000-0000-0000ED160000}"/>
    <cellStyle name="40% - Accent3 3 4 5 2" xfId="14315" xr:uid="{00000000-0005-0000-0000-0000EE160000}"/>
    <cellStyle name="40% - Accent3 3 4 5 3" xfId="23638" xr:uid="{00000000-0005-0000-0000-0000EF160000}"/>
    <cellStyle name="40% - Accent3 3 4 6" xfId="7167" xr:uid="{00000000-0005-0000-0000-0000F0160000}"/>
    <cellStyle name="40% - Accent3 3 4 6 2" xfId="16491" xr:uid="{00000000-0005-0000-0000-0000F1160000}"/>
    <cellStyle name="40% - Accent3 3 4 6 3" xfId="25814" xr:uid="{00000000-0005-0000-0000-0000F2160000}"/>
    <cellStyle name="40% - Accent3 3 4 7" xfId="9518" xr:uid="{00000000-0005-0000-0000-0000F3160000}"/>
    <cellStyle name="40% - Accent3 3 4 7 2" xfId="18842" xr:uid="{00000000-0005-0000-0000-0000F4160000}"/>
    <cellStyle name="40% - Accent3 3 4 7 3" xfId="28165" xr:uid="{00000000-0005-0000-0000-0000F5160000}"/>
    <cellStyle name="40% - Accent3 3 4 8" xfId="10012" xr:uid="{00000000-0005-0000-0000-0000F6160000}"/>
    <cellStyle name="40% - Accent3 3 4 9" xfId="19336" xr:uid="{00000000-0005-0000-0000-0000F7160000}"/>
    <cellStyle name="40% - Accent3 3 5" xfId="655" xr:uid="{00000000-0005-0000-0000-0000F8160000}"/>
    <cellStyle name="40% - Accent3 3 5 2" xfId="1539" xr:uid="{00000000-0005-0000-0000-0000F9160000}"/>
    <cellStyle name="40% - Accent3 3 5 2 2" xfId="6519" xr:uid="{00000000-0005-0000-0000-0000FA160000}"/>
    <cellStyle name="40% - Accent3 3 5 2 2 2" xfId="15843" xr:uid="{00000000-0005-0000-0000-0000FB160000}"/>
    <cellStyle name="40% - Accent3 3 5 2 2 3" xfId="25166" xr:uid="{00000000-0005-0000-0000-0000FC160000}"/>
    <cellStyle name="40% - Accent3 3 5 2 3" xfId="11107" xr:uid="{00000000-0005-0000-0000-0000FD160000}"/>
    <cellStyle name="40% - Accent3 3 5 2 4" xfId="20431" xr:uid="{00000000-0005-0000-0000-0000FE160000}"/>
    <cellStyle name="40% - Accent3 3 5 3" xfId="3326" xr:uid="{00000000-0005-0000-0000-0000FF160000}"/>
    <cellStyle name="40% - Accent3 3 5 3 2" xfId="8005" xr:uid="{00000000-0005-0000-0000-000000170000}"/>
    <cellStyle name="40% - Accent3 3 5 3 2 2" xfId="17329" xr:uid="{00000000-0005-0000-0000-000001170000}"/>
    <cellStyle name="40% - Accent3 3 5 3 2 3" xfId="26652" xr:uid="{00000000-0005-0000-0000-000002170000}"/>
    <cellStyle name="40% - Accent3 3 5 3 3" xfId="12712" xr:uid="{00000000-0005-0000-0000-000003170000}"/>
    <cellStyle name="40% - Accent3 3 5 3 4" xfId="22038" xr:uid="{00000000-0005-0000-0000-000004170000}"/>
    <cellStyle name="40% - Accent3 3 5 4" xfId="4992" xr:uid="{00000000-0005-0000-0000-000005170000}"/>
    <cellStyle name="40% - Accent3 3 5 4 2" xfId="14316" xr:uid="{00000000-0005-0000-0000-000006170000}"/>
    <cellStyle name="40% - Accent3 3 5 4 3" xfId="23639" xr:uid="{00000000-0005-0000-0000-000007170000}"/>
    <cellStyle name="40% - Accent3 3 5 5" xfId="7033" xr:uid="{00000000-0005-0000-0000-000008170000}"/>
    <cellStyle name="40% - Accent3 3 5 5 2" xfId="16357" xr:uid="{00000000-0005-0000-0000-000009170000}"/>
    <cellStyle name="40% - Accent3 3 5 5 3" xfId="25680" xr:uid="{00000000-0005-0000-0000-00000A170000}"/>
    <cellStyle name="40% - Accent3 3 5 6" xfId="10256" xr:uid="{00000000-0005-0000-0000-00000B170000}"/>
    <cellStyle name="40% - Accent3 3 5 7" xfId="19580" xr:uid="{00000000-0005-0000-0000-00000C170000}"/>
    <cellStyle name="40% - Accent3 3 6" xfId="1534" xr:uid="{00000000-0005-0000-0000-00000D170000}"/>
    <cellStyle name="40% - Accent3 3 6 2" xfId="6265" xr:uid="{00000000-0005-0000-0000-00000E170000}"/>
    <cellStyle name="40% - Accent3 3 6 2 2" xfId="15589" xr:uid="{00000000-0005-0000-0000-00000F170000}"/>
    <cellStyle name="40% - Accent3 3 6 2 3" xfId="24912" xr:uid="{00000000-0005-0000-0000-000010170000}"/>
    <cellStyle name="40% - Accent3 3 6 3" xfId="11102" xr:uid="{00000000-0005-0000-0000-000011170000}"/>
    <cellStyle name="40% - Accent3 3 6 4" xfId="20426" xr:uid="{00000000-0005-0000-0000-000012170000}"/>
    <cellStyle name="40% - Accent3 3 7" xfId="3321" xr:uid="{00000000-0005-0000-0000-000013170000}"/>
    <cellStyle name="40% - Accent3 3 7 2" xfId="8000" xr:uid="{00000000-0005-0000-0000-000014170000}"/>
    <cellStyle name="40% - Accent3 3 7 2 2" xfId="17324" xr:uid="{00000000-0005-0000-0000-000015170000}"/>
    <cellStyle name="40% - Accent3 3 7 2 3" xfId="26647" xr:uid="{00000000-0005-0000-0000-000016170000}"/>
    <cellStyle name="40% - Accent3 3 7 3" xfId="12707" xr:uid="{00000000-0005-0000-0000-000017170000}"/>
    <cellStyle name="40% - Accent3 3 7 4" xfId="22033" xr:uid="{00000000-0005-0000-0000-000018170000}"/>
    <cellStyle name="40% - Accent3 3 8" xfId="4987" xr:uid="{00000000-0005-0000-0000-000019170000}"/>
    <cellStyle name="40% - Accent3 3 8 2" xfId="14311" xr:uid="{00000000-0005-0000-0000-00001A170000}"/>
    <cellStyle name="40% - Accent3 3 8 3" xfId="23634" xr:uid="{00000000-0005-0000-0000-00001B170000}"/>
    <cellStyle name="40% - Accent3 3 9" xfId="7311" xr:uid="{00000000-0005-0000-0000-00001C170000}"/>
    <cellStyle name="40% - Accent3 3 9 2" xfId="16635" xr:uid="{00000000-0005-0000-0000-00001D170000}"/>
    <cellStyle name="40% - Accent3 3 9 3" xfId="25958" xr:uid="{00000000-0005-0000-0000-00001E170000}"/>
    <cellStyle name="40% - Accent3 4" xfId="185" xr:uid="{00000000-0005-0000-0000-00001F170000}"/>
    <cellStyle name="40% - Accent3 4 10" xfId="19129" xr:uid="{00000000-0005-0000-0000-000020170000}"/>
    <cellStyle name="40% - Accent3 4 11" xfId="28923" xr:uid="{00000000-0005-0000-0000-000021170000}"/>
    <cellStyle name="40% - Accent3 4 2" xfId="324" xr:uid="{00000000-0005-0000-0000-000022170000}"/>
    <cellStyle name="40% - Accent3 4 2 2" xfId="564" xr:uid="{00000000-0005-0000-0000-000023170000}"/>
    <cellStyle name="40% - Accent3 4 2 2 2" xfId="1051" xr:uid="{00000000-0005-0000-0000-000024170000}"/>
    <cellStyle name="40% - Accent3 4 2 2 2 2" xfId="6752" xr:uid="{00000000-0005-0000-0000-000025170000}"/>
    <cellStyle name="40% - Accent3 4 2 2 2 2 2" xfId="16076" xr:uid="{00000000-0005-0000-0000-000026170000}"/>
    <cellStyle name="40% - Accent3 4 2 2 2 2 3" xfId="25399" xr:uid="{00000000-0005-0000-0000-000027170000}"/>
    <cellStyle name="40% - Accent3 4 2 2 2 3" xfId="10652" xr:uid="{00000000-0005-0000-0000-000028170000}"/>
    <cellStyle name="40% - Accent3 4 2 2 2 4" xfId="19976" xr:uid="{00000000-0005-0000-0000-000029170000}"/>
    <cellStyle name="40% - Accent3 4 2 2 3" xfId="1542" xr:uid="{00000000-0005-0000-0000-00002A170000}"/>
    <cellStyle name="40% - Accent3 4 2 2 3 2" xfId="6268" xr:uid="{00000000-0005-0000-0000-00002B170000}"/>
    <cellStyle name="40% - Accent3 4 2 2 3 2 2" xfId="15592" xr:uid="{00000000-0005-0000-0000-00002C170000}"/>
    <cellStyle name="40% - Accent3 4 2 2 3 2 3" xfId="24915" xr:uid="{00000000-0005-0000-0000-00002D170000}"/>
    <cellStyle name="40% - Accent3 4 2 2 3 3" xfId="11110" xr:uid="{00000000-0005-0000-0000-00002E170000}"/>
    <cellStyle name="40% - Accent3 4 2 2 3 4" xfId="20434" xr:uid="{00000000-0005-0000-0000-00002F170000}"/>
    <cellStyle name="40% - Accent3 4 2 2 4" xfId="3329" xr:uid="{00000000-0005-0000-0000-000030170000}"/>
    <cellStyle name="40% - Accent3 4 2 2 4 2" xfId="8008" xr:uid="{00000000-0005-0000-0000-000031170000}"/>
    <cellStyle name="40% - Accent3 4 2 2 4 2 2" xfId="17332" xr:uid="{00000000-0005-0000-0000-000032170000}"/>
    <cellStyle name="40% - Accent3 4 2 2 4 2 3" xfId="26655" xr:uid="{00000000-0005-0000-0000-000033170000}"/>
    <cellStyle name="40% - Accent3 4 2 2 4 3" xfId="12715" xr:uid="{00000000-0005-0000-0000-000034170000}"/>
    <cellStyle name="40% - Accent3 4 2 2 4 4" xfId="22041" xr:uid="{00000000-0005-0000-0000-000035170000}"/>
    <cellStyle name="40% - Accent3 4 2 2 5" xfId="4995" xr:uid="{00000000-0005-0000-0000-000036170000}"/>
    <cellStyle name="40% - Accent3 4 2 2 5 2" xfId="14319" xr:uid="{00000000-0005-0000-0000-000037170000}"/>
    <cellStyle name="40% - Accent3 4 2 2 5 3" xfId="23642" xr:uid="{00000000-0005-0000-0000-000038170000}"/>
    <cellStyle name="40% - Accent3 4 2 2 6" xfId="9674" xr:uid="{00000000-0005-0000-0000-000039170000}"/>
    <cellStyle name="40% - Accent3 4 2 2 6 2" xfId="18998" xr:uid="{00000000-0005-0000-0000-00003A170000}"/>
    <cellStyle name="40% - Accent3 4 2 2 6 3" xfId="28321" xr:uid="{00000000-0005-0000-0000-00003B170000}"/>
    <cellStyle name="40% - Accent3 4 2 2 7" xfId="10168" xr:uid="{00000000-0005-0000-0000-00003C170000}"/>
    <cellStyle name="40% - Accent3 4 2 2 8" xfId="19492" xr:uid="{00000000-0005-0000-0000-00003D170000}"/>
    <cellStyle name="40% - Accent3 4 2 3" xfId="811" xr:uid="{00000000-0005-0000-0000-00003E170000}"/>
    <cellStyle name="40% - Accent3 4 2 3 2" xfId="6927" xr:uid="{00000000-0005-0000-0000-00003F170000}"/>
    <cellStyle name="40% - Accent3 4 2 3 2 2" xfId="16251" xr:uid="{00000000-0005-0000-0000-000040170000}"/>
    <cellStyle name="40% - Accent3 4 2 3 2 3" xfId="25574" xr:uid="{00000000-0005-0000-0000-000041170000}"/>
    <cellStyle name="40% - Accent3 4 2 3 3" xfId="10412" xr:uid="{00000000-0005-0000-0000-000042170000}"/>
    <cellStyle name="40% - Accent3 4 2 3 4" xfId="19736" xr:uid="{00000000-0005-0000-0000-000043170000}"/>
    <cellStyle name="40% - Accent3 4 2 4" xfId="1541" xr:uid="{00000000-0005-0000-0000-000044170000}"/>
    <cellStyle name="40% - Accent3 4 2 4 2" xfId="6517" xr:uid="{00000000-0005-0000-0000-000045170000}"/>
    <cellStyle name="40% - Accent3 4 2 4 2 2" xfId="15841" xr:uid="{00000000-0005-0000-0000-000046170000}"/>
    <cellStyle name="40% - Accent3 4 2 4 2 3" xfId="25164" xr:uid="{00000000-0005-0000-0000-000047170000}"/>
    <cellStyle name="40% - Accent3 4 2 4 3" xfId="11109" xr:uid="{00000000-0005-0000-0000-000048170000}"/>
    <cellStyle name="40% - Accent3 4 2 4 4" xfId="20433" xr:uid="{00000000-0005-0000-0000-000049170000}"/>
    <cellStyle name="40% - Accent3 4 2 5" xfId="3328" xr:uid="{00000000-0005-0000-0000-00004A170000}"/>
    <cellStyle name="40% - Accent3 4 2 5 2" xfId="8007" xr:uid="{00000000-0005-0000-0000-00004B170000}"/>
    <cellStyle name="40% - Accent3 4 2 5 2 2" xfId="17331" xr:uid="{00000000-0005-0000-0000-00004C170000}"/>
    <cellStyle name="40% - Accent3 4 2 5 2 3" xfId="26654" xr:uid="{00000000-0005-0000-0000-00004D170000}"/>
    <cellStyle name="40% - Accent3 4 2 5 3" xfId="12714" xr:uid="{00000000-0005-0000-0000-00004E170000}"/>
    <cellStyle name="40% - Accent3 4 2 5 4" xfId="22040" xr:uid="{00000000-0005-0000-0000-00004F170000}"/>
    <cellStyle name="40% - Accent3 4 2 6" xfId="4994" xr:uid="{00000000-0005-0000-0000-000050170000}"/>
    <cellStyle name="40% - Accent3 4 2 6 2" xfId="14318" xr:uid="{00000000-0005-0000-0000-000051170000}"/>
    <cellStyle name="40% - Accent3 4 2 6 3" xfId="23641" xr:uid="{00000000-0005-0000-0000-000052170000}"/>
    <cellStyle name="40% - Accent3 4 2 7" xfId="9434" xr:uid="{00000000-0005-0000-0000-000053170000}"/>
    <cellStyle name="40% - Accent3 4 2 7 2" xfId="18758" xr:uid="{00000000-0005-0000-0000-000054170000}"/>
    <cellStyle name="40% - Accent3 4 2 7 3" xfId="28081" xr:uid="{00000000-0005-0000-0000-000055170000}"/>
    <cellStyle name="40% - Accent3 4 2 8" xfId="9928" xr:uid="{00000000-0005-0000-0000-000056170000}"/>
    <cellStyle name="40% - Accent3 4 2 9" xfId="19252" xr:uid="{00000000-0005-0000-0000-000057170000}"/>
    <cellStyle name="40% - Accent3 4 3" xfId="442" xr:uid="{00000000-0005-0000-0000-000058170000}"/>
    <cellStyle name="40% - Accent3 4 3 2" xfId="929" xr:uid="{00000000-0005-0000-0000-000059170000}"/>
    <cellStyle name="40% - Accent3 4 3 2 2" xfId="6833" xr:uid="{00000000-0005-0000-0000-00005A170000}"/>
    <cellStyle name="40% - Accent3 4 3 2 2 2" xfId="16157" xr:uid="{00000000-0005-0000-0000-00005B170000}"/>
    <cellStyle name="40% - Accent3 4 3 2 2 3" xfId="25480" xr:uid="{00000000-0005-0000-0000-00005C170000}"/>
    <cellStyle name="40% - Accent3 4 3 2 3" xfId="10530" xr:uid="{00000000-0005-0000-0000-00005D170000}"/>
    <cellStyle name="40% - Accent3 4 3 2 4" xfId="19854" xr:uid="{00000000-0005-0000-0000-00005E170000}"/>
    <cellStyle name="40% - Accent3 4 3 3" xfId="1543" xr:uid="{00000000-0005-0000-0000-00005F170000}"/>
    <cellStyle name="40% - Accent3 4 3 3 2" xfId="6516" xr:uid="{00000000-0005-0000-0000-000060170000}"/>
    <cellStyle name="40% - Accent3 4 3 3 2 2" xfId="15840" xr:uid="{00000000-0005-0000-0000-000061170000}"/>
    <cellStyle name="40% - Accent3 4 3 3 2 3" xfId="25163" xr:uid="{00000000-0005-0000-0000-000062170000}"/>
    <cellStyle name="40% - Accent3 4 3 3 3" xfId="11111" xr:uid="{00000000-0005-0000-0000-000063170000}"/>
    <cellStyle name="40% - Accent3 4 3 3 4" xfId="20435" xr:uid="{00000000-0005-0000-0000-000064170000}"/>
    <cellStyle name="40% - Accent3 4 3 4" xfId="3330" xr:uid="{00000000-0005-0000-0000-000065170000}"/>
    <cellStyle name="40% - Accent3 4 3 4 2" xfId="8009" xr:uid="{00000000-0005-0000-0000-000066170000}"/>
    <cellStyle name="40% - Accent3 4 3 4 2 2" xfId="17333" xr:uid="{00000000-0005-0000-0000-000067170000}"/>
    <cellStyle name="40% - Accent3 4 3 4 2 3" xfId="26656" xr:uid="{00000000-0005-0000-0000-000068170000}"/>
    <cellStyle name="40% - Accent3 4 3 4 3" xfId="12716" xr:uid="{00000000-0005-0000-0000-000069170000}"/>
    <cellStyle name="40% - Accent3 4 3 4 4" xfId="22042" xr:uid="{00000000-0005-0000-0000-00006A170000}"/>
    <cellStyle name="40% - Accent3 4 3 5" xfId="4996" xr:uid="{00000000-0005-0000-0000-00006B170000}"/>
    <cellStyle name="40% - Accent3 4 3 5 2" xfId="14320" xr:uid="{00000000-0005-0000-0000-00006C170000}"/>
    <cellStyle name="40% - Accent3 4 3 5 3" xfId="23643" xr:uid="{00000000-0005-0000-0000-00006D170000}"/>
    <cellStyle name="40% - Accent3 4 3 6" xfId="9552" xr:uid="{00000000-0005-0000-0000-00006E170000}"/>
    <cellStyle name="40% - Accent3 4 3 6 2" xfId="18876" xr:uid="{00000000-0005-0000-0000-00006F170000}"/>
    <cellStyle name="40% - Accent3 4 3 6 3" xfId="28199" xr:uid="{00000000-0005-0000-0000-000070170000}"/>
    <cellStyle name="40% - Accent3 4 3 7" xfId="10046" xr:uid="{00000000-0005-0000-0000-000071170000}"/>
    <cellStyle name="40% - Accent3 4 3 8" xfId="19370" xr:uid="{00000000-0005-0000-0000-000072170000}"/>
    <cellStyle name="40% - Accent3 4 4" xfId="689" xr:uid="{00000000-0005-0000-0000-000073170000}"/>
    <cellStyle name="40% - Accent3 4 4 2" xfId="7014" xr:uid="{00000000-0005-0000-0000-000074170000}"/>
    <cellStyle name="40% - Accent3 4 4 2 2" xfId="16338" xr:uid="{00000000-0005-0000-0000-000075170000}"/>
    <cellStyle name="40% - Accent3 4 4 2 3" xfId="25661" xr:uid="{00000000-0005-0000-0000-000076170000}"/>
    <cellStyle name="40% - Accent3 4 4 3" xfId="10290" xr:uid="{00000000-0005-0000-0000-000077170000}"/>
    <cellStyle name="40% - Accent3 4 4 4" xfId="19614" xr:uid="{00000000-0005-0000-0000-000078170000}"/>
    <cellStyle name="40% - Accent3 4 5" xfId="1540" xr:uid="{00000000-0005-0000-0000-000079170000}"/>
    <cellStyle name="40% - Accent3 4 5 2" xfId="6518" xr:uid="{00000000-0005-0000-0000-00007A170000}"/>
    <cellStyle name="40% - Accent3 4 5 2 2" xfId="15842" xr:uid="{00000000-0005-0000-0000-00007B170000}"/>
    <cellStyle name="40% - Accent3 4 5 2 3" xfId="25165" xr:uid="{00000000-0005-0000-0000-00007C170000}"/>
    <cellStyle name="40% - Accent3 4 5 3" xfId="11108" xr:uid="{00000000-0005-0000-0000-00007D170000}"/>
    <cellStyle name="40% - Accent3 4 5 4" xfId="20432" xr:uid="{00000000-0005-0000-0000-00007E170000}"/>
    <cellStyle name="40% - Accent3 4 6" xfId="3327" xr:uid="{00000000-0005-0000-0000-00007F170000}"/>
    <cellStyle name="40% - Accent3 4 6 2" xfId="8006" xr:uid="{00000000-0005-0000-0000-000080170000}"/>
    <cellStyle name="40% - Accent3 4 6 2 2" xfId="17330" xr:uid="{00000000-0005-0000-0000-000081170000}"/>
    <cellStyle name="40% - Accent3 4 6 2 3" xfId="26653" xr:uid="{00000000-0005-0000-0000-000082170000}"/>
    <cellStyle name="40% - Accent3 4 6 3" xfId="12713" xr:uid="{00000000-0005-0000-0000-000083170000}"/>
    <cellStyle name="40% - Accent3 4 6 4" xfId="22039" xr:uid="{00000000-0005-0000-0000-000084170000}"/>
    <cellStyle name="40% - Accent3 4 7" xfId="4993" xr:uid="{00000000-0005-0000-0000-000085170000}"/>
    <cellStyle name="40% - Accent3 4 7 2" xfId="14317" xr:uid="{00000000-0005-0000-0000-000086170000}"/>
    <cellStyle name="40% - Accent3 4 7 3" xfId="23640" xr:uid="{00000000-0005-0000-0000-000087170000}"/>
    <cellStyle name="40% - Accent3 4 8" xfId="9311" xr:uid="{00000000-0005-0000-0000-000088170000}"/>
    <cellStyle name="40% - Accent3 4 8 2" xfId="18635" xr:uid="{00000000-0005-0000-0000-000089170000}"/>
    <cellStyle name="40% - Accent3 4 8 3" xfId="27958" xr:uid="{00000000-0005-0000-0000-00008A170000}"/>
    <cellStyle name="40% - Accent3 4 9" xfId="9805" xr:uid="{00000000-0005-0000-0000-00008B170000}"/>
    <cellStyle name="40% - Accent3 5" xfId="245" xr:uid="{00000000-0005-0000-0000-00008C170000}"/>
    <cellStyle name="40% - Accent3 5 2" xfId="502" xr:uid="{00000000-0005-0000-0000-00008D170000}"/>
    <cellStyle name="40% - Accent3 5 2 2" xfId="989" xr:uid="{00000000-0005-0000-0000-00008E170000}"/>
    <cellStyle name="40% - Accent3 5 2 2 2" xfId="6799" xr:uid="{00000000-0005-0000-0000-00008F170000}"/>
    <cellStyle name="40% - Accent3 5 2 2 2 2" xfId="16123" xr:uid="{00000000-0005-0000-0000-000090170000}"/>
    <cellStyle name="40% - Accent3 5 2 2 2 3" xfId="25446" xr:uid="{00000000-0005-0000-0000-000091170000}"/>
    <cellStyle name="40% - Accent3 5 2 2 3" xfId="10590" xr:uid="{00000000-0005-0000-0000-000092170000}"/>
    <cellStyle name="40% - Accent3 5 2 2 4" xfId="19914" xr:uid="{00000000-0005-0000-0000-000093170000}"/>
    <cellStyle name="40% - Accent3 5 2 3" xfId="1545" xr:uid="{00000000-0005-0000-0000-000094170000}"/>
    <cellStyle name="40% - Accent3 5 2 3 2" xfId="6514" xr:uid="{00000000-0005-0000-0000-000095170000}"/>
    <cellStyle name="40% - Accent3 5 2 3 2 2" xfId="15838" xr:uid="{00000000-0005-0000-0000-000096170000}"/>
    <cellStyle name="40% - Accent3 5 2 3 2 3" xfId="25161" xr:uid="{00000000-0005-0000-0000-000097170000}"/>
    <cellStyle name="40% - Accent3 5 2 3 3" xfId="11113" xr:uid="{00000000-0005-0000-0000-000098170000}"/>
    <cellStyle name="40% - Accent3 5 2 3 4" xfId="20437" xr:uid="{00000000-0005-0000-0000-000099170000}"/>
    <cellStyle name="40% - Accent3 5 2 4" xfId="3332" xr:uid="{00000000-0005-0000-0000-00009A170000}"/>
    <cellStyle name="40% - Accent3 5 2 4 2" xfId="8011" xr:uid="{00000000-0005-0000-0000-00009B170000}"/>
    <cellStyle name="40% - Accent3 5 2 4 2 2" xfId="17335" xr:uid="{00000000-0005-0000-0000-00009C170000}"/>
    <cellStyle name="40% - Accent3 5 2 4 2 3" xfId="26658" xr:uid="{00000000-0005-0000-0000-00009D170000}"/>
    <cellStyle name="40% - Accent3 5 2 4 3" xfId="12718" xr:uid="{00000000-0005-0000-0000-00009E170000}"/>
    <cellStyle name="40% - Accent3 5 2 4 4" xfId="22044" xr:uid="{00000000-0005-0000-0000-00009F170000}"/>
    <cellStyle name="40% - Accent3 5 2 5" xfId="4998" xr:uid="{00000000-0005-0000-0000-0000A0170000}"/>
    <cellStyle name="40% - Accent3 5 2 5 2" xfId="14322" xr:uid="{00000000-0005-0000-0000-0000A1170000}"/>
    <cellStyle name="40% - Accent3 5 2 5 3" xfId="23645" xr:uid="{00000000-0005-0000-0000-0000A2170000}"/>
    <cellStyle name="40% - Accent3 5 2 6" xfId="9612" xr:uid="{00000000-0005-0000-0000-0000A3170000}"/>
    <cellStyle name="40% - Accent3 5 2 6 2" xfId="18936" xr:uid="{00000000-0005-0000-0000-0000A4170000}"/>
    <cellStyle name="40% - Accent3 5 2 6 3" xfId="28259" xr:uid="{00000000-0005-0000-0000-0000A5170000}"/>
    <cellStyle name="40% - Accent3 5 2 7" xfId="10106" xr:uid="{00000000-0005-0000-0000-0000A6170000}"/>
    <cellStyle name="40% - Accent3 5 2 8" xfId="19430" xr:uid="{00000000-0005-0000-0000-0000A7170000}"/>
    <cellStyle name="40% - Accent3 5 3" xfId="749" xr:uid="{00000000-0005-0000-0000-0000A8170000}"/>
    <cellStyle name="40% - Accent3 5 3 2" xfId="6972" xr:uid="{00000000-0005-0000-0000-0000A9170000}"/>
    <cellStyle name="40% - Accent3 5 3 2 2" xfId="16296" xr:uid="{00000000-0005-0000-0000-0000AA170000}"/>
    <cellStyle name="40% - Accent3 5 3 2 3" xfId="25619" xr:uid="{00000000-0005-0000-0000-0000AB170000}"/>
    <cellStyle name="40% - Accent3 5 3 3" xfId="10350" xr:uid="{00000000-0005-0000-0000-0000AC170000}"/>
    <cellStyle name="40% - Accent3 5 3 4" xfId="19674" xr:uid="{00000000-0005-0000-0000-0000AD170000}"/>
    <cellStyle name="40% - Accent3 5 4" xfId="1544" xr:uid="{00000000-0005-0000-0000-0000AE170000}"/>
    <cellStyle name="40% - Accent3 5 4 2" xfId="6515" xr:uid="{00000000-0005-0000-0000-0000AF170000}"/>
    <cellStyle name="40% - Accent3 5 4 2 2" xfId="15839" xr:uid="{00000000-0005-0000-0000-0000B0170000}"/>
    <cellStyle name="40% - Accent3 5 4 2 3" xfId="25162" xr:uid="{00000000-0005-0000-0000-0000B1170000}"/>
    <cellStyle name="40% - Accent3 5 4 3" xfId="11112" xr:uid="{00000000-0005-0000-0000-0000B2170000}"/>
    <cellStyle name="40% - Accent3 5 4 4" xfId="20436" xr:uid="{00000000-0005-0000-0000-0000B3170000}"/>
    <cellStyle name="40% - Accent3 5 5" xfId="3331" xr:uid="{00000000-0005-0000-0000-0000B4170000}"/>
    <cellStyle name="40% - Accent3 5 5 2" xfId="8010" xr:uid="{00000000-0005-0000-0000-0000B5170000}"/>
    <cellStyle name="40% - Accent3 5 5 2 2" xfId="17334" xr:uid="{00000000-0005-0000-0000-0000B6170000}"/>
    <cellStyle name="40% - Accent3 5 5 2 3" xfId="26657" xr:uid="{00000000-0005-0000-0000-0000B7170000}"/>
    <cellStyle name="40% - Accent3 5 5 3" xfId="12717" xr:uid="{00000000-0005-0000-0000-0000B8170000}"/>
    <cellStyle name="40% - Accent3 5 5 4" xfId="22043" xr:uid="{00000000-0005-0000-0000-0000B9170000}"/>
    <cellStyle name="40% - Accent3 5 6" xfId="4997" xr:uid="{00000000-0005-0000-0000-0000BA170000}"/>
    <cellStyle name="40% - Accent3 5 6 2" xfId="14321" xr:uid="{00000000-0005-0000-0000-0000BB170000}"/>
    <cellStyle name="40% - Accent3 5 6 3" xfId="23644" xr:uid="{00000000-0005-0000-0000-0000BC170000}"/>
    <cellStyle name="40% - Accent3 5 7" xfId="9371" xr:uid="{00000000-0005-0000-0000-0000BD170000}"/>
    <cellStyle name="40% - Accent3 5 7 2" xfId="18695" xr:uid="{00000000-0005-0000-0000-0000BE170000}"/>
    <cellStyle name="40% - Accent3 5 7 3" xfId="28018" xr:uid="{00000000-0005-0000-0000-0000BF170000}"/>
    <cellStyle name="40% - Accent3 5 8" xfId="9865" xr:uid="{00000000-0005-0000-0000-0000C0170000}"/>
    <cellStyle name="40% - Accent3 5 9" xfId="19189" xr:uid="{00000000-0005-0000-0000-0000C1170000}"/>
    <cellStyle name="40% - Accent3 6" xfId="383" xr:uid="{00000000-0005-0000-0000-0000C2170000}"/>
    <cellStyle name="40% - Accent3 6 2" xfId="870" xr:uid="{00000000-0005-0000-0000-0000C3170000}"/>
    <cellStyle name="40% - Accent3 6 2 2" xfId="6885" xr:uid="{00000000-0005-0000-0000-0000C4170000}"/>
    <cellStyle name="40% - Accent3 6 2 2 2" xfId="16209" xr:uid="{00000000-0005-0000-0000-0000C5170000}"/>
    <cellStyle name="40% - Accent3 6 2 2 3" xfId="25532" xr:uid="{00000000-0005-0000-0000-0000C6170000}"/>
    <cellStyle name="40% - Accent3 6 2 3" xfId="10471" xr:uid="{00000000-0005-0000-0000-0000C7170000}"/>
    <cellStyle name="40% - Accent3 6 2 4" xfId="19795" xr:uid="{00000000-0005-0000-0000-0000C8170000}"/>
    <cellStyle name="40% - Accent3 6 3" xfId="1546" xr:uid="{00000000-0005-0000-0000-0000C9170000}"/>
    <cellStyle name="40% - Accent3 6 3 2" xfId="6327" xr:uid="{00000000-0005-0000-0000-0000CA170000}"/>
    <cellStyle name="40% - Accent3 6 3 2 2" xfId="15651" xr:uid="{00000000-0005-0000-0000-0000CB170000}"/>
    <cellStyle name="40% - Accent3 6 3 2 3" xfId="24974" xr:uid="{00000000-0005-0000-0000-0000CC170000}"/>
    <cellStyle name="40% - Accent3 6 3 3" xfId="11114" xr:uid="{00000000-0005-0000-0000-0000CD170000}"/>
    <cellStyle name="40% - Accent3 6 3 4" xfId="20438" xr:uid="{00000000-0005-0000-0000-0000CE170000}"/>
    <cellStyle name="40% - Accent3 6 4" xfId="3333" xr:uid="{00000000-0005-0000-0000-0000CF170000}"/>
    <cellStyle name="40% - Accent3 6 4 2" xfId="8012" xr:uid="{00000000-0005-0000-0000-0000D0170000}"/>
    <cellStyle name="40% - Accent3 6 4 2 2" xfId="17336" xr:uid="{00000000-0005-0000-0000-0000D1170000}"/>
    <cellStyle name="40% - Accent3 6 4 2 3" xfId="26659" xr:uid="{00000000-0005-0000-0000-0000D2170000}"/>
    <cellStyle name="40% - Accent3 6 4 3" xfId="12719" xr:uid="{00000000-0005-0000-0000-0000D3170000}"/>
    <cellStyle name="40% - Accent3 6 4 4" xfId="22045" xr:uid="{00000000-0005-0000-0000-0000D4170000}"/>
    <cellStyle name="40% - Accent3 6 5" xfId="4999" xr:uid="{00000000-0005-0000-0000-0000D5170000}"/>
    <cellStyle name="40% - Accent3 6 5 2" xfId="14323" xr:uid="{00000000-0005-0000-0000-0000D6170000}"/>
    <cellStyle name="40% - Accent3 6 5 3" xfId="23646" xr:uid="{00000000-0005-0000-0000-0000D7170000}"/>
    <cellStyle name="40% - Accent3 6 6" xfId="9493" xr:uid="{00000000-0005-0000-0000-0000D8170000}"/>
    <cellStyle name="40% - Accent3 6 6 2" xfId="18817" xr:uid="{00000000-0005-0000-0000-0000D9170000}"/>
    <cellStyle name="40% - Accent3 6 6 3" xfId="28140" xr:uid="{00000000-0005-0000-0000-0000DA170000}"/>
    <cellStyle name="40% - Accent3 6 7" xfId="9987" xr:uid="{00000000-0005-0000-0000-0000DB170000}"/>
    <cellStyle name="40% - Accent3 6 8" xfId="19311" xr:uid="{00000000-0005-0000-0000-0000DC170000}"/>
    <cellStyle name="40% - Accent3 7" xfId="626" xr:uid="{00000000-0005-0000-0000-0000DD170000}"/>
    <cellStyle name="40% - Accent3 7 2" xfId="1547" xr:uid="{00000000-0005-0000-0000-0000DE170000}"/>
    <cellStyle name="40% - Accent3 7 2 2" xfId="6513" xr:uid="{00000000-0005-0000-0000-0000DF170000}"/>
    <cellStyle name="40% - Accent3 7 2 2 2" xfId="15837" xr:uid="{00000000-0005-0000-0000-0000E0170000}"/>
    <cellStyle name="40% - Accent3 7 2 2 3" xfId="25160" xr:uid="{00000000-0005-0000-0000-0000E1170000}"/>
    <cellStyle name="40% - Accent3 7 2 3" xfId="11115" xr:uid="{00000000-0005-0000-0000-0000E2170000}"/>
    <cellStyle name="40% - Accent3 7 2 4" xfId="20439" xr:uid="{00000000-0005-0000-0000-0000E3170000}"/>
    <cellStyle name="40% - Accent3 7 3" xfId="3334" xr:uid="{00000000-0005-0000-0000-0000E4170000}"/>
    <cellStyle name="40% - Accent3 7 3 2" xfId="8013" xr:uid="{00000000-0005-0000-0000-0000E5170000}"/>
    <cellStyle name="40% - Accent3 7 3 2 2" xfId="17337" xr:uid="{00000000-0005-0000-0000-0000E6170000}"/>
    <cellStyle name="40% - Accent3 7 3 2 3" xfId="26660" xr:uid="{00000000-0005-0000-0000-0000E7170000}"/>
    <cellStyle name="40% - Accent3 7 3 3" xfId="12720" xr:uid="{00000000-0005-0000-0000-0000E8170000}"/>
    <cellStyle name="40% - Accent3 7 3 4" xfId="22046" xr:uid="{00000000-0005-0000-0000-0000E9170000}"/>
    <cellStyle name="40% - Accent3 7 4" xfId="5000" xr:uid="{00000000-0005-0000-0000-0000EA170000}"/>
    <cellStyle name="40% - Accent3 7 4 2" xfId="14324" xr:uid="{00000000-0005-0000-0000-0000EB170000}"/>
    <cellStyle name="40% - Accent3 7 4 3" xfId="23647" xr:uid="{00000000-0005-0000-0000-0000EC170000}"/>
    <cellStyle name="40% - Accent3 7 5" xfId="10230" xr:uid="{00000000-0005-0000-0000-0000ED170000}"/>
    <cellStyle name="40% - Accent3 7 6" xfId="19554" xr:uid="{00000000-0005-0000-0000-0000EE170000}"/>
    <cellStyle name="40% - Accent3 8" xfId="1548" xr:uid="{00000000-0005-0000-0000-0000EF170000}"/>
    <cellStyle name="40% - Accent3 8 2" xfId="3335" xr:uid="{00000000-0005-0000-0000-0000F0170000}"/>
    <cellStyle name="40% - Accent3 8 2 2" xfId="8014" xr:uid="{00000000-0005-0000-0000-0000F1170000}"/>
    <cellStyle name="40% - Accent3 8 2 2 2" xfId="17338" xr:uid="{00000000-0005-0000-0000-0000F2170000}"/>
    <cellStyle name="40% - Accent3 8 2 2 3" xfId="26661" xr:uid="{00000000-0005-0000-0000-0000F3170000}"/>
    <cellStyle name="40% - Accent3 8 2 3" xfId="12721" xr:uid="{00000000-0005-0000-0000-0000F4170000}"/>
    <cellStyle name="40% - Accent3 8 2 4" xfId="22047" xr:uid="{00000000-0005-0000-0000-0000F5170000}"/>
    <cellStyle name="40% - Accent3 8 3" xfId="5001" xr:uid="{00000000-0005-0000-0000-0000F6170000}"/>
    <cellStyle name="40% - Accent3 8 3 2" xfId="14325" xr:uid="{00000000-0005-0000-0000-0000F7170000}"/>
    <cellStyle name="40% - Accent3 8 3 3" xfId="23648" xr:uid="{00000000-0005-0000-0000-0000F8170000}"/>
    <cellStyle name="40% - Accent3 8 4" xfId="11116" xr:uid="{00000000-0005-0000-0000-0000F9170000}"/>
    <cellStyle name="40% - Accent3 8 5" xfId="20440" xr:uid="{00000000-0005-0000-0000-0000FA170000}"/>
    <cellStyle name="40% - Accent3 9" xfId="1124" xr:uid="{00000000-0005-0000-0000-0000FB170000}"/>
    <cellStyle name="40% - Accent3 9 2" xfId="4628" xr:uid="{00000000-0005-0000-0000-0000FC170000}"/>
    <cellStyle name="40% - Accent3 9 2 2" xfId="13952" xr:uid="{00000000-0005-0000-0000-0000FD170000}"/>
    <cellStyle name="40% - Accent3 9 2 3" xfId="23275" xr:uid="{00000000-0005-0000-0000-0000FE170000}"/>
    <cellStyle name="40% - Accent3 9 3" xfId="10723" xr:uid="{00000000-0005-0000-0000-0000FF170000}"/>
    <cellStyle name="40% - Accent3 9 4" xfId="20047" xr:uid="{00000000-0005-0000-0000-000000180000}"/>
    <cellStyle name="40% - Accent4" xfId="44" builtinId="43" customBuiltin="1"/>
    <cellStyle name="40% - Accent4 10" xfId="2940" xr:uid="{00000000-0005-0000-0000-000002180000}"/>
    <cellStyle name="40% - Accent4 10 2" xfId="7622" xr:uid="{00000000-0005-0000-0000-000003180000}"/>
    <cellStyle name="40% - Accent4 10 2 2" xfId="16946" xr:uid="{00000000-0005-0000-0000-000004180000}"/>
    <cellStyle name="40% - Accent4 10 2 3" xfId="26269" xr:uid="{00000000-0005-0000-0000-000005180000}"/>
    <cellStyle name="40% - Accent4 10 3" xfId="12345" xr:uid="{00000000-0005-0000-0000-000006180000}"/>
    <cellStyle name="40% - Accent4 10 4" xfId="21671" xr:uid="{00000000-0005-0000-0000-000007180000}"/>
    <cellStyle name="40% - Accent4 11" xfId="4581" xr:uid="{00000000-0005-0000-0000-000008180000}"/>
    <cellStyle name="40% - Accent4 11 2" xfId="13905" xr:uid="{00000000-0005-0000-0000-000009180000}"/>
    <cellStyle name="40% - Accent4 11 3" xfId="23228" xr:uid="{00000000-0005-0000-0000-00000A180000}"/>
    <cellStyle name="40% - Accent4 12" xfId="9241" xr:uid="{00000000-0005-0000-0000-00000B180000}"/>
    <cellStyle name="40% - Accent4 12 2" xfId="18565" xr:uid="{00000000-0005-0000-0000-00000C180000}"/>
    <cellStyle name="40% - Accent4 12 3" xfId="27888" xr:uid="{00000000-0005-0000-0000-00000D180000}"/>
    <cellStyle name="40% - Accent4 13" xfId="9735" xr:uid="{00000000-0005-0000-0000-00000E180000}"/>
    <cellStyle name="40% - Accent4 14" xfId="19059" xr:uid="{00000000-0005-0000-0000-00000F180000}"/>
    <cellStyle name="40% - Accent4 15" xfId="28404" xr:uid="{00000000-0005-0000-0000-000010180000}"/>
    <cellStyle name="40% - Accent4 2" xfId="73" xr:uid="{00000000-0005-0000-0000-000011180000}"/>
    <cellStyle name="40% - Accent4 2 10" xfId="4600" xr:uid="{00000000-0005-0000-0000-000012180000}"/>
    <cellStyle name="40% - Accent4 2 10 2" xfId="13924" xr:uid="{00000000-0005-0000-0000-000013180000}"/>
    <cellStyle name="40% - Accent4 2 10 3" xfId="23247" xr:uid="{00000000-0005-0000-0000-000014180000}"/>
    <cellStyle name="40% - Accent4 2 11" xfId="9265" xr:uid="{00000000-0005-0000-0000-000015180000}"/>
    <cellStyle name="40% - Accent4 2 11 2" xfId="18589" xr:uid="{00000000-0005-0000-0000-000016180000}"/>
    <cellStyle name="40% - Accent4 2 11 3" xfId="27912" xr:uid="{00000000-0005-0000-0000-000017180000}"/>
    <cellStyle name="40% - Accent4 2 12" xfId="9759" xr:uid="{00000000-0005-0000-0000-000018180000}"/>
    <cellStyle name="40% - Accent4 2 13" xfId="19083" xr:uid="{00000000-0005-0000-0000-000019180000}"/>
    <cellStyle name="40% - Accent4 2 14" xfId="28405" xr:uid="{00000000-0005-0000-0000-00001A180000}"/>
    <cellStyle name="40% - Accent4 2 2" xfId="211" xr:uid="{00000000-0005-0000-0000-00001B180000}"/>
    <cellStyle name="40% - Accent4 2 2 10" xfId="9831" xr:uid="{00000000-0005-0000-0000-00001C180000}"/>
    <cellStyle name="40% - Accent4 2 2 11" xfId="19155" xr:uid="{00000000-0005-0000-0000-00001D180000}"/>
    <cellStyle name="40% - Accent4 2 2 2" xfId="350" xr:uid="{00000000-0005-0000-0000-00001E180000}"/>
    <cellStyle name="40% - Accent4 2 2 2 10" xfId="19278" xr:uid="{00000000-0005-0000-0000-00001F180000}"/>
    <cellStyle name="40% - Accent4 2 2 2 2" xfId="590" xr:uid="{00000000-0005-0000-0000-000020180000}"/>
    <cellStyle name="40% - Accent4 2 2 2 2 2" xfId="1077" xr:uid="{00000000-0005-0000-0000-000021180000}"/>
    <cellStyle name="40% - Accent4 2 2 2 2 2 2" xfId="4705" xr:uid="{00000000-0005-0000-0000-000022180000}"/>
    <cellStyle name="40% - Accent4 2 2 2 2 2 2 2" xfId="14029" xr:uid="{00000000-0005-0000-0000-000023180000}"/>
    <cellStyle name="40% - Accent4 2 2 2 2 2 2 3" xfId="23352" xr:uid="{00000000-0005-0000-0000-000024180000}"/>
    <cellStyle name="40% - Accent4 2 2 2 2 2 3" xfId="10678" xr:uid="{00000000-0005-0000-0000-000025180000}"/>
    <cellStyle name="40% - Accent4 2 2 2 2 2 4" xfId="20002" xr:uid="{00000000-0005-0000-0000-000026180000}"/>
    <cellStyle name="40% - Accent4 2 2 2 2 3" xfId="1552" xr:uid="{00000000-0005-0000-0000-000027180000}"/>
    <cellStyle name="40% - Accent4 2 2 2 2 3 2" xfId="6511" xr:uid="{00000000-0005-0000-0000-000028180000}"/>
    <cellStyle name="40% - Accent4 2 2 2 2 3 2 2" xfId="15835" xr:uid="{00000000-0005-0000-0000-000029180000}"/>
    <cellStyle name="40% - Accent4 2 2 2 2 3 2 3" xfId="25158" xr:uid="{00000000-0005-0000-0000-00002A180000}"/>
    <cellStyle name="40% - Accent4 2 2 2 2 3 3" xfId="11120" xr:uid="{00000000-0005-0000-0000-00002B180000}"/>
    <cellStyle name="40% - Accent4 2 2 2 2 3 4" xfId="20444" xr:uid="{00000000-0005-0000-0000-00002C180000}"/>
    <cellStyle name="40% - Accent4 2 2 2 2 4" xfId="3339" xr:uid="{00000000-0005-0000-0000-00002D180000}"/>
    <cellStyle name="40% - Accent4 2 2 2 2 4 2" xfId="8018" xr:uid="{00000000-0005-0000-0000-00002E180000}"/>
    <cellStyle name="40% - Accent4 2 2 2 2 4 2 2" xfId="17342" xr:uid="{00000000-0005-0000-0000-00002F180000}"/>
    <cellStyle name="40% - Accent4 2 2 2 2 4 2 3" xfId="26665" xr:uid="{00000000-0005-0000-0000-000030180000}"/>
    <cellStyle name="40% - Accent4 2 2 2 2 4 3" xfId="12725" xr:uid="{00000000-0005-0000-0000-000031180000}"/>
    <cellStyle name="40% - Accent4 2 2 2 2 4 4" xfId="22051" xr:uid="{00000000-0005-0000-0000-000032180000}"/>
    <cellStyle name="40% - Accent4 2 2 2 2 5" xfId="5005" xr:uid="{00000000-0005-0000-0000-000033180000}"/>
    <cellStyle name="40% - Accent4 2 2 2 2 5 2" xfId="14329" xr:uid="{00000000-0005-0000-0000-000034180000}"/>
    <cellStyle name="40% - Accent4 2 2 2 2 5 3" xfId="23652" xr:uid="{00000000-0005-0000-0000-000035180000}"/>
    <cellStyle name="40% - Accent4 2 2 2 2 6" xfId="7056" xr:uid="{00000000-0005-0000-0000-000036180000}"/>
    <cellStyle name="40% - Accent4 2 2 2 2 6 2" xfId="16380" xr:uid="{00000000-0005-0000-0000-000037180000}"/>
    <cellStyle name="40% - Accent4 2 2 2 2 6 3" xfId="25703" xr:uid="{00000000-0005-0000-0000-000038180000}"/>
    <cellStyle name="40% - Accent4 2 2 2 2 7" xfId="9700" xr:uid="{00000000-0005-0000-0000-000039180000}"/>
    <cellStyle name="40% - Accent4 2 2 2 2 7 2" xfId="19024" xr:uid="{00000000-0005-0000-0000-00003A180000}"/>
    <cellStyle name="40% - Accent4 2 2 2 2 7 3" xfId="28347" xr:uid="{00000000-0005-0000-0000-00003B180000}"/>
    <cellStyle name="40% - Accent4 2 2 2 2 8" xfId="10194" xr:uid="{00000000-0005-0000-0000-00003C180000}"/>
    <cellStyle name="40% - Accent4 2 2 2 2 9" xfId="19518" xr:uid="{00000000-0005-0000-0000-00003D180000}"/>
    <cellStyle name="40% - Accent4 2 2 2 3" xfId="837" xr:uid="{00000000-0005-0000-0000-00003E180000}"/>
    <cellStyle name="40% - Accent4 2 2 2 3 2" xfId="6909" xr:uid="{00000000-0005-0000-0000-00003F180000}"/>
    <cellStyle name="40% - Accent4 2 2 2 3 2 2" xfId="16233" xr:uid="{00000000-0005-0000-0000-000040180000}"/>
    <cellStyle name="40% - Accent4 2 2 2 3 2 3" xfId="25556" xr:uid="{00000000-0005-0000-0000-000041180000}"/>
    <cellStyle name="40% - Accent4 2 2 2 3 3" xfId="10438" xr:uid="{00000000-0005-0000-0000-000042180000}"/>
    <cellStyle name="40% - Accent4 2 2 2 3 4" xfId="19762" xr:uid="{00000000-0005-0000-0000-000043180000}"/>
    <cellStyle name="40% - Accent4 2 2 2 4" xfId="1551" xr:uid="{00000000-0005-0000-0000-000044180000}"/>
    <cellStyle name="40% - Accent4 2 2 2 4 2" xfId="6512" xr:uid="{00000000-0005-0000-0000-000045180000}"/>
    <cellStyle name="40% - Accent4 2 2 2 4 2 2" xfId="15836" xr:uid="{00000000-0005-0000-0000-000046180000}"/>
    <cellStyle name="40% - Accent4 2 2 2 4 2 3" xfId="25159" xr:uid="{00000000-0005-0000-0000-000047180000}"/>
    <cellStyle name="40% - Accent4 2 2 2 4 3" xfId="11119" xr:uid="{00000000-0005-0000-0000-000048180000}"/>
    <cellStyle name="40% - Accent4 2 2 2 4 4" xfId="20443" xr:uid="{00000000-0005-0000-0000-000049180000}"/>
    <cellStyle name="40% - Accent4 2 2 2 5" xfId="3338" xr:uid="{00000000-0005-0000-0000-00004A180000}"/>
    <cellStyle name="40% - Accent4 2 2 2 5 2" xfId="8017" xr:uid="{00000000-0005-0000-0000-00004B180000}"/>
    <cellStyle name="40% - Accent4 2 2 2 5 2 2" xfId="17341" xr:uid="{00000000-0005-0000-0000-00004C180000}"/>
    <cellStyle name="40% - Accent4 2 2 2 5 2 3" xfId="26664" xr:uid="{00000000-0005-0000-0000-00004D180000}"/>
    <cellStyle name="40% - Accent4 2 2 2 5 3" xfId="12724" xr:uid="{00000000-0005-0000-0000-00004E180000}"/>
    <cellStyle name="40% - Accent4 2 2 2 5 4" xfId="22050" xr:uid="{00000000-0005-0000-0000-00004F180000}"/>
    <cellStyle name="40% - Accent4 2 2 2 6" xfId="5004" xr:uid="{00000000-0005-0000-0000-000050180000}"/>
    <cellStyle name="40% - Accent4 2 2 2 6 2" xfId="14328" xr:uid="{00000000-0005-0000-0000-000051180000}"/>
    <cellStyle name="40% - Accent4 2 2 2 6 3" xfId="23651" xr:uid="{00000000-0005-0000-0000-000052180000}"/>
    <cellStyle name="40% - Accent4 2 2 2 7" xfId="7193" xr:uid="{00000000-0005-0000-0000-000053180000}"/>
    <cellStyle name="40% - Accent4 2 2 2 7 2" xfId="16517" xr:uid="{00000000-0005-0000-0000-000054180000}"/>
    <cellStyle name="40% - Accent4 2 2 2 7 3" xfId="25840" xr:uid="{00000000-0005-0000-0000-000055180000}"/>
    <cellStyle name="40% - Accent4 2 2 2 8" xfId="9460" xr:uid="{00000000-0005-0000-0000-000056180000}"/>
    <cellStyle name="40% - Accent4 2 2 2 8 2" xfId="18784" xr:uid="{00000000-0005-0000-0000-000057180000}"/>
    <cellStyle name="40% - Accent4 2 2 2 8 3" xfId="28107" xr:uid="{00000000-0005-0000-0000-000058180000}"/>
    <cellStyle name="40% - Accent4 2 2 2 9" xfId="9954" xr:uid="{00000000-0005-0000-0000-000059180000}"/>
    <cellStyle name="40% - Accent4 2 2 3" xfId="468" xr:uid="{00000000-0005-0000-0000-00005A180000}"/>
    <cellStyle name="40% - Accent4 2 2 3 2" xfId="955" xr:uid="{00000000-0005-0000-0000-00005B180000}"/>
    <cellStyle name="40% - Accent4 2 2 3 2 2" xfId="6816" xr:uid="{00000000-0005-0000-0000-00005C180000}"/>
    <cellStyle name="40% - Accent4 2 2 3 2 2 2" xfId="16140" xr:uid="{00000000-0005-0000-0000-00005D180000}"/>
    <cellStyle name="40% - Accent4 2 2 3 2 2 3" xfId="25463" xr:uid="{00000000-0005-0000-0000-00005E180000}"/>
    <cellStyle name="40% - Accent4 2 2 3 2 3" xfId="10556" xr:uid="{00000000-0005-0000-0000-00005F180000}"/>
    <cellStyle name="40% - Accent4 2 2 3 2 4" xfId="19880" xr:uid="{00000000-0005-0000-0000-000060180000}"/>
    <cellStyle name="40% - Accent4 2 2 3 3" xfId="1553" xr:uid="{00000000-0005-0000-0000-000061180000}"/>
    <cellStyle name="40% - Accent4 2 2 3 3 2" xfId="6510" xr:uid="{00000000-0005-0000-0000-000062180000}"/>
    <cellStyle name="40% - Accent4 2 2 3 3 2 2" xfId="15834" xr:uid="{00000000-0005-0000-0000-000063180000}"/>
    <cellStyle name="40% - Accent4 2 2 3 3 2 3" xfId="25157" xr:uid="{00000000-0005-0000-0000-000064180000}"/>
    <cellStyle name="40% - Accent4 2 2 3 3 3" xfId="11121" xr:uid="{00000000-0005-0000-0000-000065180000}"/>
    <cellStyle name="40% - Accent4 2 2 3 3 4" xfId="20445" xr:uid="{00000000-0005-0000-0000-000066180000}"/>
    <cellStyle name="40% - Accent4 2 2 3 4" xfId="3340" xr:uid="{00000000-0005-0000-0000-000067180000}"/>
    <cellStyle name="40% - Accent4 2 2 3 4 2" xfId="8019" xr:uid="{00000000-0005-0000-0000-000068180000}"/>
    <cellStyle name="40% - Accent4 2 2 3 4 2 2" xfId="17343" xr:uid="{00000000-0005-0000-0000-000069180000}"/>
    <cellStyle name="40% - Accent4 2 2 3 4 2 3" xfId="26666" xr:uid="{00000000-0005-0000-0000-00006A180000}"/>
    <cellStyle name="40% - Accent4 2 2 3 4 3" xfId="12726" xr:uid="{00000000-0005-0000-0000-00006B180000}"/>
    <cellStyle name="40% - Accent4 2 2 3 4 4" xfId="22052" xr:uid="{00000000-0005-0000-0000-00006C180000}"/>
    <cellStyle name="40% - Accent4 2 2 3 5" xfId="5006" xr:uid="{00000000-0005-0000-0000-00006D180000}"/>
    <cellStyle name="40% - Accent4 2 2 3 5 2" xfId="14330" xr:uid="{00000000-0005-0000-0000-00006E180000}"/>
    <cellStyle name="40% - Accent4 2 2 3 5 3" xfId="23653" xr:uid="{00000000-0005-0000-0000-00006F180000}"/>
    <cellStyle name="40% - Accent4 2 2 3 6" xfId="7128" xr:uid="{00000000-0005-0000-0000-000070180000}"/>
    <cellStyle name="40% - Accent4 2 2 3 6 2" xfId="16452" xr:uid="{00000000-0005-0000-0000-000071180000}"/>
    <cellStyle name="40% - Accent4 2 2 3 6 3" xfId="25775" xr:uid="{00000000-0005-0000-0000-000072180000}"/>
    <cellStyle name="40% - Accent4 2 2 3 7" xfId="9578" xr:uid="{00000000-0005-0000-0000-000073180000}"/>
    <cellStyle name="40% - Accent4 2 2 3 7 2" xfId="18902" xr:uid="{00000000-0005-0000-0000-000074180000}"/>
    <cellStyle name="40% - Accent4 2 2 3 7 3" xfId="28225" xr:uid="{00000000-0005-0000-0000-000075180000}"/>
    <cellStyle name="40% - Accent4 2 2 3 8" xfId="10072" xr:uid="{00000000-0005-0000-0000-000076180000}"/>
    <cellStyle name="40% - Accent4 2 2 3 9" xfId="19396" xr:uid="{00000000-0005-0000-0000-000077180000}"/>
    <cellStyle name="40% - Accent4 2 2 4" xfId="715" xr:uid="{00000000-0005-0000-0000-000078180000}"/>
    <cellStyle name="40% - Accent4 2 2 4 2" xfId="5301" xr:uid="{00000000-0005-0000-0000-000079180000}"/>
    <cellStyle name="40% - Accent4 2 2 4 2 2" xfId="14625" xr:uid="{00000000-0005-0000-0000-00007A180000}"/>
    <cellStyle name="40% - Accent4 2 2 4 2 3" xfId="23948" xr:uid="{00000000-0005-0000-0000-00007B180000}"/>
    <cellStyle name="40% - Accent4 2 2 4 3" xfId="10316" xr:uid="{00000000-0005-0000-0000-00007C180000}"/>
    <cellStyle name="40% - Accent4 2 2 4 4" xfId="19640" xr:uid="{00000000-0005-0000-0000-00007D180000}"/>
    <cellStyle name="40% - Accent4 2 2 5" xfId="1550" xr:uid="{00000000-0005-0000-0000-00007E180000}"/>
    <cellStyle name="40% - Accent4 2 2 5 2" xfId="4792" xr:uid="{00000000-0005-0000-0000-00007F180000}"/>
    <cellStyle name="40% - Accent4 2 2 5 2 2" xfId="14116" xr:uid="{00000000-0005-0000-0000-000080180000}"/>
    <cellStyle name="40% - Accent4 2 2 5 2 3" xfId="23439" xr:uid="{00000000-0005-0000-0000-000081180000}"/>
    <cellStyle name="40% - Accent4 2 2 5 3" xfId="11118" xr:uid="{00000000-0005-0000-0000-000082180000}"/>
    <cellStyle name="40% - Accent4 2 2 5 4" xfId="20442" xr:uid="{00000000-0005-0000-0000-000083180000}"/>
    <cellStyle name="40% - Accent4 2 2 6" xfId="3337" xr:uid="{00000000-0005-0000-0000-000084180000}"/>
    <cellStyle name="40% - Accent4 2 2 6 2" xfId="8016" xr:uid="{00000000-0005-0000-0000-000085180000}"/>
    <cellStyle name="40% - Accent4 2 2 6 2 2" xfId="17340" xr:uid="{00000000-0005-0000-0000-000086180000}"/>
    <cellStyle name="40% - Accent4 2 2 6 2 3" xfId="26663" xr:uid="{00000000-0005-0000-0000-000087180000}"/>
    <cellStyle name="40% - Accent4 2 2 6 3" xfId="12723" xr:uid="{00000000-0005-0000-0000-000088180000}"/>
    <cellStyle name="40% - Accent4 2 2 6 4" xfId="22049" xr:uid="{00000000-0005-0000-0000-000089180000}"/>
    <cellStyle name="40% - Accent4 2 2 7" xfId="5003" xr:uid="{00000000-0005-0000-0000-00008A180000}"/>
    <cellStyle name="40% - Accent4 2 2 7 2" xfId="14327" xr:uid="{00000000-0005-0000-0000-00008B180000}"/>
    <cellStyle name="40% - Accent4 2 2 7 3" xfId="23650" xr:uid="{00000000-0005-0000-0000-00008C180000}"/>
    <cellStyle name="40% - Accent4 2 2 8" xfId="7260" xr:uid="{00000000-0005-0000-0000-00008D180000}"/>
    <cellStyle name="40% - Accent4 2 2 8 2" xfId="16584" xr:uid="{00000000-0005-0000-0000-00008E180000}"/>
    <cellStyle name="40% - Accent4 2 2 8 3" xfId="25907" xr:uid="{00000000-0005-0000-0000-00008F180000}"/>
    <cellStyle name="40% - Accent4 2 2 9" xfId="9337" xr:uid="{00000000-0005-0000-0000-000090180000}"/>
    <cellStyle name="40% - Accent4 2 2 9 2" xfId="18661" xr:uid="{00000000-0005-0000-0000-000091180000}"/>
    <cellStyle name="40% - Accent4 2 2 9 3" xfId="27984" xr:uid="{00000000-0005-0000-0000-000092180000}"/>
    <cellStyle name="40% - Accent4 2 3" xfId="265" xr:uid="{00000000-0005-0000-0000-000093180000}"/>
    <cellStyle name="40% - Accent4 2 3 2" xfId="518" xr:uid="{00000000-0005-0000-0000-000094180000}"/>
    <cellStyle name="40% - Accent4 2 3 2 2" xfId="1005" xr:uid="{00000000-0005-0000-0000-000095180000}"/>
    <cellStyle name="40% - Accent4 2 3 2 2 2" xfId="4551" xr:uid="{00000000-0005-0000-0000-000096180000}"/>
    <cellStyle name="40% - Accent4 2 3 2 2 2 2" xfId="13875" xr:uid="{00000000-0005-0000-0000-000097180000}"/>
    <cellStyle name="40% - Accent4 2 3 2 2 2 3" xfId="23198" xr:uid="{00000000-0005-0000-0000-000098180000}"/>
    <cellStyle name="40% - Accent4 2 3 2 2 3" xfId="10606" xr:uid="{00000000-0005-0000-0000-000099180000}"/>
    <cellStyle name="40% - Accent4 2 3 2 2 4" xfId="19930" xr:uid="{00000000-0005-0000-0000-00009A180000}"/>
    <cellStyle name="40% - Accent4 2 3 2 3" xfId="1555" xr:uid="{00000000-0005-0000-0000-00009B180000}"/>
    <cellStyle name="40% - Accent4 2 3 2 3 2" xfId="6508" xr:uid="{00000000-0005-0000-0000-00009C180000}"/>
    <cellStyle name="40% - Accent4 2 3 2 3 2 2" xfId="15832" xr:uid="{00000000-0005-0000-0000-00009D180000}"/>
    <cellStyle name="40% - Accent4 2 3 2 3 2 3" xfId="25155" xr:uid="{00000000-0005-0000-0000-00009E180000}"/>
    <cellStyle name="40% - Accent4 2 3 2 3 3" xfId="11123" xr:uid="{00000000-0005-0000-0000-00009F180000}"/>
    <cellStyle name="40% - Accent4 2 3 2 3 4" xfId="20447" xr:uid="{00000000-0005-0000-0000-0000A0180000}"/>
    <cellStyle name="40% - Accent4 2 3 2 4" xfId="3342" xr:uid="{00000000-0005-0000-0000-0000A1180000}"/>
    <cellStyle name="40% - Accent4 2 3 2 4 2" xfId="8021" xr:uid="{00000000-0005-0000-0000-0000A2180000}"/>
    <cellStyle name="40% - Accent4 2 3 2 4 2 2" xfId="17345" xr:uid="{00000000-0005-0000-0000-0000A3180000}"/>
    <cellStyle name="40% - Accent4 2 3 2 4 2 3" xfId="26668" xr:uid="{00000000-0005-0000-0000-0000A4180000}"/>
    <cellStyle name="40% - Accent4 2 3 2 4 3" xfId="12728" xr:uid="{00000000-0005-0000-0000-0000A5180000}"/>
    <cellStyle name="40% - Accent4 2 3 2 4 4" xfId="22054" xr:uid="{00000000-0005-0000-0000-0000A6180000}"/>
    <cellStyle name="40% - Accent4 2 3 2 5" xfId="5008" xr:uid="{00000000-0005-0000-0000-0000A7180000}"/>
    <cellStyle name="40% - Accent4 2 3 2 5 2" xfId="14332" xr:uid="{00000000-0005-0000-0000-0000A8180000}"/>
    <cellStyle name="40% - Accent4 2 3 2 5 3" xfId="23655" xr:uid="{00000000-0005-0000-0000-0000A9180000}"/>
    <cellStyle name="40% - Accent4 2 3 2 6" xfId="9628" xr:uid="{00000000-0005-0000-0000-0000AA180000}"/>
    <cellStyle name="40% - Accent4 2 3 2 6 2" xfId="18952" xr:uid="{00000000-0005-0000-0000-0000AB180000}"/>
    <cellStyle name="40% - Accent4 2 3 2 6 3" xfId="28275" xr:uid="{00000000-0005-0000-0000-0000AC180000}"/>
    <cellStyle name="40% - Accent4 2 3 2 7" xfId="10122" xr:uid="{00000000-0005-0000-0000-0000AD180000}"/>
    <cellStyle name="40% - Accent4 2 3 2 8" xfId="19446" xr:uid="{00000000-0005-0000-0000-0000AE180000}"/>
    <cellStyle name="40% - Accent4 2 3 3" xfId="765" xr:uid="{00000000-0005-0000-0000-0000AF180000}"/>
    <cellStyle name="40% - Accent4 2 3 3 2" xfId="6956" xr:uid="{00000000-0005-0000-0000-0000B0180000}"/>
    <cellStyle name="40% - Accent4 2 3 3 2 2" xfId="16280" xr:uid="{00000000-0005-0000-0000-0000B1180000}"/>
    <cellStyle name="40% - Accent4 2 3 3 2 3" xfId="25603" xr:uid="{00000000-0005-0000-0000-0000B2180000}"/>
    <cellStyle name="40% - Accent4 2 3 3 3" xfId="10366" xr:uid="{00000000-0005-0000-0000-0000B3180000}"/>
    <cellStyle name="40% - Accent4 2 3 3 4" xfId="19690" xr:uid="{00000000-0005-0000-0000-0000B4180000}"/>
    <cellStyle name="40% - Accent4 2 3 4" xfId="1554" xr:uid="{00000000-0005-0000-0000-0000B5180000}"/>
    <cellStyle name="40% - Accent4 2 3 4 2" xfId="6509" xr:uid="{00000000-0005-0000-0000-0000B6180000}"/>
    <cellStyle name="40% - Accent4 2 3 4 2 2" xfId="15833" xr:uid="{00000000-0005-0000-0000-0000B7180000}"/>
    <cellStyle name="40% - Accent4 2 3 4 2 3" xfId="25156" xr:uid="{00000000-0005-0000-0000-0000B8180000}"/>
    <cellStyle name="40% - Accent4 2 3 4 3" xfId="11122" xr:uid="{00000000-0005-0000-0000-0000B9180000}"/>
    <cellStyle name="40% - Accent4 2 3 4 4" xfId="20446" xr:uid="{00000000-0005-0000-0000-0000BA180000}"/>
    <cellStyle name="40% - Accent4 2 3 5" xfId="3341" xr:uid="{00000000-0005-0000-0000-0000BB180000}"/>
    <cellStyle name="40% - Accent4 2 3 5 2" xfId="8020" xr:uid="{00000000-0005-0000-0000-0000BC180000}"/>
    <cellStyle name="40% - Accent4 2 3 5 2 2" xfId="17344" xr:uid="{00000000-0005-0000-0000-0000BD180000}"/>
    <cellStyle name="40% - Accent4 2 3 5 2 3" xfId="26667" xr:uid="{00000000-0005-0000-0000-0000BE180000}"/>
    <cellStyle name="40% - Accent4 2 3 5 3" xfId="12727" xr:uid="{00000000-0005-0000-0000-0000BF180000}"/>
    <cellStyle name="40% - Accent4 2 3 5 4" xfId="22053" xr:uid="{00000000-0005-0000-0000-0000C0180000}"/>
    <cellStyle name="40% - Accent4 2 3 6" xfId="5007" xr:uid="{00000000-0005-0000-0000-0000C1180000}"/>
    <cellStyle name="40% - Accent4 2 3 6 2" xfId="14331" xr:uid="{00000000-0005-0000-0000-0000C2180000}"/>
    <cellStyle name="40% - Accent4 2 3 6 3" xfId="23654" xr:uid="{00000000-0005-0000-0000-0000C3180000}"/>
    <cellStyle name="40% - Accent4 2 3 7" xfId="9387" xr:uid="{00000000-0005-0000-0000-0000C4180000}"/>
    <cellStyle name="40% - Accent4 2 3 7 2" xfId="18711" xr:uid="{00000000-0005-0000-0000-0000C5180000}"/>
    <cellStyle name="40% - Accent4 2 3 7 3" xfId="28034" xr:uid="{00000000-0005-0000-0000-0000C6180000}"/>
    <cellStyle name="40% - Accent4 2 3 8" xfId="9881" xr:uid="{00000000-0005-0000-0000-0000C7180000}"/>
    <cellStyle name="40% - Accent4 2 3 9" xfId="19205" xr:uid="{00000000-0005-0000-0000-0000C8180000}"/>
    <cellStyle name="40% - Accent4 2 4" xfId="409" xr:uid="{00000000-0005-0000-0000-0000C9180000}"/>
    <cellStyle name="40% - Accent4 2 4 2" xfId="896" xr:uid="{00000000-0005-0000-0000-0000CA180000}"/>
    <cellStyle name="40% - Accent4 2 4 2 2" xfId="6860" xr:uid="{00000000-0005-0000-0000-0000CB180000}"/>
    <cellStyle name="40% - Accent4 2 4 2 2 2" xfId="16184" xr:uid="{00000000-0005-0000-0000-0000CC180000}"/>
    <cellStyle name="40% - Accent4 2 4 2 2 3" xfId="25507" xr:uid="{00000000-0005-0000-0000-0000CD180000}"/>
    <cellStyle name="40% - Accent4 2 4 2 3" xfId="10497" xr:uid="{00000000-0005-0000-0000-0000CE180000}"/>
    <cellStyle name="40% - Accent4 2 4 2 4" xfId="19821" xr:uid="{00000000-0005-0000-0000-0000CF180000}"/>
    <cellStyle name="40% - Accent4 2 4 3" xfId="1556" xr:uid="{00000000-0005-0000-0000-0000D0180000}"/>
    <cellStyle name="40% - Accent4 2 4 3 2" xfId="6507" xr:uid="{00000000-0005-0000-0000-0000D1180000}"/>
    <cellStyle name="40% - Accent4 2 4 3 2 2" xfId="15831" xr:uid="{00000000-0005-0000-0000-0000D2180000}"/>
    <cellStyle name="40% - Accent4 2 4 3 2 3" xfId="25154" xr:uid="{00000000-0005-0000-0000-0000D3180000}"/>
    <cellStyle name="40% - Accent4 2 4 3 3" xfId="11124" xr:uid="{00000000-0005-0000-0000-0000D4180000}"/>
    <cellStyle name="40% - Accent4 2 4 3 4" xfId="20448" xr:uid="{00000000-0005-0000-0000-0000D5180000}"/>
    <cellStyle name="40% - Accent4 2 4 4" xfId="3343" xr:uid="{00000000-0005-0000-0000-0000D6180000}"/>
    <cellStyle name="40% - Accent4 2 4 4 2" xfId="8022" xr:uid="{00000000-0005-0000-0000-0000D7180000}"/>
    <cellStyle name="40% - Accent4 2 4 4 2 2" xfId="17346" xr:uid="{00000000-0005-0000-0000-0000D8180000}"/>
    <cellStyle name="40% - Accent4 2 4 4 2 3" xfId="26669" xr:uid="{00000000-0005-0000-0000-0000D9180000}"/>
    <cellStyle name="40% - Accent4 2 4 4 3" xfId="12729" xr:uid="{00000000-0005-0000-0000-0000DA180000}"/>
    <cellStyle name="40% - Accent4 2 4 4 4" xfId="22055" xr:uid="{00000000-0005-0000-0000-0000DB180000}"/>
    <cellStyle name="40% - Accent4 2 4 5" xfId="5009" xr:uid="{00000000-0005-0000-0000-0000DC180000}"/>
    <cellStyle name="40% - Accent4 2 4 5 2" xfId="14333" xr:uid="{00000000-0005-0000-0000-0000DD180000}"/>
    <cellStyle name="40% - Accent4 2 4 5 3" xfId="23656" xr:uid="{00000000-0005-0000-0000-0000DE180000}"/>
    <cellStyle name="40% - Accent4 2 4 6" xfId="7166" xr:uid="{00000000-0005-0000-0000-0000DF180000}"/>
    <cellStyle name="40% - Accent4 2 4 6 2" xfId="16490" xr:uid="{00000000-0005-0000-0000-0000E0180000}"/>
    <cellStyle name="40% - Accent4 2 4 6 3" xfId="25813" xr:uid="{00000000-0005-0000-0000-0000E1180000}"/>
    <cellStyle name="40% - Accent4 2 4 7" xfId="9519" xr:uid="{00000000-0005-0000-0000-0000E2180000}"/>
    <cellStyle name="40% - Accent4 2 4 7 2" xfId="18843" xr:uid="{00000000-0005-0000-0000-0000E3180000}"/>
    <cellStyle name="40% - Accent4 2 4 7 3" xfId="28166" xr:uid="{00000000-0005-0000-0000-0000E4180000}"/>
    <cellStyle name="40% - Accent4 2 4 8" xfId="10013" xr:uid="{00000000-0005-0000-0000-0000E5180000}"/>
    <cellStyle name="40% - Accent4 2 4 9" xfId="19337" xr:uid="{00000000-0005-0000-0000-0000E6180000}"/>
    <cellStyle name="40% - Accent4 2 5" xfId="656" xr:uid="{00000000-0005-0000-0000-0000E7180000}"/>
    <cellStyle name="40% - Accent4 2 5 2" xfId="1557" xr:uid="{00000000-0005-0000-0000-0000E8180000}"/>
    <cellStyle name="40% - Accent4 2 5 2 2" xfId="6506" xr:uid="{00000000-0005-0000-0000-0000E9180000}"/>
    <cellStyle name="40% - Accent4 2 5 2 2 2" xfId="15830" xr:uid="{00000000-0005-0000-0000-0000EA180000}"/>
    <cellStyle name="40% - Accent4 2 5 2 2 3" xfId="25153" xr:uid="{00000000-0005-0000-0000-0000EB180000}"/>
    <cellStyle name="40% - Accent4 2 5 2 3" xfId="11125" xr:uid="{00000000-0005-0000-0000-0000EC180000}"/>
    <cellStyle name="40% - Accent4 2 5 2 4" xfId="20449" xr:uid="{00000000-0005-0000-0000-0000ED180000}"/>
    <cellStyle name="40% - Accent4 2 5 3" xfId="3344" xr:uid="{00000000-0005-0000-0000-0000EE180000}"/>
    <cellStyle name="40% - Accent4 2 5 3 2" xfId="8023" xr:uid="{00000000-0005-0000-0000-0000EF180000}"/>
    <cellStyle name="40% - Accent4 2 5 3 2 2" xfId="17347" xr:uid="{00000000-0005-0000-0000-0000F0180000}"/>
    <cellStyle name="40% - Accent4 2 5 3 2 3" xfId="26670" xr:uid="{00000000-0005-0000-0000-0000F1180000}"/>
    <cellStyle name="40% - Accent4 2 5 3 3" xfId="12730" xr:uid="{00000000-0005-0000-0000-0000F2180000}"/>
    <cellStyle name="40% - Accent4 2 5 3 4" xfId="22056" xr:uid="{00000000-0005-0000-0000-0000F3180000}"/>
    <cellStyle name="40% - Accent4 2 5 4" xfId="5010" xr:uid="{00000000-0005-0000-0000-0000F4180000}"/>
    <cellStyle name="40% - Accent4 2 5 4 2" xfId="14334" xr:uid="{00000000-0005-0000-0000-0000F5180000}"/>
    <cellStyle name="40% - Accent4 2 5 4 3" xfId="23657" xr:uid="{00000000-0005-0000-0000-0000F6180000}"/>
    <cellStyle name="40% - Accent4 2 5 5" xfId="10257" xr:uid="{00000000-0005-0000-0000-0000F7180000}"/>
    <cellStyle name="40% - Accent4 2 5 6" xfId="19581" xr:uid="{00000000-0005-0000-0000-0000F8180000}"/>
    <cellStyle name="40% - Accent4 2 6" xfId="1558" xr:uid="{00000000-0005-0000-0000-0000F9180000}"/>
    <cellStyle name="40% - Accent4 2 6 2" xfId="3345" xr:uid="{00000000-0005-0000-0000-0000FA180000}"/>
    <cellStyle name="40% - Accent4 2 6 2 2" xfId="8024" xr:uid="{00000000-0005-0000-0000-0000FB180000}"/>
    <cellStyle name="40% - Accent4 2 6 2 2 2" xfId="17348" xr:uid="{00000000-0005-0000-0000-0000FC180000}"/>
    <cellStyle name="40% - Accent4 2 6 2 2 3" xfId="26671" xr:uid="{00000000-0005-0000-0000-0000FD180000}"/>
    <cellStyle name="40% - Accent4 2 6 2 3" xfId="12731" xr:uid="{00000000-0005-0000-0000-0000FE180000}"/>
    <cellStyle name="40% - Accent4 2 6 2 4" xfId="22057" xr:uid="{00000000-0005-0000-0000-0000FF180000}"/>
    <cellStyle name="40% - Accent4 2 6 3" xfId="5011" xr:uid="{00000000-0005-0000-0000-000000190000}"/>
    <cellStyle name="40% - Accent4 2 6 3 2" xfId="14335" xr:uid="{00000000-0005-0000-0000-000001190000}"/>
    <cellStyle name="40% - Accent4 2 6 3 3" xfId="23658" xr:uid="{00000000-0005-0000-0000-000002190000}"/>
    <cellStyle name="40% - Accent4 2 6 4" xfId="11126" xr:uid="{00000000-0005-0000-0000-000003190000}"/>
    <cellStyle name="40% - Accent4 2 6 5" xfId="20450" xr:uid="{00000000-0005-0000-0000-000004190000}"/>
    <cellStyle name="40% - Accent4 2 7" xfId="1549" xr:uid="{00000000-0005-0000-0000-000005190000}"/>
    <cellStyle name="40% - Accent4 2 7 2" xfId="3336" xr:uid="{00000000-0005-0000-0000-000006190000}"/>
    <cellStyle name="40% - Accent4 2 7 2 2" xfId="8015" xr:uid="{00000000-0005-0000-0000-000007190000}"/>
    <cellStyle name="40% - Accent4 2 7 2 2 2" xfId="17339" xr:uid="{00000000-0005-0000-0000-000008190000}"/>
    <cellStyle name="40% - Accent4 2 7 2 2 3" xfId="26662" xr:uid="{00000000-0005-0000-0000-000009190000}"/>
    <cellStyle name="40% - Accent4 2 7 2 3" xfId="12722" xr:uid="{00000000-0005-0000-0000-00000A190000}"/>
    <cellStyle name="40% - Accent4 2 7 2 4" xfId="22048" xr:uid="{00000000-0005-0000-0000-00000B190000}"/>
    <cellStyle name="40% - Accent4 2 7 3" xfId="5002" xr:uid="{00000000-0005-0000-0000-00000C190000}"/>
    <cellStyle name="40% - Accent4 2 7 3 2" xfId="14326" xr:uid="{00000000-0005-0000-0000-00000D190000}"/>
    <cellStyle name="40% - Accent4 2 7 3 3" xfId="23649" xr:uid="{00000000-0005-0000-0000-00000E190000}"/>
    <cellStyle name="40% - Accent4 2 7 4" xfId="11117" xr:uid="{00000000-0005-0000-0000-00000F190000}"/>
    <cellStyle name="40% - Accent4 2 7 5" xfId="20441" xr:uid="{00000000-0005-0000-0000-000010190000}"/>
    <cellStyle name="40% - Accent4 2 8" xfId="1140" xr:uid="{00000000-0005-0000-0000-000011190000}"/>
    <cellStyle name="40% - Accent4 2 8 2" xfId="6701" xr:uid="{00000000-0005-0000-0000-000012190000}"/>
    <cellStyle name="40% - Accent4 2 8 2 2" xfId="16025" xr:uid="{00000000-0005-0000-0000-000013190000}"/>
    <cellStyle name="40% - Accent4 2 8 2 3" xfId="25348" xr:uid="{00000000-0005-0000-0000-000014190000}"/>
    <cellStyle name="40% - Accent4 2 8 3" xfId="10739" xr:uid="{00000000-0005-0000-0000-000015190000}"/>
    <cellStyle name="40% - Accent4 2 8 4" xfId="20063" xr:uid="{00000000-0005-0000-0000-000016190000}"/>
    <cellStyle name="40% - Accent4 2 9" xfId="2958" xr:uid="{00000000-0005-0000-0000-000017190000}"/>
    <cellStyle name="40% - Accent4 2 9 2" xfId="7637" xr:uid="{00000000-0005-0000-0000-000018190000}"/>
    <cellStyle name="40% - Accent4 2 9 2 2" xfId="16961" xr:uid="{00000000-0005-0000-0000-000019190000}"/>
    <cellStyle name="40% - Accent4 2 9 2 3" xfId="26284" xr:uid="{00000000-0005-0000-0000-00001A190000}"/>
    <cellStyle name="40% - Accent4 2 9 3" xfId="12359" xr:uid="{00000000-0005-0000-0000-00001B190000}"/>
    <cellStyle name="40% - Accent4 2 9 4" xfId="21685" xr:uid="{00000000-0005-0000-0000-00001C190000}"/>
    <cellStyle name="40% - Accent4 3" xfId="74" xr:uid="{00000000-0005-0000-0000-00001D190000}"/>
    <cellStyle name="40% - Accent4 3 10" xfId="9266" xr:uid="{00000000-0005-0000-0000-00001E190000}"/>
    <cellStyle name="40% - Accent4 3 10 2" xfId="18590" xr:uid="{00000000-0005-0000-0000-00001F190000}"/>
    <cellStyle name="40% - Accent4 3 10 3" xfId="27913" xr:uid="{00000000-0005-0000-0000-000020190000}"/>
    <cellStyle name="40% - Accent4 3 11" xfId="9760" xr:uid="{00000000-0005-0000-0000-000021190000}"/>
    <cellStyle name="40% - Accent4 3 12" xfId="19084" xr:uid="{00000000-0005-0000-0000-000022190000}"/>
    <cellStyle name="40% - Accent4 3 13" xfId="28878" xr:uid="{00000000-0005-0000-0000-000023190000}"/>
    <cellStyle name="40% - Accent4 3 2" xfId="212" xr:uid="{00000000-0005-0000-0000-000024190000}"/>
    <cellStyle name="40% - Accent4 3 2 10" xfId="9832" xr:uid="{00000000-0005-0000-0000-000025190000}"/>
    <cellStyle name="40% - Accent4 3 2 11" xfId="19156" xr:uid="{00000000-0005-0000-0000-000026190000}"/>
    <cellStyle name="40% - Accent4 3 2 2" xfId="351" xr:uid="{00000000-0005-0000-0000-000027190000}"/>
    <cellStyle name="40% - Accent4 3 2 2 10" xfId="19279" xr:uid="{00000000-0005-0000-0000-000028190000}"/>
    <cellStyle name="40% - Accent4 3 2 2 2" xfId="591" xr:uid="{00000000-0005-0000-0000-000029190000}"/>
    <cellStyle name="40% - Accent4 3 2 2 2 2" xfId="1078" xr:uid="{00000000-0005-0000-0000-00002A190000}"/>
    <cellStyle name="40% - Accent4 3 2 2 2 2 2" xfId="6315" xr:uid="{00000000-0005-0000-0000-00002B190000}"/>
    <cellStyle name="40% - Accent4 3 2 2 2 2 2 2" xfId="15639" xr:uid="{00000000-0005-0000-0000-00002C190000}"/>
    <cellStyle name="40% - Accent4 3 2 2 2 2 2 3" xfId="24962" xr:uid="{00000000-0005-0000-0000-00002D190000}"/>
    <cellStyle name="40% - Accent4 3 2 2 2 2 3" xfId="10679" xr:uid="{00000000-0005-0000-0000-00002E190000}"/>
    <cellStyle name="40% - Accent4 3 2 2 2 2 4" xfId="20003" xr:uid="{00000000-0005-0000-0000-00002F190000}"/>
    <cellStyle name="40% - Accent4 3 2 2 2 3" xfId="7055" xr:uid="{00000000-0005-0000-0000-000030190000}"/>
    <cellStyle name="40% - Accent4 3 2 2 2 3 2" xfId="16379" xr:uid="{00000000-0005-0000-0000-000031190000}"/>
    <cellStyle name="40% - Accent4 3 2 2 2 3 3" xfId="25702" xr:uid="{00000000-0005-0000-0000-000032190000}"/>
    <cellStyle name="40% - Accent4 3 2 2 2 4" xfId="9701" xr:uid="{00000000-0005-0000-0000-000033190000}"/>
    <cellStyle name="40% - Accent4 3 2 2 2 4 2" xfId="19025" xr:uid="{00000000-0005-0000-0000-000034190000}"/>
    <cellStyle name="40% - Accent4 3 2 2 2 4 3" xfId="28348" xr:uid="{00000000-0005-0000-0000-000035190000}"/>
    <cellStyle name="40% - Accent4 3 2 2 2 5" xfId="10195" xr:uid="{00000000-0005-0000-0000-000036190000}"/>
    <cellStyle name="40% - Accent4 3 2 2 2 6" xfId="19519" xr:uid="{00000000-0005-0000-0000-000037190000}"/>
    <cellStyle name="40% - Accent4 3 2 2 3" xfId="838" xr:uid="{00000000-0005-0000-0000-000038190000}"/>
    <cellStyle name="40% - Accent4 3 2 2 3 2" xfId="7347" xr:uid="{00000000-0005-0000-0000-000039190000}"/>
    <cellStyle name="40% - Accent4 3 2 2 3 2 2" xfId="16671" xr:uid="{00000000-0005-0000-0000-00003A190000}"/>
    <cellStyle name="40% - Accent4 3 2 2 3 2 3" xfId="25994" xr:uid="{00000000-0005-0000-0000-00003B190000}"/>
    <cellStyle name="40% - Accent4 3 2 2 3 3" xfId="10439" xr:uid="{00000000-0005-0000-0000-00003C190000}"/>
    <cellStyle name="40% - Accent4 3 2 2 3 4" xfId="19763" xr:uid="{00000000-0005-0000-0000-00003D190000}"/>
    <cellStyle name="40% - Accent4 3 2 2 4" xfId="1561" xr:uid="{00000000-0005-0000-0000-00003E190000}"/>
    <cellStyle name="40% - Accent4 3 2 2 4 2" xfId="6503" xr:uid="{00000000-0005-0000-0000-00003F190000}"/>
    <cellStyle name="40% - Accent4 3 2 2 4 2 2" xfId="15827" xr:uid="{00000000-0005-0000-0000-000040190000}"/>
    <cellStyle name="40% - Accent4 3 2 2 4 2 3" xfId="25150" xr:uid="{00000000-0005-0000-0000-000041190000}"/>
    <cellStyle name="40% - Accent4 3 2 2 4 3" xfId="11129" xr:uid="{00000000-0005-0000-0000-000042190000}"/>
    <cellStyle name="40% - Accent4 3 2 2 4 4" xfId="20453" xr:uid="{00000000-0005-0000-0000-000043190000}"/>
    <cellStyle name="40% - Accent4 3 2 2 5" xfId="3348" xr:uid="{00000000-0005-0000-0000-000044190000}"/>
    <cellStyle name="40% - Accent4 3 2 2 5 2" xfId="8027" xr:uid="{00000000-0005-0000-0000-000045190000}"/>
    <cellStyle name="40% - Accent4 3 2 2 5 2 2" xfId="17351" xr:uid="{00000000-0005-0000-0000-000046190000}"/>
    <cellStyle name="40% - Accent4 3 2 2 5 2 3" xfId="26674" xr:uid="{00000000-0005-0000-0000-000047190000}"/>
    <cellStyle name="40% - Accent4 3 2 2 5 3" xfId="12734" xr:uid="{00000000-0005-0000-0000-000048190000}"/>
    <cellStyle name="40% - Accent4 3 2 2 5 4" xfId="22060" xr:uid="{00000000-0005-0000-0000-000049190000}"/>
    <cellStyle name="40% - Accent4 3 2 2 6" xfId="5014" xr:uid="{00000000-0005-0000-0000-00004A190000}"/>
    <cellStyle name="40% - Accent4 3 2 2 6 2" xfId="14338" xr:uid="{00000000-0005-0000-0000-00004B190000}"/>
    <cellStyle name="40% - Accent4 3 2 2 6 3" xfId="23661" xr:uid="{00000000-0005-0000-0000-00004C190000}"/>
    <cellStyle name="40% - Accent4 3 2 2 7" xfId="7192" xr:uid="{00000000-0005-0000-0000-00004D190000}"/>
    <cellStyle name="40% - Accent4 3 2 2 7 2" xfId="16516" xr:uid="{00000000-0005-0000-0000-00004E190000}"/>
    <cellStyle name="40% - Accent4 3 2 2 7 3" xfId="25839" xr:uid="{00000000-0005-0000-0000-00004F190000}"/>
    <cellStyle name="40% - Accent4 3 2 2 8" xfId="9461" xr:uid="{00000000-0005-0000-0000-000050190000}"/>
    <cellStyle name="40% - Accent4 3 2 2 8 2" xfId="18785" xr:uid="{00000000-0005-0000-0000-000051190000}"/>
    <cellStyle name="40% - Accent4 3 2 2 8 3" xfId="28108" xr:uid="{00000000-0005-0000-0000-000052190000}"/>
    <cellStyle name="40% - Accent4 3 2 2 9" xfId="9955" xr:uid="{00000000-0005-0000-0000-000053190000}"/>
    <cellStyle name="40% - Accent4 3 2 3" xfId="469" xr:uid="{00000000-0005-0000-0000-000054190000}"/>
    <cellStyle name="40% - Accent4 3 2 3 2" xfId="956" xr:uid="{00000000-0005-0000-0000-000055190000}"/>
    <cellStyle name="40% - Accent4 3 2 3 2 2" xfId="6814" xr:uid="{00000000-0005-0000-0000-000056190000}"/>
    <cellStyle name="40% - Accent4 3 2 3 2 2 2" xfId="16138" xr:uid="{00000000-0005-0000-0000-000057190000}"/>
    <cellStyle name="40% - Accent4 3 2 3 2 2 3" xfId="25461" xr:uid="{00000000-0005-0000-0000-000058190000}"/>
    <cellStyle name="40% - Accent4 3 2 3 2 3" xfId="10557" xr:uid="{00000000-0005-0000-0000-000059190000}"/>
    <cellStyle name="40% - Accent4 3 2 3 2 4" xfId="19881" xr:uid="{00000000-0005-0000-0000-00005A190000}"/>
    <cellStyle name="40% - Accent4 3 2 3 3" xfId="5883" xr:uid="{00000000-0005-0000-0000-00005B190000}"/>
    <cellStyle name="40% - Accent4 3 2 3 3 2" xfId="15207" xr:uid="{00000000-0005-0000-0000-00005C190000}"/>
    <cellStyle name="40% - Accent4 3 2 3 3 3" xfId="24530" xr:uid="{00000000-0005-0000-0000-00005D190000}"/>
    <cellStyle name="40% - Accent4 3 2 3 4" xfId="9579" xr:uid="{00000000-0005-0000-0000-00005E190000}"/>
    <cellStyle name="40% - Accent4 3 2 3 4 2" xfId="18903" xr:uid="{00000000-0005-0000-0000-00005F190000}"/>
    <cellStyle name="40% - Accent4 3 2 3 4 3" xfId="28226" xr:uid="{00000000-0005-0000-0000-000060190000}"/>
    <cellStyle name="40% - Accent4 3 2 3 5" xfId="10073" xr:uid="{00000000-0005-0000-0000-000061190000}"/>
    <cellStyle name="40% - Accent4 3 2 3 6" xfId="19397" xr:uid="{00000000-0005-0000-0000-000062190000}"/>
    <cellStyle name="40% - Accent4 3 2 4" xfId="716" xr:uid="{00000000-0005-0000-0000-000063190000}"/>
    <cellStyle name="40% - Accent4 3 2 4 2" xfId="6990" xr:uid="{00000000-0005-0000-0000-000064190000}"/>
    <cellStyle name="40% - Accent4 3 2 4 2 2" xfId="16314" xr:uid="{00000000-0005-0000-0000-000065190000}"/>
    <cellStyle name="40% - Accent4 3 2 4 2 3" xfId="25637" xr:uid="{00000000-0005-0000-0000-000066190000}"/>
    <cellStyle name="40% - Accent4 3 2 4 3" xfId="10317" xr:uid="{00000000-0005-0000-0000-000067190000}"/>
    <cellStyle name="40% - Accent4 3 2 4 4" xfId="19641" xr:uid="{00000000-0005-0000-0000-000068190000}"/>
    <cellStyle name="40% - Accent4 3 2 5" xfId="1560" xr:uid="{00000000-0005-0000-0000-000069190000}"/>
    <cellStyle name="40% - Accent4 3 2 5 2" xfId="6504" xr:uid="{00000000-0005-0000-0000-00006A190000}"/>
    <cellStyle name="40% - Accent4 3 2 5 2 2" xfId="15828" xr:uid="{00000000-0005-0000-0000-00006B190000}"/>
    <cellStyle name="40% - Accent4 3 2 5 2 3" xfId="25151" xr:uid="{00000000-0005-0000-0000-00006C190000}"/>
    <cellStyle name="40% - Accent4 3 2 5 3" xfId="11128" xr:uid="{00000000-0005-0000-0000-00006D190000}"/>
    <cellStyle name="40% - Accent4 3 2 5 4" xfId="20452" xr:uid="{00000000-0005-0000-0000-00006E190000}"/>
    <cellStyle name="40% - Accent4 3 2 6" xfId="3347" xr:uid="{00000000-0005-0000-0000-00006F190000}"/>
    <cellStyle name="40% - Accent4 3 2 6 2" xfId="8026" xr:uid="{00000000-0005-0000-0000-000070190000}"/>
    <cellStyle name="40% - Accent4 3 2 6 2 2" xfId="17350" xr:uid="{00000000-0005-0000-0000-000071190000}"/>
    <cellStyle name="40% - Accent4 3 2 6 2 3" xfId="26673" xr:uid="{00000000-0005-0000-0000-000072190000}"/>
    <cellStyle name="40% - Accent4 3 2 6 3" xfId="12733" xr:uid="{00000000-0005-0000-0000-000073190000}"/>
    <cellStyle name="40% - Accent4 3 2 6 4" xfId="22059" xr:uid="{00000000-0005-0000-0000-000074190000}"/>
    <cellStyle name="40% - Accent4 3 2 7" xfId="5013" xr:uid="{00000000-0005-0000-0000-000075190000}"/>
    <cellStyle name="40% - Accent4 3 2 7 2" xfId="14337" xr:uid="{00000000-0005-0000-0000-000076190000}"/>
    <cellStyle name="40% - Accent4 3 2 7 3" xfId="23660" xr:uid="{00000000-0005-0000-0000-000077190000}"/>
    <cellStyle name="40% - Accent4 3 2 8" xfId="7259" xr:uid="{00000000-0005-0000-0000-000078190000}"/>
    <cellStyle name="40% - Accent4 3 2 8 2" xfId="16583" xr:uid="{00000000-0005-0000-0000-000079190000}"/>
    <cellStyle name="40% - Accent4 3 2 8 3" xfId="25906" xr:uid="{00000000-0005-0000-0000-00007A190000}"/>
    <cellStyle name="40% - Accent4 3 2 9" xfId="9338" xr:uid="{00000000-0005-0000-0000-00007B190000}"/>
    <cellStyle name="40% - Accent4 3 2 9 2" xfId="18662" xr:uid="{00000000-0005-0000-0000-00007C190000}"/>
    <cellStyle name="40% - Accent4 3 2 9 3" xfId="27985" xr:uid="{00000000-0005-0000-0000-00007D190000}"/>
    <cellStyle name="40% - Accent4 3 3" xfId="291" xr:uid="{00000000-0005-0000-0000-00007E190000}"/>
    <cellStyle name="40% - Accent4 3 3 10" xfId="19224" xr:uid="{00000000-0005-0000-0000-00007F190000}"/>
    <cellStyle name="40% - Accent4 3 3 2" xfId="537" xr:uid="{00000000-0005-0000-0000-000080190000}"/>
    <cellStyle name="40% - Accent4 3 3 2 2" xfId="1024" xr:uid="{00000000-0005-0000-0000-000081190000}"/>
    <cellStyle name="40% - Accent4 3 3 2 2 2" xfId="6772" xr:uid="{00000000-0005-0000-0000-000082190000}"/>
    <cellStyle name="40% - Accent4 3 3 2 2 2 2" xfId="16096" xr:uid="{00000000-0005-0000-0000-000083190000}"/>
    <cellStyle name="40% - Accent4 3 3 2 2 2 3" xfId="25419" xr:uid="{00000000-0005-0000-0000-000084190000}"/>
    <cellStyle name="40% - Accent4 3 3 2 2 3" xfId="10625" xr:uid="{00000000-0005-0000-0000-000085190000}"/>
    <cellStyle name="40% - Accent4 3 3 2 2 4" xfId="19949" xr:uid="{00000000-0005-0000-0000-000086190000}"/>
    <cellStyle name="40% - Accent4 3 3 2 3" xfId="7093" xr:uid="{00000000-0005-0000-0000-000087190000}"/>
    <cellStyle name="40% - Accent4 3 3 2 3 2" xfId="16417" xr:uid="{00000000-0005-0000-0000-000088190000}"/>
    <cellStyle name="40% - Accent4 3 3 2 3 3" xfId="25740" xr:uid="{00000000-0005-0000-0000-000089190000}"/>
    <cellStyle name="40% - Accent4 3 3 2 4" xfId="9647" xr:uid="{00000000-0005-0000-0000-00008A190000}"/>
    <cellStyle name="40% - Accent4 3 3 2 4 2" xfId="18971" xr:uid="{00000000-0005-0000-0000-00008B190000}"/>
    <cellStyle name="40% - Accent4 3 3 2 4 3" xfId="28294" xr:uid="{00000000-0005-0000-0000-00008C190000}"/>
    <cellStyle name="40% - Accent4 3 3 2 5" xfId="10141" xr:uid="{00000000-0005-0000-0000-00008D190000}"/>
    <cellStyle name="40% - Accent4 3 3 2 6" xfId="19465" xr:uid="{00000000-0005-0000-0000-00008E190000}"/>
    <cellStyle name="40% - Accent4 3 3 3" xfId="784" xr:uid="{00000000-0005-0000-0000-00008F190000}"/>
    <cellStyle name="40% - Accent4 3 3 3 2" xfId="6947" xr:uid="{00000000-0005-0000-0000-000090190000}"/>
    <cellStyle name="40% - Accent4 3 3 3 2 2" xfId="16271" xr:uid="{00000000-0005-0000-0000-000091190000}"/>
    <cellStyle name="40% - Accent4 3 3 3 2 3" xfId="25594" xr:uid="{00000000-0005-0000-0000-000092190000}"/>
    <cellStyle name="40% - Accent4 3 3 3 3" xfId="10385" xr:uid="{00000000-0005-0000-0000-000093190000}"/>
    <cellStyle name="40% - Accent4 3 3 3 4" xfId="19709" xr:uid="{00000000-0005-0000-0000-000094190000}"/>
    <cellStyle name="40% - Accent4 3 3 4" xfId="1562" xr:uid="{00000000-0005-0000-0000-000095190000}"/>
    <cellStyle name="40% - Accent4 3 3 4 2" xfId="6502" xr:uid="{00000000-0005-0000-0000-000096190000}"/>
    <cellStyle name="40% - Accent4 3 3 4 2 2" xfId="15826" xr:uid="{00000000-0005-0000-0000-000097190000}"/>
    <cellStyle name="40% - Accent4 3 3 4 2 3" xfId="25149" xr:uid="{00000000-0005-0000-0000-000098190000}"/>
    <cellStyle name="40% - Accent4 3 3 4 3" xfId="11130" xr:uid="{00000000-0005-0000-0000-000099190000}"/>
    <cellStyle name="40% - Accent4 3 3 4 4" xfId="20454" xr:uid="{00000000-0005-0000-0000-00009A190000}"/>
    <cellStyle name="40% - Accent4 3 3 5" xfId="3349" xr:uid="{00000000-0005-0000-0000-00009B190000}"/>
    <cellStyle name="40% - Accent4 3 3 5 2" xfId="8028" xr:uid="{00000000-0005-0000-0000-00009C190000}"/>
    <cellStyle name="40% - Accent4 3 3 5 2 2" xfId="17352" xr:uid="{00000000-0005-0000-0000-00009D190000}"/>
    <cellStyle name="40% - Accent4 3 3 5 2 3" xfId="26675" xr:uid="{00000000-0005-0000-0000-00009E190000}"/>
    <cellStyle name="40% - Accent4 3 3 5 3" xfId="12735" xr:uid="{00000000-0005-0000-0000-00009F190000}"/>
    <cellStyle name="40% - Accent4 3 3 5 4" xfId="22061" xr:uid="{00000000-0005-0000-0000-0000A0190000}"/>
    <cellStyle name="40% - Accent4 3 3 6" xfId="5015" xr:uid="{00000000-0005-0000-0000-0000A1190000}"/>
    <cellStyle name="40% - Accent4 3 3 6 2" xfId="14339" xr:uid="{00000000-0005-0000-0000-0000A2190000}"/>
    <cellStyle name="40% - Accent4 3 3 6 3" xfId="23662" xr:uid="{00000000-0005-0000-0000-0000A3190000}"/>
    <cellStyle name="40% - Accent4 3 3 7" xfId="7226" xr:uid="{00000000-0005-0000-0000-0000A4190000}"/>
    <cellStyle name="40% - Accent4 3 3 7 2" xfId="16550" xr:uid="{00000000-0005-0000-0000-0000A5190000}"/>
    <cellStyle name="40% - Accent4 3 3 7 3" xfId="25873" xr:uid="{00000000-0005-0000-0000-0000A6190000}"/>
    <cellStyle name="40% - Accent4 3 3 8" xfId="9406" xr:uid="{00000000-0005-0000-0000-0000A7190000}"/>
    <cellStyle name="40% - Accent4 3 3 8 2" xfId="18730" xr:uid="{00000000-0005-0000-0000-0000A8190000}"/>
    <cellStyle name="40% - Accent4 3 3 8 3" xfId="28053" xr:uid="{00000000-0005-0000-0000-0000A9190000}"/>
    <cellStyle name="40% - Accent4 3 3 9" xfId="9900" xr:uid="{00000000-0005-0000-0000-0000AA190000}"/>
    <cellStyle name="40% - Accent4 3 4" xfId="410" xr:uid="{00000000-0005-0000-0000-0000AB190000}"/>
    <cellStyle name="40% - Accent4 3 4 2" xfId="897" xr:uid="{00000000-0005-0000-0000-0000AC190000}"/>
    <cellStyle name="40% - Accent4 3 4 2 2" xfId="6859" xr:uid="{00000000-0005-0000-0000-0000AD190000}"/>
    <cellStyle name="40% - Accent4 3 4 2 2 2" xfId="16183" xr:uid="{00000000-0005-0000-0000-0000AE190000}"/>
    <cellStyle name="40% - Accent4 3 4 2 2 3" xfId="25506" xr:uid="{00000000-0005-0000-0000-0000AF190000}"/>
    <cellStyle name="40% - Accent4 3 4 2 3" xfId="10498" xr:uid="{00000000-0005-0000-0000-0000B0190000}"/>
    <cellStyle name="40% - Accent4 3 4 2 4" xfId="19822" xr:uid="{00000000-0005-0000-0000-0000B1190000}"/>
    <cellStyle name="40% - Accent4 3 4 3" xfId="1563" xr:uid="{00000000-0005-0000-0000-0000B2190000}"/>
    <cellStyle name="40% - Accent4 3 4 3 2" xfId="6501" xr:uid="{00000000-0005-0000-0000-0000B3190000}"/>
    <cellStyle name="40% - Accent4 3 4 3 2 2" xfId="15825" xr:uid="{00000000-0005-0000-0000-0000B4190000}"/>
    <cellStyle name="40% - Accent4 3 4 3 2 3" xfId="25148" xr:uid="{00000000-0005-0000-0000-0000B5190000}"/>
    <cellStyle name="40% - Accent4 3 4 3 3" xfId="11131" xr:uid="{00000000-0005-0000-0000-0000B6190000}"/>
    <cellStyle name="40% - Accent4 3 4 3 4" xfId="20455" xr:uid="{00000000-0005-0000-0000-0000B7190000}"/>
    <cellStyle name="40% - Accent4 3 4 4" xfId="3350" xr:uid="{00000000-0005-0000-0000-0000B8190000}"/>
    <cellStyle name="40% - Accent4 3 4 4 2" xfId="8029" xr:uid="{00000000-0005-0000-0000-0000B9190000}"/>
    <cellStyle name="40% - Accent4 3 4 4 2 2" xfId="17353" xr:uid="{00000000-0005-0000-0000-0000BA190000}"/>
    <cellStyle name="40% - Accent4 3 4 4 2 3" xfId="26676" xr:uid="{00000000-0005-0000-0000-0000BB190000}"/>
    <cellStyle name="40% - Accent4 3 4 4 3" xfId="12736" xr:uid="{00000000-0005-0000-0000-0000BC190000}"/>
    <cellStyle name="40% - Accent4 3 4 4 4" xfId="22062" xr:uid="{00000000-0005-0000-0000-0000BD190000}"/>
    <cellStyle name="40% - Accent4 3 4 5" xfId="5016" xr:uid="{00000000-0005-0000-0000-0000BE190000}"/>
    <cellStyle name="40% - Accent4 3 4 5 2" xfId="14340" xr:uid="{00000000-0005-0000-0000-0000BF190000}"/>
    <cellStyle name="40% - Accent4 3 4 5 3" xfId="23663" xr:uid="{00000000-0005-0000-0000-0000C0190000}"/>
    <cellStyle name="40% - Accent4 3 4 6" xfId="7165" xr:uid="{00000000-0005-0000-0000-0000C1190000}"/>
    <cellStyle name="40% - Accent4 3 4 6 2" xfId="16489" xr:uid="{00000000-0005-0000-0000-0000C2190000}"/>
    <cellStyle name="40% - Accent4 3 4 6 3" xfId="25812" xr:uid="{00000000-0005-0000-0000-0000C3190000}"/>
    <cellStyle name="40% - Accent4 3 4 7" xfId="9520" xr:uid="{00000000-0005-0000-0000-0000C4190000}"/>
    <cellStyle name="40% - Accent4 3 4 7 2" xfId="18844" xr:uid="{00000000-0005-0000-0000-0000C5190000}"/>
    <cellStyle name="40% - Accent4 3 4 7 3" xfId="28167" xr:uid="{00000000-0005-0000-0000-0000C6190000}"/>
    <cellStyle name="40% - Accent4 3 4 8" xfId="10014" xr:uid="{00000000-0005-0000-0000-0000C7190000}"/>
    <cellStyle name="40% - Accent4 3 4 9" xfId="19338" xr:uid="{00000000-0005-0000-0000-0000C8190000}"/>
    <cellStyle name="40% - Accent4 3 5" xfId="657" xr:uid="{00000000-0005-0000-0000-0000C9190000}"/>
    <cellStyle name="40% - Accent4 3 5 2" xfId="1564" xr:uid="{00000000-0005-0000-0000-0000CA190000}"/>
    <cellStyle name="40% - Accent4 3 5 2 2" xfId="6500" xr:uid="{00000000-0005-0000-0000-0000CB190000}"/>
    <cellStyle name="40% - Accent4 3 5 2 2 2" xfId="15824" xr:uid="{00000000-0005-0000-0000-0000CC190000}"/>
    <cellStyle name="40% - Accent4 3 5 2 2 3" xfId="25147" xr:uid="{00000000-0005-0000-0000-0000CD190000}"/>
    <cellStyle name="40% - Accent4 3 5 2 3" xfId="11132" xr:uid="{00000000-0005-0000-0000-0000CE190000}"/>
    <cellStyle name="40% - Accent4 3 5 2 4" xfId="20456" xr:uid="{00000000-0005-0000-0000-0000CF190000}"/>
    <cellStyle name="40% - Accent4 3 5 3" xfId="3351" xr:uid="{00000000-0005-0000-0000-0000D0190000}"/>
    <cellStyle name="40% - Accent4 3 5 3 2" xfId="8030" xr:uid="{00000000-0005-0000-0000-0000D1190000}"/>
    <cellStyle name="40% - Accent4 3 5 3 2 2" xfId="17354" xr:uid="{00000000-0005-0000-0000-0000D2190000}"/>
    <cellStyle name="40% - Accent4 3 5 3 2 3" xfId="26677" xr:uid="{00000000-0005-0000-0000-0000D3190000}"/>
    <cellStyle name="40% - Accent4 3 5 3 3" xfId="12737" xr:uid="{00000000-0005-0000-0000-0000D4190000}"/>
    <cellStyle name="40% - Accent4 3 5 3 4" xfId="22063" xr:uid="{00000000-0005-0000-0000-0000D5190000}"/>
    <cellStyle name="40% - Accent4 3 5 4" xfId="5017" xr:uid="{00000000-0005-0000-0000-0000D6190000}"/>
    <cellStyle name="40% - Accent4 3 5 4 2" xfId="14341" xr:uid="{00000000-0005-0000-0000-0000D7190000}"/>
    <cellStyle name="40% - Accent4 3 5 4 3" xfId="23664" xr:uid="{00000000-0005-0000-0000-0000D8190000}"/>
    <cellStyle name="40% - Accent4 3 5 5" xfId="7032" xr:uid="{00000000-0005-0000-0000-0000D9190000}"/>
    <cellStyle name="40% - Accent4 3 5 5 2" xfId="16356" xr:uid="{00000000-0005-0000-0000-0000DA190000}"/>
    <cellStyle name="40% - Accent4 3 5 5 3" xfId="25679" xr:uid="{00000000-0005-0000-0000-0000DB190000}"/>
    <cellStyle name="40% - Accent4 3 5 6" xfId="10258" xr:uid="{00000000-0005-0000-0000-0000DC190000}"/>
    <cellStyle name="40% - Accent4 3 5 7" xfId="19582" xr:uid="{00000000-0005-0000-0000-0000DD190000}"/>
    <cellStyle name="40% - Accent4 3 6" xfId="1559" xr:uid="{00000000-0005-0000-0000-0000DE190000}"/>
    <cellStyle name="40% - Accent4 3 6 2" xfId="6505" xr:uid="{00000000-0005-0000-0000-0000DF190000}"/>
    <cellStyle name="40% - Accent4 3 6 2 2" xfId="15829" xr:uid="{00000000-0005-0000-0000-0000E0190000}"/>
    <cellStyle name="40% - Accent4 3 6 2 3" xfId="25152" xr:uid="{00000000-0005-0000-0000-0000E1190000}"/>
    <cellStyle name="40% - Accent4 3 6 3" xfId="11127" xr:uid="{00000000-0005-0000-0000-0000E2190000}"/>
    <cellStyle name="40% - Accent4 3 6 4" xfId="20451" xr:uid="{00000000-0005-0000-0000-0000E3190000}"/>
    <cellStyle name="40% - Accent4 3 7" xfId="3346" xr:uid="{00000000-0005-0000-0000-0000E4190000}"/>
    <cellStyle name="40% - Accent4 3 7 2" xfId="8025" xr:uid="{00000000-0005-0000-0000-0000E5190000}"/>
    <cellStyle name="40% - Accent4 3 7 2 2" xfId="17349" xr:uid="{00000000-0005-0000-0000-0000E6190000}"/>
    <cellStyle name="40% - Accent4 3 7 2 3" xfId="26672" xr:uid="{00000000-0005-0000-0000-0000E7190000}"/>
    <cellStyle name="40% - Accent4 3 7 3" xfId="12732" xr:uid="{00000000-0005-0000-0000-0000E8190000}"/>
    <cellStyle name="40% - Accent4 3 7 4" xfId="22058" xr:uid="{00000000-0005-0000-0000-0000E9190000}"/>
    <cellStyle name="40% - Accent4 3 8" xfId="5012" xr:uid="{00000000-0005-0000-0000-0000EA190000}"/>
    <cellStyle name="40% - Accent4 3 8 2" xfId="14336" xr:uid="{00000000-0005-0000-0000-0000EB190000}"/>
    <cellStyle name="40% - Accent4 3 8 3" xfId="23659" xr:uid="{00000000-0005-0000-0000-0000EC190000}"/>
    <cellStyle name="40% - Accent4 3 9" xfId="7310" xr:uid="{00000000-0005-0000-0000-0000ED190000}"/>
    <cellStyle name="40% - Accent4 3 9 2" xfId="16634" xr:uid="{00000000-0005-0000-0000-0000EE190000}"/>
    <cellStyle name="40% - Accent4 3 9 3" xfId="25957" xr:uid="{00000000-0005-0000-0000-0000EF190000}"/>
    <cellStyle name="40% - Accent4 4" xfId="187" xr:uid="{00000000-0005-0000-0000-0000F0190000}"/>
    <cellStyle name="40% - Accent4 4 10" xfId="19131" xr:uid="{00000000-0005-0000-0000-0000F1190000}"/>
    <cellStyle name="40% - Accent4 4 11" xfId="28924" xr:uid="{00000000-0005-0000-0000-0000F2190000}"/>
    <cellStyle name="40% - Accent4 4 2" xfId="326" xr:uid="{00000000-0005-0000-0000-0000F3190000}"/>
    <cellStyle name="40% - Accent4 4 2 2" xfId="566" xr:uid="{00000000-0005-0000-0000-0000F4190000}"/>
    <cellStyle name="40% - Accent4 4 2 2 2" xfId="1053" xr:uid="{00000000-0005-0000-0000-0000F5190000}"/>
    <cellStyle name="40% - Accent4 4 2 2 2 2" xfId="6750" xr:uid="{00000000-0005-0000-0000-0000F6190000}"/>
    <cellStyle name="40% - Accent4 4 2 2 2 2 2" xfId="16074" xr:uid="{00000000-0005-0000-0000-0000F7190000}"/>
    <cellStyle name="40% - Accent4 4 2 2 2 2 3" xfId="25397" xr:uid="{00000000-0005-0000-0000-0000F8190000}"/>
    <cellStyle name="40% - Accent4 4 2 2 2 3" xfId="10654" xr:uid="{00000000-0005-0000-0000-0000F9190000}"/>
    <cellStyle name="40% - Accent4 4 2 2 2 4" xfId="19978" xr:uid="{00000000-0005-0000-0000-0000FA190000}"/>
    <cellStyle name="40% - Accent4 4 2 2 3" xfId="1567" xr:uid="{00000000-0005-0000-0000-0000FB190000}"/>
    <cellStyle name="40% - Accent4 4 2 2 3 2" xfId="6498" xr:uid="{00000000-0005-0000-0000-0000FC190000}"/>
    <cellStyle name="40% - Accent4 4 2 2 3 2 2" xfId="15822" xr:uid="{00000000-0005-0000-0000-0000FD190000}"/>
    <cellStyle name="40% - Accent4 4 2 2 3 2 3" xfId="25145" xr:uid="{00000000-0005-0000-0000-0000FE190000}"/>
    <cellStyle name="40% - Accent4 4 2 2 3 3" xfId="11135" xr:uid="{00000000-0005-0000-0000-0000FF190000}"/>
    <cellStyle name="40% - Accent4 4 2 2 3 4" xfId="20459" xr:uid="{00000000-0005-0000-0000-0000001A0000}"/>
    <cellStyle name="40% - Accent4 4 2 2 4" xfId="3354" xr:uid="{00000000-0005-0000-0000-0000011A0000}"/>
    <cellStyle name="40% - Accent4 4 2 2 4 2" xfId="8033" xr:uid="{00000000-0005-0000-0000-0000021A0000}"/>
    <cellStyle name="40% - Accent4 4 2 2 4 2 2" xfId="17357" xr:uid="{00000000-0005-0000-0000-0000031A0000}"/>
    <cellStyle name="40% - Accent4 4 2 2 4 2 3" xfId="26680" xr:uid="{00000000-0005-0000-0000-0000041A0000}"/>
    <cellStyle name="40% - Accent4 4 2 2 4 3" xfId="12740" xr:uid="{00000000-0005-0000-0000-0000051A0000}"/>
    <cellStyle name="40% - Accent4 4 2 2 4 4" xfId="22066" xr:uid="{00000000-0005-0000-0000-0000061A0000}"/>
    <cellStyle name="40% - Accent4 4 2 2 5" xfId="5020" xr:uid="{00000000-0005-0000-0000-0000071A0000}"/>
    <cellStyle name="40% - Accent4 4 2 2 5 2" xfId="14344" xr:uid="{00000000-0005-0000-0000-0000081A0000}"/>
    <cellStyle name="40% - Accent4 4 2 2 5 3" xfId="23667" xr:uid="{00000000-0005-0000-0000-0000091A0000}"/>
    <cellStyle name="40% - Accent4 4 2 2 6" xfId="9676" xr:uid="{00000000-0005-0000-0000-00000A1A0000}"/>
    <cellStyle name="40% - Accent4 4 2 2 6 2" xfId="19000" xr:uid="{00000000-0005-0000-0000-00000B1A0000}"/>
    <cellStyle name="40% - Accent4 4 2 2 6 3" xfId="28323" xr:uid="{00000000-0005-0000-0000-00000C1A0000}"/>
    <cellStyle name="40% - Accent4 4 2 2 7" xfId="10170" xr:uid="{00000000-0005-0000-0000-00000D1A0000}"/>
    <cellStyle name="40% - Accent4 4 2 2 8" xfId="19494" xr:uid="{00000000-0005-0000-0000-00000E1A0000}"/>
    <cellStyle name="40% - Accent4 4 2 3" xfId="813" xr:uid="{00000000-0005-0000-0000-00000F1A0000}"/>
    <cellStyle name="40% - Accent4 4 2 3 2" xfId="6925" xr:uid="{00000000-0005-0000-0000-0000101A0000}"/>
    <cellStyle name="40% - Accent4 4 2 3 2 2" xfId="16249" xr:uid="{00000000-0005-0000-0000-0000111A0000}"/>
    <cellStyle name="40% - Accent4 4 2 3 2 3" xfId="25572" xr:uid="{00000000-0005-0000-0000-0000121A0000}"/>
    <cellStyle name="40% - Accent4 4 2 3 3" xfId="10414" xr:uid="{00000000-0005-0000-0000-0000131A0000}"/>
    <cellStyle name="40% - Accent4 4 2 3 4" xfId="19738" xr:uid="{00000000-0005-0000-0000-0000141A0000}"/>
    <cellStyle name="40% - Accent4 4 2 4" xfId="1566" xr:uid="{00000000-0005-0000-0000-0000151A0000}"/>
    <cellStyle name="40% - Accent4 4 2 4 2" xfId="6491" xr:uid="{00000000-0005-0000-0000-0000161A0000}"/>
    <cellStyle name="40% - Accent4 4 2 4 2 2" xfId="15815" xr:uid="{00000000-0005-0000-0000-0000171A0000}"/>
    <cellStyle name="40% - Accent4 4 2 4 2 3" xfId="25138" xr:uid="{00000000-0005-0000-0000-0000181A0000}"/>
    <cellStyle name="40% - Accent4 4 2 4 3" xfId="11134" xr:uid="{00000000-0005-0000-0000-0000191A0000}"/>
    <cellStyle name="40% - Accent4 4 2 4 4" xfId="20458" xr:uid="{00000000-0005-0000-0000-00001A1A0000}"/>
    <cellStyle name="40% - Accent4 4 2 5" xfId="3353" xr:uid="{00000000-0005-0000-0000-00001B1A0000}"/>
    <cellStyle name="40% - Accent4 4 2 5 2" xfId="8032" xr:uid="{00000000-0005-0000-0000-00001C1A0000}"/>
    <cellStyle name="40% - Accent4 4 2 5 2 2" xfId="17356" xr:uid="{00000000-0005-0000-0000-00001D1A0000}"/>
    <cellStyle name="40% - Accent4 4 2 5 2 3" xfId="26679" xr:uid="{00000000-0005-0000-0000-00001E1A0000}"/>
    <cellStyle name="40% - Accent4 4 2 5 3" xfId="12739" xr:uid="{00000000-0005-0000-0000-00001F1A0000}"/>
    <cellStyle name="40% - Accent4 4 2 5 4" xfId="22065" xr:uid="{00000000-0005-0000-0000-0000201A0000}"/>
    <cellStyle name="40% - Accent4 4 2 6" xfId="5019" xr:uid="{00000000-0005-0000-0000-0000211A0000}"/>
    <cellStyle name="40% - Accent4 4 2 6 2" xfId="14343" xr:uid="{00000000-0005-0000-0000-0000221A0000}"/>
    <cellStyle name="40% - Accent4 4 2 6 3" xfId="23666" xr:uid="{00000000-0005-0000-0000-0000231A0000}"/>
    <cellStyle name="40% - Accent4 4 2 7" xfId="9436" xr:uid="{00000000-0005-0000-0000-0000241A0000}"/>
    <cellStyle name="40% - Accent4 4 2 7 2" xfId="18760" xr:uid="{00000000-0005-0000-0000-0000251A0000}"/>
    <cellStyle name="40% - Accent4 4 2 7 3" xfId="28083" xr:uid="{00000000-0005-0000-0000-0000261A0000}"/>
    <cellStyle name="40% - Accent4 4 2 8" xfId="9930" xr:uid="{00000000-0005-0000-0000-0000271A0000}"/>
    <cellStyle name="40% - Accent4 4 2 9" xfId="19254" xr:uid="{00000000-0005-0000-0000-0000281A0000}"/>
    <cellStyle name="40% - Accent4 4 3" xfId="444" xr:uid="{00000000-0005-0000-0000-0000291A0000}"/>
    <cellStyle name="40% - Accent4 4 3 2" xfId="931" xr:uid="{00000000-0005-0000-0000-00002A1A0000}"/>
    <cellStyle name="40% - Accent4 4 3 2 2" xfId="6831" xr:uid="{00000000-0005-0000-0000-00002B1A0000}"/>
    <cellStyle name="40% - Accent4 4 3 2 2 2" xfId="16155" xr:uid="{00000000-0005-0000-0000-00002C1A0000}"/>
    <cellStyle name="40% - Accent4 4 3 2 2 3" xfId="25478" xr:uid="{00000000-0005-0000-0000-00002D1A0000}"/>
    <cellStyle name="40% - Accent4 4 3 2 3" xfId="10532" xr:uid="{00000000-0005-0000-0000-00002E1A0000}"/>
    <cellStyle name="40% - Accent4 4 3 2 4" xfId="19856" xr:uid="{00000000-0005-0000-0000-00002F1A0000}"/>
    <cellStyle name="40% - Accent4 4 3 3" xfId="1568" xr:uid="{00000000-0005-0000-0000-0000301A0000}"/>
    <cellStyle name="40% - Accent4 4 3 3 2" xfId="6497" xr:uid="{00000000-0005-0000-0000-0000311A0000}"/>
    <cellStyle name="40% - Accent4 4 3 3 2 2" xfId="15821" xr:uid="{00000000-0005-0000-0000-0000321A0000}"/>
    <cellStyle name="40% - Accent4 4 3 3 2 3" xfId="25144" xr:uid="{00000000-0005-0000-0000-0000331A0000}"/>
    <cellStyle name="40% - Accent4 4 3 3 3" xfId="11136" xr:uid="{00000000-0005-0000-0000-0000341A0000}"/>
    <cellStyle name="40% - Accent4 4 3 3 4" xfId="20460" xr:uid="{00000000-0005-0000-0000-0000351A0000}"/>
    <cellStyle name="40% - Accent4 4 3 4" xfId="3355" xr:uid="{00000000-0005-0000-0000-0000361A0000}"/>
    <cellStyle name="40% - Accent4 4 3 4 2" xfId="8034" xr:uid="{00000000-0005-0000-0000-0000371A0000}"/>
    <cellStyle name="40% - Accent4 4 3 4 2 2" xfId="17358" xr:uid="{00000000-0005-0000-0000-0000381A0000}"/>
    <cellStyle name="40% - Accent4 4 3 4 2 3" xfId="26681" xr:uid="{00000000-0005-0000-0000-0000391A0000}"/>
    <cellStyle name="40% - Accent4 4 3 4 3" xfId="12741" xr:uid="{00000000-0005-0000-0000-00003A1A0000}"/>
    <cellStyle name="40% - Accent4 4 3 4 4" xfId="22067" xr:uid="{00000000-0005-0000-0000-00003B1A0000}"/>
    <cellStyle name="40% - Accent4 4 3 5" xfId="5021" xr:uid="{00000000-0005-0000-0000-00003C1A0000}"/>
    <cellStyle name="40% - Accent4 4 3 5 2" xfId="14345" xr:uid="{00000000-0005-0000-0000-00003D1A0000}"/>
    <cellStyle name="40% - Accent4 4 3 5 3" xfId="23668" xr:uid="{00000000-0005-0000-0000-00003E1A0000}"/>
    <cellStyle name="40% - Accent4 4 3 6" xfId="9554" xr:uid="{00000000-0005-0000-0000-00003F1A0000}"/>
    <cellStyle name="40% - Accent4 4 3 6 2" xfId="18878" xr:uid="{00000000-0005-0000-0000-0000401A0000}"/>
    <cellStyle name="40% - Accent4 4 3 6 3" xfId="28201" xr:uid="{00000000-0005-0000-0000-0000411A0000}"/>
    <cellStyle name="40% - Accent4 4 3 7" xfId="10048" xr:uid="{00000000-0005-0000-0000-0000421A0000}"/>
    <cellStyle name="40% - Accent4 4 3 8" xfId="19372" xr:uid="{00000000-0005-0000-0000-0000431A0000}"/>
    <cellStyle name="40% - Accent4 4 4" xfId="691" xr:uid="{00000000-0005-0000-0000-0000441A0000}"/>
    <cellStyle name="40% - Accent4 4 4 2" xfId="7000" xr:uid="{00000000-0005-0000-0000-0000451A0000}"/>
    <cellStyle name="40% - Accent4 4 4 2 2" xfId="16324" xr:uid="{00000000-0005-0000-0000-0000461A0000}"/>
    <cellStyle name="40% - Accent4 4 4 2 3" xfId="25647" xr:uid="{00000000-0005-0000-0000-0000471A0000}"/>
    <cellStyle name="40% - Accent4 4 4 3" xfId="10292" xr:uid="{00000000-0005-0000-0000-0000481A0000}"/>
    <cellStyle name="40% - Accent4 4 4 4" xfId="19616" xr:uid="{00000000-0005-0000-0000-0000491A0000}"/>
    <cellStyle name="40% - Accent4 4 5" xfId="1565" xr:uid="{00000000-0005-0000-0000-00004A1A0000}"/>
    <cellStyle name="40% - Accent4 4 5 2" xfId="6499" xr:uid="{00000000-0005-0000-0000-00004B1A0000}"/>
    <cellStyle name="40% - Accent4 4 5 2 2" xfId="15823" xr:uid="{00000000-0005-0000-0000-00004C1A0000}"/>
    <cellStyle name="40% - Accent4 4 5 2 3" xfId="25146" xr:uid="{00000000-0005-0000-0000-00004D1A0000}"/>
    <cellStyle name="40% - Accent4 4 5 3" xfId="11133" xr:uid="{00000000-0005-0000-0000-00004E1A0000}"/>
    <cellStyle name="40% - Accent4 4 5 4" xfId="20457" xr:uid="{00000000-0005-0000-0000-00004F1A0000}"/>
    <cellStyle name="40% - Accent4 4 6" xfId="3352" xr:uid="{00000000-0005-0000-0000-0000501A0000}"/>
    <cellStyle name="40% - Accent4 4 6 2" xfId="8031" xr:uid="{00000000-0005-0000-0000-0000511A0000}"/>
    <cellStyle name="40% - Accent4 4 6 2 2" xfId="17355" xr:uid="{00000000-0005-0000-0000-0000521A0000}"/>
    <cellStyle name="40% - Accent4 4 6 2 3" xfId="26678" xr:uid="{00000000-0005-0000-0000-0000531A0000}"/>
    <cellStyle name="40% - Accent4 4 6 3" xfId="12738" xr:uid="{00000000-0005-0000-0000-0000541A0000}"/>
    <cellStyle name="40% - Accent4 4 6 4" xfId="22064" xr:uid="{00000000-0005-0000-0000-0000551A0000}"/>
    <cellStyle name="40% - Accent4 4 7" xfId="5018" xr:uid="{00000000-0005-0000-0000-0000561A0000}"/>
    <cellStyle name="40% - Accent4 4 7 2" xfId="14342" xr:uid="{00000000-0005-0000-0000-0000571A0000}"/>
    <cellStyle name="40% - Accent4 4 7 3" xfId="23665" xr:uid="{00000000-0005-0000-0000-0000581A0000}"/>
    <cellStyle name="40% - Accent4 4 8" xfId="9313" xr:uid="{00000000-0005-0000-0000-0000591A0000}"/>
    <cellStyle name="40% - Accent4 4 8 2" xfId="18637" xr:uid="{00000000-0005-0000-0000-00005A1A0000}"/>
    <cellStyle name="40% - Accent4 4 8 3" xfId="27960" xr:uid="{00000000-0005-0000-0000-00005B1A0000}"/>
    <cellStyle name="40% - Accent4 4 9" xfId="9807" xr:uid="{00000000-0005-0000-0000-00005C1A0000}"/>
    <cellStyle name="40% - Accent4 5" xfId="247" xr:uid="{00000000-0005-0000-0000-00005D1A0000}"/>
    <cellStyle name="40% - Accent4 5 2" xfId="504" xr:uid="{00000000-0005-0000-0000-00005E1A0000}"/>
    <cellStyle name="40% - Accent4 5 2 2" xfId="991" xr:uid="{00000000-0005-0000-0000-00005F1A0000}"/>
    <cellStyle name="40% - Accent4 5 2 2 2" xfId="6797" xr:uid="{00000000-0005-0000-0000-0000601A0000}"/>
    <cellStyle name="40% - Accent4 5 2 2 2 2" xfId="16121" xr:uid="{00000000-0005-0000-0000-0000611A0000}"/>
    <cellStyle name="40% - Accent4 5 2 2 2 3" xfId="25444" xr:uid="{00000000-0005-0000-0000-0000621A0000}"/>
    <cellStyle name="40% - Accent4 5 2 2 3" xfId="10592" xr:uid="{00000000-0005-0000-0000-0000631A0000}"/>
    <cellStyle name="40% - Accent4 5 2 2 4" xfId="19916" xr:uid="{00000000-0005-0000-0000-0000641A0000}"/>
    <cellStyle name="40% - Accent4 5 2 3" xfId="1570" xr:uid="{00000000-0005-0000-0000-0000651A0000}"/>
    <cellStyle name="40% - Accent4 5 2 3 2" xfId="6495" xr:uid="{00000000-0005-0000-0000-0000661A0000}"/>
    <cellStyle name="40% - Accent4 5 2 3 2 2" xfId="15819" xr:uid="{00000000-0005-0000-0000-0000671A0000}"/>
    <cellStyle name="40% - Accent4 5 2 3 2 3" xfId="25142" xr:uid="{00000000-0005-0000-0000-0000681A0000}"/>
    <cellStyle name="40% - Accent4 5 2 3 3" xfId="11138" xr:uid="{00000000-0005-0000-0000-0000691A0000}"/>
    <cellStyle name="40% - Accent4 5 2 3 4" xfId="20462" xr:uid="{00000000-0005-0000-0000-00006A1A0000}"/>
    <cellStyle name="40% - Accent4 5 2 4" xfId="3357" xr:uid="{00000000-0005-0000-0000-00006B1A0000}"/>
    <cellStyle name="40% - Accent4 5 2 4 2" xfId="8036" xr:uid="{00000000-0005-0000-0000-00006C1A0000}"/>
    <cellStyle name="40% - Accent4 5 2 4 2 2" xfId="17360" xr:uid="{00000000-0005-0000-0000-00006D1A0000}"/>
    <cellStyle name="40% - Accent4 5 2 4 2 3" xfId="26683" xr:uid="{00000000-0005-0000-0000-00006E1A0000}"/>
    <cellStyle name="40% - Accent4 5 2 4 3" xfId="12743" xr:uid="{00000000-0005-0000-0000-00006F1A0000}"/>
    <cellStyle name="40% - Accent4 5 2 4 4" xfId="22069" xr:uid="{00000000-0005-0000-0000-0000701A0000}"/>
    <cellStyle name="40% - Accent4 5 2 5" xfId="5023" xr:uid="{00000000-0005-0000-0000-0000711A0000}"/>
    <cellStyle name="40% - Accent4 5 2 5 2" xfId="14347" xr:uid="{00000000-0005-0000-0000-0000721A0000}"/>
    <cellStyle name="40% - Accent4 5 2 5 3" xfId="23670" xr:uid="{00000000-0005-0000-0000-0000731A0000}"/>
    <cellStyle name="40% - Accent4 5 2 6" xfId="9614" xr:uid="{00000000-0005-0000-0000-0000741A0000}"/>
    <cellStyle name="40% - Accent4 5 2 6 2" xfId="18938" xr:uid="{00000000-0005-0000-0000-0000751A0000}"/>
    <cellStyle name="40% - Accent4 5 2 6 3" xfId="28261" xr:uid="{00000000-0005-0000-0000-0000761A0000}"/>
    <cellStyle name="40% - Accent4 5 2 7" xfId="10108" xr:uid="{00000000-0005-0000-0000-0000771A0000}"/>
    <cellStyle name="40% - Accent4 5 2 8" xfId="19432" xr:uid="{00000000-0005-0000-0000-0000781A0000}"/>
    <cellStyle name="40% - Accent4 5 3" xfId="751" xr:uid="{00000000-0005-0000-0000-0000791A0000}"/>
    <cellStyle name="40% - Accent4 5 3 2" xfId="6971" xr:uid="{00000000-0005-0000-0000-00007A1A0000}"/>
    <cellStyle name="40% - Accent4 5 3 2 2" xfId="16295" xr:uid="{00000000-0005-0000-0000-00007B1A0000}"/>
    <cellStyle name="40% - Accent4 5 3 2 3" xfId="25618" xr:uid="{00000000-0005-0000-0000-00007C1A0000}"/>
    <cellStyle name="40% - Accent4 5 3 3" xfId="10352" xr:uid="{00000000-0005-0000-0000-00007D1A0000}"/>
    <cellStyle name="40% - Accent4 5 3 4" xfId="19676" xr:uid="{00000000-0005-0000-0000-00007E1A0000}"/>
    <cellStyle name="40% - Accent4 5 4" xfId="1569" xr:uid="{00000000-0005-0000-0000-00007F1A0000}"/>
    <cellStyle name="40% - Accent4 5 4 2" xfId="6496" xr:uid="{00000000-0005-0000-0000-0000801A0000}"/>
    <cellStyle name="40% - Accent4 5 4 2 2" xfId="15820" xr:uid="{00000000-0005-0000-0000-0000811A0000}"/>
    <cellStyle name="40% - Accent4 5 4 2 3" xfId="25143" xr:uid="{00000000-0005-0000-0000-0000821A0000}"/>
    <cellStyle name="40% - Accent4 5 4 3" xfId="11137" xr:uid="{00000000-0005-0000-0000-0000831A0000}"/>
    <cellStyle name="40% - Accent4 5 4 4" xfId="20461" xr:uid="{00000000-0005-0000-0000-0000841A0000}"/>
    <cellStyle name="40% - Accent4 5 5" xfId="3356" xr:uid="{00000000-0005-0000-0000-0000851A0000}"/>
    <cellStyle name="40% - Accent4 5 5 2" xfId="8035" xr:uid="{00000000-0005-0000-0000-0000861A0000}"/>
    <cellStyle name="40% - Accent4 5 5 2 2" xfId="17359" xr:uid="{00000000-0005-0000-0000-0000871A0000}"/>
    <cellStyle name="40% - Accent4 5 5 2 3" xfId="26682" xr:uid="{00000000-0005-0000-0000-0000881A0000}"/>
    <cellStyle name="40% - Accent4 5 5 3" xfId="12742" xr:uid="{00000000-0005-0000-0000-0000891A0000}"/>
    <cellStyle name="40% - Accent4 5 5 4" xfId="22068" xr:uid="{00000000-0005-0000-0000-00008A1A0000}"/>
    <cellStyle name="40% - Accent4 5 6" xfId="5022" xr:uid="{00000000-0005-0000-0000-00008B1A0000}"/>
    <cellStyle name="40% - Accent4 5 6 2" xfId="14346" xr:uid="{00000000-0005-0000-0000-00008C1A0000}"/>
    <cellStyle name="40% - Accent4 5 6 3" xfId="23669" xr:uid="{00000000-0005-0000-0000-00008D1A0000}"/>
    <cellStyle name="40% - Accent4 5 7" xfId="9373" xr:uid="{00000000-0005-0000-0000-00008E1A0000}"/>
    <cellStyle name="40% - Accent4 5 7 2" xfId="18697" xr:uid="{00000000-0005-0000-0000-00008F1A0000}"/>
    <cellStyle name="40% - Accent4 5 7 3" xfId="28020" xr:uid="{00000000-0005-0000-0000-0000901A0000}"/>
    <cellStyle name="40% - Accent4 5 8" xfId="9867" xr:uid="{00000000-0005-0000-0000-0000911A0000}"/>
    <cellStyle name="40% - Accent4 5 9" xfId="19191" xr:uid="{00000000-0005-0000-0000-0000921A0000}"/>
    <cellStyle name="40% - Accent4 6" xfId="385" xr:uid="{00000000-0005-0000-0000-0000931A0000}"/>
    <cellStyle name="40% - Accent4 6 2" xfId="872" xr:uid="{00000000-0005-0000-0000-0000941A0000}"/>
    <cellStyle name="40% - Accent4 6 2 2" xfId="6883" xr:uid="{00000000-0005-0000-0000-0000951A0000}"/>
    <cellStyle name="40% - Accent4 6 2 2 2" xfId="16207" xr:uid="{00000000-0005-0000-0000-0000961A0000}"/>
    <cellStyle name="40% - Accent4 6 2 2 3" xfId="25530" xr:uid="{00000000-0005-0000-0000-0000971A0000}"/>
    <cellStyle name="40% - Accent4 6 2 3" xfId="10473" xr:uid="{00000000-0005-0000-0000-0000981A0000}"/>
    <cellStyle name="40% - Accent4 6 2 4" xfId="19797" xr:uid="{00000000-0005-0000-0000-0000991A0000}"/>
    <cellStyle name="40% - Accent4 6 3" xfId="1571" xr:uid="{00000000-0005-0000-0000-00009A1A0000}"/>
    <cellStyle name="40% - Accent4 6 3 2" xfId="6494" xr:uid="{00000000-0005-0000-0000-00009B1A0000}"/>
    <cellStyle name="40% - Accent4 6 3 2 2" xfId="15818" xr:uid="{00000000-0005-0000-0000-00009C1A0000}"/>
    <cellStyle name="40% - Accent4 6 3 2 3" xfId="25141" xr:uid="{00000000-0005-0000-0000-00009D1A0000}"/>
    <cellStyle name="40% - Accent4 6 3 3" xfId="11139" xr:uid="{00000000-0005-0000-0000-00009E1A0000}"/>
    <cellStyle name="40% - Accent4 6 3 4" xfId="20463" xr:uid="{00000000-0005-0000-0000-00009F1A0000}"/>
    <cellStyle name="40% - Accent4 6 4" xfId="3358" xr:uid="{00000000-0005-0000-0000-0000A01A0000}"/>
    <cellStyle name="40% - Accent4 6 4 2" xfId="8037" xr:uid="{00000000-0005-0000-0000-0000A11A0000}"/>
    <cellStyle name="40% - Accent4 6 4 2 2" xfId="17361" xr:uid="{00000000-0005-0000-0000-0000A21A0000}"/>
    <cellStyle name="40% - Accent4 6 4 2 3" xfId="26684" xr:uid="{00000000-0005-0000-0000-0000A31A0000}"/>
    <cellStyle name="40% - Accent4 6 4 3" xfId="12744" xr:uid="{00000000-0005-0000-0000-0000A41A0000}"/>
    <cellStyle name="40% - Accent4 6 4 4" xfId="22070" xr:uid="{00000000-0005-0000-0000-0000A51A0000}"/>
    <cellStyle name="40% - Accent4 6 5" xfId="5024" xr:uid="{00000000-0005-0000-0000-0000A61A0000}"/>
    <cellStyle name="40% - Accent4 6 5 2" xfId="14348" xr:uid="{00000000-0005-0000-0000-0000A71A0000}"/>
    <cellStyle name="40% - Accent4 6 5 3" xfId="23671" xr:uid="{00000000-0005-0000-0000-0000A81A0000}"/>
    <cellStyle name="40% - Accent4 6 6" xfId="9495" xr:uid="{00000000-0005-0000-0000-0000A91A0000}"/>
    <cellStyle name="40% - Accent4 6 6 2" xfId="18819" xr:uid="{00000000-0005-0000-0000-0000AA1A0000}"/>
    <cellStyle name="40% - Accent4 6 6 3" xfId="28142" xr:uid="{00000000-0005-0000-0000-0000AB1A0000}"/>
    <cellStyle name="40% - Accent4 6 7" xfId="9989" xr:uid="{00000000-0005-0000-0000-0000AC1A0000}"/>
    <cellStyle name="40% - Accent4 6 8" xfId="19313" xr:uid="{00000000-0005-0000-0000-0000AD1A0000}"/>
    <cellStyle name="40% - Accent4 7" xfId="628" xr:uid="{00000000-0005-0000-0000-0000AE1A0000}"/>
    <cellStyle name="40% - Accent4 7 2" xfId="1572" xr:uid="{00000000-0005-0000-0000-0000AF1A0000}"/>
    <cellStyle name="40% - Accent4 7 2 2" xfId="6493" xr:uid="{00000000-0005-0000-0000-0000B01A0000}"/>
    <cellStyle name="40% - Accent4 7 2 2 2" xfId="15817" xr:uid="{00000000-0005-0000-0000-0000B11A0000}"/>
    <cellStyle name="40% - Accent4 7 2 2 3" xfId="25140" xr:uid="{00000000-0005-0000-0000-0000B21A0000}"/>
    <cellStyle name="40% - Accent4 7 2 3" xfId="11140" xr:uid="{00000000-0005-0000-0000-0000B31A0000}"/>
    <cellStyle name="40% - Accent4 7 2 4" xfId="20464" xr:uid="{00000000-0005-0000-0000-0000B41A0000}"/>
    <cellStyle name="40% - Accent4 7 3" xfId="3359" xr:uid="{00000000-0005-0000-0000-0000B51A0000}"/>
    <cellStyle name="40% - Accent4 7 3 2" xfId="8038" xr:uid="{00000000-0005-0000-0000-0000B61A0000}"/>
    <cellStyle name="40% - Accent4 7 3 2 2" xfId="17362" xr:uid="{00000000-0005-0000-0000-0000B71A0000}"/>
    <cellStyle name="40% - Accent4 7 3 2 3" xfId="26685" xr:uid="{00000000-0005-0000-0000-0000B81A0000}"/>
    <cellStyle name="40% - Accent4 7 3 3" xfId="12745" xr:uid="{00000000-0005-0000-0000-0000B91A0000}"/>
    <cellStyle name="40% - Accent4 7 3 4" xfId="22071" xr:uid="{00000000-0005-0000-0000-0000BA1A0000}"/>
    <cellStyle name="40% - Accent4 7 4" xfId="5025" xr:uid="{00000000-0005-0000-0000-0000BB1A0000}"/>
    <cellStyle name="40% - Accent4 7 4 2" xfId="14349" xr:uid="{00000000-0005-0000-0000-0000BC1A0000}"/>
    <cellStyle name="40% - Accent4 7 4 3" xfId="23672" xr:uid="{00000000-0005-0000-0000-0000BD1A0000}"/>
    <cellStyle name="40% - Accent4 7 5" xfId="10232" xr:uid="{00000000-0005-0000-0000-0000BE1A0000}"/>
    <cellStyle name="40% - Accent4 7 6" xfId="19556" xr:uid="{00000000-0005-0000-0000-0000BF1A0000}"/>
    <cellStyle name="40% - Accent4 8" xfId="1573" xr:uid="{00000000-0005-0000-0000-0000C01A0000}"/>
    <cellStyle name="40% - Accent4 8 2" xfId="3360" xr:uid="{00000000-0005-0000-0000-0000C11A0000}"/>
    <cellStyle name="40% - Accent4 8 2 2" xfId="8039" xr:uid="{00000000-0005-0000-0000-0000C21A0000}"/>
    <cellStyle name="40% - Accent4 8 2 2 2" xfId="17363" xr:uid="{00000000-0005-0000-0000-0000C31A0000}"/>
    <cellStyle name="40% - Accent4 8 2 2 3" xfId="26686" xr:uid="{00000000-0005-0000-0000-0000C41A0000}"/>
    <cellStyle name="40% - Accent4 8 2 3" xfId="12746" xr:uid="{00000000-0005-0000-0000-0000C51A0000}"/>
    <cellStyle name="40% - Accent4 8 2 4" xfId="22072" xr:uid="{00000000-0005-0000-0000-0000C61A0000}"/>
    <cellStyle name="40% - Accent4 8 3" xfId="5026" xr:uid="{00000000-0005-0000-0000-0000C71A0000}"/>
    <cellStyle name="40% - Accent4 8 3 2" xfId="14350" xr:uid="{00000000-0005-0000-0000-0000C81A0000}"/>
    <cellStyle name="40% - Accent4 8 3 3" xfId="23673" xr:uid="{00000000-0005-0000-0000-0000C91A0000}"/>
    <cellStyle name="40% - Accent4 8 4" xfId="11141" xr:uid="{00000000-0005-0000-0000-0000CA1A0000}"/>
    <cellStyle name="40% - Accent4 8 5" xfId="20465" xr:uid="{00000000-0005-0000-0000-0000CB1A0000}"/>
    <cellStyle name="40% - Accent4 9" xfId="1126" xr:uid="{00000000-0005-0000-0000-0000CC1A0000}"/>
    <cellStyle name="40% - Accent4 9 2" xfId="5739" xr:uid="{00000000-0005-0000-0000-0000CD1A0000}"/>
    <cellStyle name="40% - Accent4 9 2 2" xfId="15063" xr:uid="{00000000-0005-0000-0000-0000CE1A0000}"/>
    <cellStyle name="40% - Accent4 9 2 3" xfId="24386" xr:uid="{00000000-0005-0000-0000-0000CF1A0000}"/>
    <cellStyle name="40% - Accent4 9 3" xfId="10725" xr:uid="{00000000-0005-0000-0000-0000D01A0000}"/>
    <cellStyle name="40% - Accent4 9 4" xfId="20049" xr:uid="{00000000-0005-0000-0000-0000D11A0000}"/>
    <cellStyle name="40% - Accent5" xfId="48" builtinId="47" customBuiltin="1"/>
    <cellStyle name="40% - Accent5 10" xfId="2942" xr:uid="{00000000-0005-0000-0000-0000D31A0000}"/>
    <cellStyle name="40% - Accent5 10 2" xfId="7624" xr:uid="{00000000-0005-0000-0000-0000D41A0000}"/>
    <cellStyle name="40% - Accent5 10 2 2" xfId="16948" xr:uid="{00000000-0005-0000-0000-0000D51A0000}"/>
    <cellStyle name="40% - Accent5 10 2 3" xfId="26271" xr:uid="{00000000-0005-0000-0000-0000D61A0000}"/>
    <cellStyle name="40% - Accent5 10 3" xfId="12347" xr:uid="{00000000-0005-0000-0000-0000D71A0000}"/>
    <cellStyle name="40% - Accent5 10 4" xfId="21673" xr:uid="{00000000-0005-0000-0000-0000D81A0000}"/>
    <cellStyle name="40% - Accent5 11" xfId="4585" xr:uid="{00000000-0005-0000-0000-0000D91A0000}"/>
    <cellStyle name="40% - Accent5 11 2" xfId="13909" xr:uid="{00000000-0005-0000-0000-0000DA1A0000}"/>
    <cellStyle name="40% - Accent5 11 3" xfId="23232" xr:uid="{00000000-0005-0000-0000-0000DB1A0000}"/>
    <cellStyle name="40% - Accent5 12" xfId="9243" xr:uid="{00000000-0005-0000-0000-0000DC1A0000}"/>
    <cellStyle name="40% - Accent5 12 2" xfId="18567" xr:uid="{00000000-0005-0000-0000-0000DD1A0000}"/>
    <cellStyle name="40% - Accent5 12 3" xfId="27890" xr:uid="{00000000-0005-0000-0000-0000DE1A0000}"/>
    <cellStyle name="40% - Accent5 13" xfId="9737" xr:uid="{00000000-0005-0000-0000-0000DF1A0000}"/>
    <cellStyle name="40% - Accent5 14" xfId="19061" xr:uid="{00000000-0005-0000-0000-0000E01A0000}"/>
    <cellStyle name="40% - Accent5 15" xfId="28406" xr:uid="{00000000-0005-0000-0000-0000E11A0000}"/>
    <cellStyle name="40% - Accent5 2" xfId="75" xr:uid="{00000000-0005-0000-0000-0000E21A0000}"/>
    <cellStyle name="40% - Accent5 2 10" xfId="4602" xr:uid="{00000000-0005-0000-0000-0000E31A0000}"/>
    <cellStyle name="40% - Accent5 2 10 2" xfId="13926" xr:uid="{00000000-0005-0000-0000-0000E41A0000}"/>
    <cellStyle name="40% - Accent5 2 10 3" xfId="23249" xr:uid="{00000000-0005-0000-0000-0000E51A0000}"/>
    <cellStyle name="40% - Accent5 2 11" xfId="9267" xr:uid="{00000000-0005-0000-0000-0000E61A0000}"/>
    <cellStyle name="40% - Accent5 2 11 2" xfId="18591" xr:uid="{00000000-0005-0000-0000-0000E71A0000}"/>
    <cellStyle name="40% - Accent5 2 11 3" xfId="27914" xr:uid="{00000000-0005-0000-0000-0000E81A0000}"/>
    <cellStyle name="40% - Accent5 2 12" xfId="9761" xr:uid="{00000000-0005-0000-0000-0000E91A0000}"/>
    <cellStyle name="40% - Accent5 2 13" xfId="19085" xr:uid="{00000000-0005-0000-0000-0000EA1A0000}"/>
    <cellStyle name="40% - Accent5 2 14" xfId="28407" xr:uid="{00000000-0005-0000-0000-0000EB1A0000}"/>
    <cellStyle name="40% - Accent5 2 2" xfId="213" xr:uid="{00000000-0005-0000-0000-0000EC1A0000}"/>
    <cellStyle name="40% - Accent5 2 2 10" xfId="9833" xr:uid="{00000000-0005-0000-0000-0000ED1A0000}"/>
    <cellStyle name="40% - Accent5 2 2 11" xfId="19157" xr:uid="{00000000-0005-0000-0000-0000EE1A0000}"/>
    <cellStyle name="40% - Accent5 2 2 2" xfId="352" xr:uid="{00000000-0005-0000-0000-0000EF1A0000}"/>
    <cellStyle name="40% - Accent5 2 2 2 10" xfId="19280" xr:uid="{00000000-0005-0000-0000-0000F01A0000}"/>
    <cellStyle name="40% - Accent5 2 2 2 2" xfId="592" xr:uid="{00000000-0005-0000-0000-0000F11A0000}"/>
    <cellStyle name="40% - Accent5 2 2 2 2 2" xfId="1079" xr:uid="{00000000-0005-0000-0000-0000F21A0000}"/>
    <cellStyle name="40% - Accent5 2 2 2 2 2 2" xfId="4706" xr:uid="{00000000-0005-0000-0000-0000F31A0000}"/>
    <cellStyle name="40% - Accent5 2 2 2 2 2 2 2" xfId="14030" xr:uid="{00000000-0005-0000-0000-0000F41A0000}"/>
    <cellStyle name="40% - Accent5 2 2 2 2 2 2 3" xfId="23353" xr:uid="{00000000-0005-0000-0000-0000F51A0000}"/>
    <cellStyle name="40% - Accent5 2 2 2 2 2 3" xfId="10680" xr:uid="{00000000-0005-0000-0000-0000F61A0000}"/>
    <cellStyle name="40% - Accent5 2 2 2 2 2 4" xfId="20004" xr:uid="{00000000-0005-0000-0000-0000F71A0000}"/>
    <cellStyle name="40% - Accent5 2 2 2 2 3" xfId="1577" xr:uid="{00000000-0005-0000-0000-0000F81A0000}"/>
    <cellStyle name="40% - Accent5 2 2 2 2 3 2" xfId="6254" xr:uid="{00000000-0005-0000-0000-0000F91A0000}"/>
    <cellStyle name="40% - Accent5 2 2 2 2 3 2 2" xfId="15578" xr:uid="{00000000-0005-0000-0000-0000FA1A0000}"/>
    <cellStyle name="40% - Accent5 2 2 2 2 3 2 3" xfId="24901" xr:uid="{00000000-0005-0000-0000-0000FB1A0000}"/>
    <cellStyle name="40% - Accent5 2 2 2 2 3 3" xfId="11145" xr:uid="{00000000-0005-0000-0000-0000FC1A0000}"/>
    <cellStyle name="40% - Accent5 2 2 2 2 3 4" xfId="20469" xr:uid="{00000000-0005-0000-0000-0000FD1A0000}"/>
    <cellStyle name="40% - Accent5 2 2 2 2 4" xfId="3364" xr:uid="{00000000-0005-0000-0000-0000FE1A0000}"/>
    <cellStyle name="40% - Accent5 2 2 2 2 4 2" xfId="8043" xr:uid="{00000000-0005-0000-0000-0000FF1A0000}"/>
    <cellStyle name="40% - Accent5 2 2 2 2 4 2 2" xfId="17367" xr:uid="{00000000-0005-0000-0000-0000001B0000}"/>
    <cellStyle name="40% - Accent5 2 2 2 2 4 2 3" xfId="26690" xr:uid="{00000000-0005-0000-0000-0000011B0000}"/>
    <cellStyle name="40% - Accent5 2 2 2 2 4 3" xfId="12750" xr:uid="{00000000-0005-0000-0000-0000021B0000}"/>
    <cellStyle name="40% - Accent5 2 2 2 2 4 4" xfId="22076" xr:uid="{00000000-0005-0000-0000-0000031B0000}"/>
    <cellStyle name="40% - Accent5 2 2 2 2 5" xfId="5030" xr:uid="{00000000-0005-0000-0000-0000041B0000}"/>
    <cellStyle name="40% - Accent5 2 2 2 2 5 2" xfId="14354" xr:uid="{00000000-0005-0000-0000-0000051B0000}"/>
    <cellStyle name="40% - Accent5 2 2 2 2 5 3" xfId="23677" xr:uid="{00000000-0005-0000-0000-0000061B0000}"/>
    <cellStyle name="40% - Accent5 2 2 2 2 6" xfId="7054" xr:uid="{00000000-0005-0000-0000-0000071B0000}"/>
    <cellStyle name="40% - Accent5 2 2 2 2 6 2" xfId="16378" xr:uid="{00000000-0005-0000-0000-0000081B0000}"/>
    <cellStyle name="40% - Accent5 2 2 2 2 6 3" xfId="25701" xr:uid="{00000000-0005-0000-0000-0000091B0000}"/>
    <cellStyle name="40% - Accent5 2 2 2 2 7" xfId="9702" xr:uid="{00000000-0005-0000-0000-00000A1B0000}"/>
    <cellStyle name="40% - Accent5 2 2 2 2 7 2" xfId="19026" xr:uid="{00000000-0005-0000-0000-00000B1B0000}"/>
    <cellStyle name="40% - Accent5 2 2 2 2 7 3" xfId="28349" xr:uid="{00000000-0005-0000-0000-00000C1B0000}"/>
    <cellStyle name="40% - Accent5 2 2 2 2 8" xfId="10196" xr:uid="{00000000-0005-0000-0000-00000D1B0000}"/>
    <cellStyle name="40% - Accent5 2 2 2 2 9" xfId="19520" xr:uid="{00000000-0005-0000-0000-00000E1B0000}"/>
    <cellStyle name="40% - Accent5 2 2 2 3" xfId="839" xr:uid="{00000000-0005-0000-0000-00000F1B0000}"/>
    <cellStyle name="40% - Accent5 2 2 2 3 2" xfId="7348" xr:uid="{00000000-0005-0000-0000-0000101B0000}"/>
    <cellStyle name="40% - Accent5 2 2 2 3 2 2" xfId="16672" xr:uid="{00000000-0005-0000-0000-0000111B0000}"/>
    <cellStyle name="40% - Accent5 2 2 2 3 2 3" xfId="25995" xr:uid="{00000000-0005-0000-0000-0000121B0000}"/>
    <cellStyle name="40% - Accent5 2 2 2 3 3" xfId="10440" xr:uid="{00000000-0005-0000-0000-0000131B0000}"/>
    <cellStyle name="40% - Accent5 2 2 2 3 4" xfId="19764" xr:uid="{00000000-0005-0000-0000-0000141B0000}"/>
    <cellStyle name="40% - Accent5 2 2 2 4" xfId="1576" xr:uid="{00000000-0005-0000-0000-0000151B0000}"/>
    <cellStyle name="40% - Accent5 2 2 2 4 2" xfId="6109" xr:uid="{00000000-0005-0000-0000-0000161B0000}"/>
    <cellStyle name="40% - Accent5 2 2 2 4 2 2" xfId="15433" xr:uid="{00000000-0005-0000-0000-0000171B0000}"/>
    <cellStyle name="40% - Accent5 2 2 2 4 2 3" xfId="24756" xr:uid="{00000000-0005-0000-0000-0000181B0000}"/>
    <cellStyle name="40% - Accent5 2 2 2 4 3" xfId="11144" xr:uid="{00000000-0005-0000-0000-0000191B0000}"/>
    <cellStyle name="40% - Accent5 2 2 2 4 4" xfId="20468" xr:uid="{00000000-0005-0000-0000-00001A1B0000}"/>
    <cellStyle name="40% - Accent5 2 2 2 5" xfId="3363" xr:uid="{00000000-0005-0000-0000-00001B1B0000}"/>
    <cellStyle name="40% - Accent5 2 2 2 5 2" xfId="8042" xr:uid="{00000000-0005-0000-0000-00001C1B0000}"/>
    <cellStyle name="40% - Accent5 2 2 2 5 2 2" xfId="17366" xr:uid="{00000000-0005-0000-0000-00001D1B0000}"/>
    <cellStyle name="40% - Accent5 2 2 2 5 2 3" xfId="26689" xr:uid="{00000000-0005-0000-0000-00001E1B0000}"/>
    <cellStyle name="40% - Accent5 2 2 2 5 3" xfId="12749" xr:uid="{00000000-0005-0000-0000-00001F1B0000}"/>
    <cellStyle name="40% - Accent5 2 2 2 5 4" xfId="22075" xr:uid="{00000000-0005-0000-0000-0000201B0000}"/>
    <cellStyle name="40% - Accent5 2 2 2 6" xfId="5029" xr:uid="{00000000-0005-0000-0000-0000211B0000}"/>
    <cellStyle name="40% - Accent5 2 2 2 6 2" xfId="14353" xr:uid="{00000000-0005-0000-0000-0000221B0000}"/>
    <cellStyle name="40% - Accent5 2 2 2 6 3" xfId="23676" xr:uid="{00000000-0005-0000-0000-0000231B0000}"/>
    <cellStyle name="40% - Accent5 2 2 2 7" xfId="7191" xr:uid="{00000000-0005-0000-0000-0000241B0000}"/>
    <cellStyle name="40% - Accent5 2 2 2 7 2" xfId="16515" xr:uid="{00000000-0005-0000-0000-0000251B0000}"/>
    <cellStyle name="40% - Accent5 2 2 2 7 3" xfId="25838" xr:uid="{00000000-0005-0000-0000-0000261B0000}"/>
    <cellStyle name="40% - Accent5 2 2 2 8" xfId="9462" xr:uid="{00000000-0005-0000-0000-0000271B0000}"/>
    <cellStyle name="40% - Accent5 2 2 2 8 2" xfId="18786" xr:uid="{00000000-0005-0000-0000-0000281B0000}"/>
    <cellStyle name="40% - Accent5 2 2 2 8 3" xfId="28109" xr:uid="{00000000-0005-0000-0000-0000291B0000}"/>
    <cellStyle name="40% - Accent5 2 2 2 9" xfId="9956" xr:uid="{00000000-0005-0000-0000-00002A1B0000}"/>
    <cellStyle name="40% - Accent5 2 2 3" xfId="470" xr:uid="{00000000-0005-0000-0000-00002B1B0000}"/>
    <cellStyle name="40% - Accent5 2 2 3 2" xfId="957" xr:uid="{00000000-0005-0000-0000-00002C1B0000}"/>
    <cellStyle name="40% - Accent5 2 2 3 2 2" xfId="6815" xr:uid="{00000000-0005-0000-0000-00002D1B0000}"/>
    <cellStyle name="40% - Accent5 2 2 3 2 2 2" xfId="16139" xr:uid="{00000000-0005-0000-0000-00002E1B0000}"/>
    <cellStyle name="40% - Accent5 2 2 3 2 2 3" xfId="25462" xr:uid="{00000000-0005-0000-0000-00002F1B0000}"/>
    <cellStyle name="40% - Accent5 2 2 3 2 3" xfId="10558" xr:uid="{00000000-0005-0000-0000-0000301B0000}"/>
    <cellStyle name="40% - Accent5 2 2 3 2 4" xfId="19882" xr:uid="{00000000-0005-0000-0000-0000311B0000}"/>
    <cellStyle name="40% - Accent5 2 2 3 3" xfId="1578" xr:uid="{00000000-0005-0000-0000-0000321B0000}"/>
    <cellStyle name="40% - Accent5 2 2 3 3 2" xfId="6490" xr:uid="{00000000-0005-0000-0000-0000331B0000}"/>
    <cellStyle name="40% - Accent5 2 2 3 3 2 2" xfId="15814" xr:uid="{00000000-0005-0000-0000-0000341B0000}"/>
    <cellStyle name="40% - Accent5 2 2 3 3 2 3" xfId="25137" xr:uid="{00000000-0005-0000-0000-0000351B0000}"/>
    <cellStyle name="40% - Accent5 2 2 3 3 3" xfId="11146" xr:uid="{00000000-0005-0000-0000-0000361B0000}"/>
    <cellStyle name="40% - Accent5 2 2 3 3 4" xfId="20470" xr:uid="{00000000-0005-0000-0000-0000371B0000}"/>
    <cellStyle name="40% - Accent5 2 2 3 4" xfId="3365" xr:uid="{00000000-0005-0000-0000-0000381B0000}"/>
    <cellStyle name="40% - Accent5 2 2 3 4 2" xfId="8044" xr:uid="{00000000-0005-0000-0000-0000391B0000}"/>
    <cellStyle name="40% - Accent5 2 2 3 4 2 2" xfId="17368" xr:uid="{00000000-0005-0000-0000-00003A1B0000}"/>
    <cellStyle name="40% - Accent5 2 2 3 4 2 3" xfId="26691" xr:uid="{00000000-0005-0000-0000-00003B1B0000}"/>
    <cellStyle name="40% - Accent5 2 2 3 4 3" xfId="12751" xr:uid="{00000000-0005-0000-0000-00003C1B0000}"/>
    <cellStyle name="40% - Accent5 2 2 3 4 4" xfId="22077" xr:uid="{00000000-0005-0000-0000-00003D1B0000}"/>
    <cellStyle name="40% - Accent5 2 2 3 5" xfId="5031" xr:uid="{00000000-0005-0000-0000-00003E1B0000}"/>
    <cellStyle name="40% - Accent5 2 2 3 5 2" xfId="14355" xr:uid="{00000000-0005-0000-0000-00003F1B0000}"/>
    <cellStyle name="40% - Accent5 2 2 3 5 3" xfId="23678" xr:uid="{00000000-0005-0000-0000-0000401B0000}"/>
    <cellStyle name="40% - Accent5 2 2 3 6" xfId="7122" xr:uid="{00000000-0005-0000-0000-0000411B0000}"/>
    <cellStyle name="40% - Accent5 2 2 3 6 2" xfId="16446" xr:uid="{00000000-0005-0000-0000-0000421B0000}"/>
    <cellStyle name="40% - Accent5 2 2 3 6 3" xfId="25769" xr:uid="{00000000-0005-0000-0000-0000431B0000}"/>
    <cellStyle name="40% - Accent5 2 2 3 7" xfId="9580" xr:uid="{00000000-0005-0000-0000-0000441B0000}"/>
    <cellStyle name="40% - Accent5 2 2 3 7 2" xfId="18904" xr:uid="{00000000-0005-0000-0000-0000451B0000}"/>
    <cellStyle name="40% - Accent5 2 2 3 7 3" xfId="28227" xr:uid="{00000000-0005-0000-0000-0000461B0000}"/>
    <cellStyle name="40% - Accent5 2 2 3 8" xfId="10074" xr:uid="{00000000-0005-0000-0000-0000471B0000}"/>
    <cellStyle name="40% - Accent5 2 2 3 9" xfId="19398" xr:uid="{00000000-0005-0000-0000-0000481B0000}"/>
    <cellStyle name="40% - Accent5 2 2 4" xfId="717" xr:uid="{00000000-0005-0000-0000-0000491B0000}"/>
    <cellStyle name="40% - Accent5 2 2 4 2" xfId="6993" xr:uid="{00000000-0005-0000-0000-00004A1B0000}"/>
    <cellStyle name="40% - Accent5 2 2 4 2 2" xfId="16317" xr:uid="{00000000-0005-0000-0000-00004B1B0000}"/>
    <cellStyle name="40% - Accent5 2 2 4 2 3" xfId="25640" xr:uid="{00000000-0005-0000-0000-00004C1B0000}"/>
    <cellStyle name="40% - Accent5 2 2 4 3" xfId="10318" xr:uid="{00000000-0005-0000-0000-00004D1B0000}"/>
    <cellStyle name="40% - Accent5 2 2 4 4" xfId="19642" xr:uid="{00000000-0005-0000-0000-00004E1B0000}"/>
    <cellStyle name="40% - Accent5 2 2 5" xfId="1575" xr:uid="{00000000-0005-0000-0000-00004F1B0000}"/>
    <cellStyle name="40% - Accent5 2 2 5 2" xfId="6492" xr:uid="{00000000-0005-0000-0000-0000501B0000}"/>
    <cellStyle name="40% - Accent5 2 2 5 2 2" xfId="15816" xr:uid="{00000000-0005-0000-0000-0000511B0000}"/>
    <cellStyle name="40% - Accent5 2 2 5 2 3" xfId="25139" xr:uid="{00000000-0005-0000-0000-0000521B0000}"/>
    <cellStyle name="40% - Accent5 2 2 5 3" xfId="11143" xr:uid="{00000000-0005-0000-0000-0000531B0000}"/>
    <cellStyle name="40% - Accent5 2 2 5 4" xfId="20467" xr:uid="{00000000-0005-0000-0000-0000541B0000}"/>
    <cellStyle name="40% - Accent5 2 2 6" xfId="3362" xr:uid="{00000000-0005-0000-0000-0000551B0000}"/>
    <cellStyle name="40% - Accent5 2 2 6 2" xfId="8041" xr:uid="{00000000-0005-0000-0000-0000561B0000}"/>
    <cellStyle name="40% - Accent5 2 2 6 2 2" xfId="17365" xr:uid="{00000000-0005-0000-0000-0000571B0000}"/>
    <cellStyle name="40% - Accent5 2 2 6 2 3" xfId="26688" xr:uid="{00000000-0005-0000-0000-0000581B0000}"/>
    <cellStyle name="40% - Accent5 2 2 6 3" xfId="12748" xr:uid="{00000000-0005-0000-0000-0000591B0000}"/>
    <cellStyle name="40% - Accent5 2 2 6 4" xfId="22074" xr:uid="{00000000-0005-0000-0000-00005A1B0000}"/>
    <cellStyle name="40% - Accent5 2 2 7" xfId="5028" xr:uid="{00000000-0005-0000-0000-00005B1B0000}"/>
    <cellStyle name="40% - Accent5 2 2 7 2" xfId="14352" xr:uid="{00000000-0005-0000-0000-00005C1B0000}"/>
    <cellStyle name="40% - Accent5 2 2 7 3" xfId="23675" xr:uid="{00000000-0005-0000-0000-00005D1B0000}"/>
    <cellStyle name="40% - Accent5 2 2 8" xfId="7258" xr:uid="{00000000-0005-0000-0000-00005E1B0000}"/>
    <cellStyle name="40% - Accent5 2 2 8 2" xfId="16582" xr:uid="{00000000-0005-0000-0000-00005F1B0000}"/>
    <cellStyle name="40% - Accent5 2 2 8 3" xfId="25905" xr:uid="{00000000-0005-0000-0000-0000601B0000}"/>
    <cellStyle name="40% - Accent5 2 2 9" xfId="9339" xr:uid="{00000000-0005-0000-0000-0000611B0000}"/>
    <cellStyle name="40% - Accent5 2 2 9 2" xfId="18663" xr:uid="{00000000-0005-0000-0000-0000621B0000}"/>
    <cellStyle name="40% - Accent5 2 2 9 3" xfId="27986" xr:uid="{00000000-0005-0000-0000-0000631B0000}"/>
    <cellStyle name="40% - Accent5 2 3" xfId="267" xr:uid="{00000000-0005-0000-0000-0000641B0000}"/>
    <cellStyle name="40% - Accent5 2 3 2" xfId="520" xr:uid="{00000000-0005-0000-0000-0000651B0000}"/>
    <cellStyle name="40% - Accent5 2 3 2 2" xfId="1007" xr:uid="{00000000-0005-0000-0000-0000661B0000}"/>
    <cellStyle name="40% - Accent5 2 3 2 2 2" xfId="6785" xr:uid="{00000000-0005-0000-0000-0000671B0000}"/>
    <cellStyle name="40% - Accent5 2 3 2 2 2 2" xfId="16109" xr:uid="{00000000-0005-0000-0000-0000681B0000}"/>
    <cellStyle name="40% - Accent5 2 3 2 2 2 3" xfId="25432" xr:uid="{00000000-0005-0000-0000-0000691B0000}"/>
    <cellStyle name="40% - Accent5 2 3 2 2 3" xfId="10608" xr:uid="{00000000-0005-0000-0000-00006A1B0000}"/>
    <cellStyle name="40% - Accent5 2 3 2 2 4" xfId="19932" xr:uid="{00000000-0005-0000-0000-00006B1B0000}"/>
    <cellStyle name="40% - Accent5 2 3 2 3" xfId="1580" xr:uid="{00000000-0005-0000-0000-00006C1B0000}"/>
    <cellStyle name="40% - Accent5 2 3 2 3 2" xfId="6488" xr:uid="{00000000-0005-0000-0000-00006D1B0000}"/>
    <cellStyle name="40% - Accent5 2 3 2 3 2 2" xfId="15812" xr:uid="{00000000-0005-0000-0000-00006E1B0000}"/>
    <cellStyle name="40% - Accent5 2 3 2 3 2 3" xfId="25135" xr:uid="{00000000-0005-0000-0000-00006F1B0000}"/>
    <cellStyle name="40% - Accent5 2 3 2 3 3" xfId="11148" xr:uid="{00000000-0005-0000-0000-0000701B0000}"/>
    <cellStyle name="40% - Accent5 2 3 2 3 4" xfId="20472" xr:uid="{00000000-0005-0000-0000-0000711B0000}"/>
    <cellStyle name="40% - Accent5 2 3 2 4" xfId="3367" xr:uid="{00000000-0005-0000-0000-0000721B0000}"/>
    <cellStyle name="40% - Accent5 2 3 2 4 2" xfId="8046" xr:uid="{00000000-0005-0000-0000-0000731B0000}"/>
    <cellStyle name="40% - Accent5 2 3 2 4 2 2" xfId="17370" xr:uid="{00000000-0005-0000-0000-0000741B0000}"/>
    <cellStyle name="40% - Accent5 2 3 2 4 2 3" xfId="26693" xr:uid="{00000000-0005-0000-0000-0000751B0000}"/>
    <cellStyle name="40% - Accent5 2 3 2 4 3" xfId="12753" xr:uid="{00000000-0005-0000-0000-0000761B0000}"/>
    <cellStyle name="40% - Accent5 2 3 2 4 4" xfId="22079" xr:uid="{00000000-0005-0000-0000-0000771B0000}"/>
    <cellStyle name="40% - Accent5 2 3 2 5" xfId="5033" xr:uid="{00000000-0005-0000-0000-0000781B0000}"/>
    <cellStyle name="40% - Accent5 2 3 2 5 2" xfId="14357" xr:uid="{00000000-0005-0000-0000-0000791B0000}"/>
    <cellStyle name="40% - Accent5 2 3 2 5 3" xfId="23680" xr:uid="{00000000-0005-0000-0000-00007A1B0000}"/>
    <cellStyle name="40% - Accent5 2 3 2 6" xfId="9630" xr:uid="{00000000-0005-0000-0000-00007B1B0000}"/>
    <cellStyle name="40% - Accent5 2 3 2 6 2" xfId="18954" xr:uid="{00000000-0005-0000-0000-00007C1B0000}"/>
    <cellStyle name="40% - Accent5 2 3 2 6 3" xfId="28277" xr:uid="{00000000-0005-0000-0000-00007D1B0000}"/>
    <cellStyle name="40% - Accent5 2 3 2 7" xfId="10124" xr:uid="{00000000-0005-0000-0000-00007E1B0000}"/>
    <cellStyle name="40% - Accent5 2 3 2 8" xfId="19448" xr:uid="{00000000-0005-0000-0000-00007F1B0000}"/>
    <cellStyle name="40% - Accent5 2 3 3" xfId="767" xr:uid="{00000000-0005-0000-0000-0000801B0000}"/>
    <cellStyle name="40% - Accent5 2 3 3 2" xfId="6957" xr:uid="{00000000-0005-0000-0000-0000811B0000}"/>
    <cellStyle name="40% - Accent5 2 3 3 2 2" xfId="16281" xr:uid="{00000000-0005-0000-0000-0000821B0000}"/>
    <cellStyle name="40% - Accent5 2 3 3 2 3" xfId="25604" xr:uid="{00000000-0005-0000-0000-0000831B0000}"/>
    <cellStyle name="40% - Accent5 2 3 3 3" xfId="10368" xr:uid="{00000000-0005-0000-0000-0000841B0000}"/>
    <cellStyle name="40% - Accent5 2 3 3 4" xfId="19692" xr:uid="{00000000-0005-0000-0000-0000851B0000}"/>
    <cellStyle name="40% - Accent5 2 3 4" xfId="1579" xr:uid="{00000000-0005-0000-0000-0000861B0000}"/>
    <cellStyle name="40% - Accent5 2 3 4 2" xfId="6489" xr:uid="{00000000-0005-0000-0000-0000871B0000}"/>
    <cellStyle name="40% - Accent5 2 3 4 2 2" xfId="15813" xr:uid="{00000000-0005-0000-0000-0000881B0000}"/>
    <cellStyle name="40% - Accent5 2 3 4 2 3" xfId="25136" xr:uid="{00000000-0005-0000-0000-0000891B0000}"/>
    <cellStyle name="40% - Accent5 2 3 4 3" xfId="11147" xr:uid="{00000000-0005-0000-0000-00008A1B0000}"/>
    <cellStyle name="40% - Accent5 2 3 4 4" xfId="20471" xr:uid="{00000000-0005-0000-0000-00008B1B0000}"/>
    <cellStyle name="40% - Accent5 2 3 5" xfId="3366" xr:uid="{00000000-0005-0000-0000-00008C1B0000}"/>
    <cellStyle name="40% - Accent5 2 3 5 2" xfId="8045" xr:uid="{00000000-0005-0000-0000-00008D1B0000}"/>
    <cellStyle name="40% - Accent5 2 3 5 2 2" xfId="17369" xr:uid="{00000000-0005-0000-0000-00008E1B0000}"/>
    <cellStyle name="40% - Accent5 2 3 5 2 3" xfId="26692" xr:uid="{00000000-0005-0000-0000-00008F1B0000}"/>
    <cellStyle name="40% - Accent5 2 3 5 3" xfId="12752" xr:uid="{00000000-0005-0000-0000-0000901B0000}"/>
    <cellStyle name="40% - Accent5 2 3 5 4" xfId="22078" xr:uid="{00000000-0005-0000-0000-0000911B0000}"/>
    <cellStyle name="40% - Accent5 2 3 6" xfId="5032" xr:uid="{00000000-0005-0000-0000-0000921B0000}"/>
    <cellStyle name="40% - Accent5 2 3 6 2" xfId="14356" xr:uid="{00000000-0005-0000-0000-0000931B0000}"/>
    <cellStyle name="40% - Accent5 2 3 6 3" xfId="23679" xr:uid="{00000000-0005-0000-0000-0000941B0000}"/>
    <cellStyle name="40% - Accent5 2 3 7" xfId="9389" xr:uid="{00000000-0005-0000-0000-0000951B0000}"/>
    <cellStyle name="40% - Accent5 2 3 7 2" xfId="18713" xr:uid="{00000000-0005-0000-0000-0000961B0000}"/>
    <cellStyle name="40% - Accent5 2 3 7 3" xfId="28036" xr:uid="{00000000-0005-0000-0000-0000971B0000}"/>
    <cellStyle name="40% - Accent5 2 3 8" xfId="9883" xr:uid="{00000000-0005-0000-0000-0000981B0000}"/>
    <cellStyle name="40% - Accent5 2 3 9" xfId="19207" xr:uid="{00000000-0005-0000-0000-0000991B0000}"/>
    <cellStyle name="40% - Accent5 2 4" xfId="411" xr:uid="{00000000-0005-0000-0000-00009A1B0000}"/>
    <cellStyle name="40% - Accent5 2 4 2" xfId="898" xr:uid="{00000000-0005-0000-0000-00009B1B0000}"/>
    <cellStyle name="40% - Accent5 2 4 2 2" xfId="6858" xr:uid="{00000000-0005-0000-0000-00009C1B0000}"/>
    <cellStyle name="40% - Accent5 2 4 2 2 2" xfId="16182" xr:uid="{00000000-0005-0000-0000-00009D1B0000}"/>
    <cellStyle name="40% - Accent5 2 4 2 2 3" xfId="25505" xr:uid="{00000000-0005-0000-0000-00009E1B0000}"/>
    <cellStyle name="40% - Accent5 2 4 2 3" xfId="10499" xr:uid="{00000000-0005-0000-0000-00009F1B0000}"/>
    <cellStyle name="40% - Accent5 2 4 2 4" xfId="19823" xr:uid="{00000000-0005-0000-0000-0000A01B0000}"/>
    <cellStyle name="40% - Accent5 2 4 3" xfId="1581" xr:uid="{00000000-0005-0000-0000-0000A11B0000}"/>
    <cellStyle name="40% - Accent5 2 4 3 2" xfId="6487" xr:uid="{00000000-0005-0000-0000-0000A21B0000}"/>
    <cellStyle name="40% - Accent5 2 4 3 2 2" xfId="15811" xr:uid="{00000000-0005-0000-0000-0000A31B0000}"/>
    <cellStyle name="40% - Accent5 2 4 3 2 3" xfId="25134" xr:uid="{00000000-0005-0000-0000-0000A41B0000}"/>
    <cellStyle name="40% - Accent5 2 4 3 3" xfId="11149" xr:uid="{00000000-0005-0000-0000-0000A51B0000}"/>
    <cellStyle name="40% - Accent5 2 4 3 4" xfId="20473" xr:uid="{00000000-0005-0000-0000-0000A61B0000}"/>
    <cellStyle name="40% - Accent5 2 4 4" xfId="3368" xr:uid="{00000000-0005-0000-0000-0000A71B0000}"/>
    <cellStyle name="40% - Accent5 2 4 4 2" xfId="8047" xr:uid="{00000000-0005-0000-0000-0000A81B0000}"/>
    <cellStyle name="40% - Accent5 2 4 4 2 2" xfId="17371" xr:uid="{00000000-0005-0000-0000-0000A91B0000}"/>
    <cellStyle name="40% - Accent5 2 4 4 2 3" xfId="26694" xr:uid="{00000000-0005-0000-0000-0000AA1B0000}"/>
    <cellStyle name="40% - Accent5 2 4 4 3" xfId="12754" xr:uid="{00000000-0005-0000-0000-0000AB1B0000}"/>
    <cellStyle name="40% - Accent5 2 4 4 4" xfId="22080" xr:uid="{00000000-0005-0000-0000-0000AC1B0000}"/>
    <cellStyle name="40% - Accent5 2 4 5" xfId="5034" xr:uid="{00000000-0005-0000-0000-0000AD1B0000}"/>
    <cellStyle name="40% - Accent5 2 4 5 2" xfId="14358" xr:uid="{00000000-0005-0000-0000-0000AE1B0000}"/>
    <cellStyle name="40% - Accent5 2 4 5 3" xfId="23681" xr:uid="{00000000-0005-0000-0000-0000AF1B0000}"/>
    <cellStyle name="40% - Accent5 2 4 6" xfId="7164" xr:uid="{00000000-0005-0000-0000-0000B01B0000}"/>
    <cellStyle name="40% - Accent5 2 4 6 2" xfId="16488" xr:uid="{00000000-0005-0000-0000-0000B11B0000}"/>
    <cellStyle name="40% - Accent5 2 4 6 3" xfId="25811" xr:uid="{00000000-0005-0000-0000-0000B21B0000}"/>
    <cellStyle name="40% - Accent5 2 4 7" xfId="9521" xr:uid="{00000000-0005-0000-0000-0000B31B0000}"/>
    <cellStyle name="40% - Accent5 2 4 7 2" xfId="18845" xr:uid="{00000000-0005-0000-0000-0000B41B0000}"/>
    <cellStyle name="40% - Accent5 2 4 7 3" xfId="28168" xr:uid="{00000000-0005-0000-0000-0000B51B0000}"/>
    <cellStyle name="40% - Accent5 2 4 8" xfId="10015" xr:uid="{00000000-0005-0000-0000-0000B61B0000}"/>
    <cellStyle name="40% - Accent5 2 4 9" xfId="19339" xr:uid="{00000000-0005-0000-0000-0000B71B0000}"/>
    <cellStyle name="40% - Accent5 2 5" xfId="658" xr:uid="{00000000-0005-0000-0000-0000B81B0000}"/>
    <cellStyle name="40% - Accent5 2 5 2" xfId="1582" xr:uid="{00000000-0005-0000-0000-0000B91B0000}"/>
    <cellStyle name="40% - Accent5 2 5 2 2" xfId="6486" xr:uid="{00000000-0005-0000-0000-0000BA1B0000}"/>
    <cellStyle name="40% - Accent5 2 5 2 2 2" xfId="15810" xr:uid="{00000000-0005-0000-0000-0000BB1B0000}"/>
    <cellStyle name="40% - Accent5 2 5 2 2 3" xfId="25133" xr:uid="{00000000-0005-0000-0000-0000BC1B0000}"/>
    <cellStyle name="40% - Accent5 2 5 2 3" xfId="11150" xr:uid="{00000000-0005-0000-0000-0000BD1B0000}"/>
    <cellStyle name="40% - Accent5 2 5 2 4" xfId="20474" xr:uid="{00000000-0005-0000-0000-0000BE1B0000}"/>
    <cellStyle name="40% - Accent5 2 5 3" xfId="3369" xr:uid="{00000000-0005-0000-0000-0000BF1B0000}"/>
    <cellStyle name="40% - Accent5 2 5 3 2" xfId="8048" xr:uid="{00000000-0005-0000-0000-0000C01B0000}"/>
    <cellStyle name="40% - Accent5 2 5 3 2 2" xfId="17372" xr:uid="{00000000-0005-0000-0000-0000C11B0000}"/>
    <cellStyle name="40% - Accent5 2 5 3 2 3" xfId="26695" xr:uid="{00000000-0005-0000-0000-0000C21B0000}"/>
    <cellStyle name="40% - Accent5 2 5 3 3" xfId="12755" xr:uid="{00000000-0005-0000-0000-0000C31B0000}"/>
    <cellStyle name="40% - Accent5 2 5 3 4" xfId="22081" xr:uid="{00000000-0005-0000-0000-0000C41B0000}"/>
    <cellStyle name="40% - Accent5 2 5 4" xfId="5035" xr:uid="{00000000-0005-0000-0000-0000C51B0000}"/>
    <cellStyle name="40% - Accent5 2 5 4 2" xfId="14359" xr:uid="{00000000-0005-0000-0000-0000C61B0000}"/>
    <cellStyle name="40% - Accent5 2 5 4 3" xfId="23682" xr:uid="{00000000-0005-0000-0000-0000C71B0000}"/>
    <cellStyle name="40% - Accent5 2 5 5" xfId="10259" xr:uid="{00000000-0005-0000-0000-0000C81B0000}"/>
    <cellStyle name="40% - Accent5 2 5 6" xfId="19583" xr:uid="{00000000-0005-0000-0000-0000C91B0000}"/>
    <cellStyle name="40% - Accent5 2 6" xfId="1583" xr:uid="{00000000-0005-0000-0000-0000CA1B0000}"/>
    <cellStyle name="40% - Accent5 2 6 2" xfId="3370" xr:uid="{00000000-0005-0000-0000-0000CB1B0000}"/>
    <cellStyle name="40% - Accent5 2 6 2 2" xfId="8049" xr:uid="{00000000-0005-0000-0000-0000CC1B0000}"/>
    <cellStyle name="40% - Accent5 2 6 2 2 2" xfId="17373" xr:uid="{00000000-0005-0000-0000-0000CD1B0000}"/>
    <cellStyle name="40% - Accent5 2 6 2 2 3" xfId="26696" xr:uid="{00000000-0005-0000-0000-0000CE1B0000}"/>
    <cellStyle name="40% - Accent5 2 6 2 3" xfId="12756" xr:uid="{00000000-0005-0000-0000-0000CF1B0000}"/>
    <cellStyle name="40% - Accent5 2 6 2 4" xfId="22082" xr:uid="{00000000-0005-0000-0000-0000D01B0000}"/>
    <cellStyle name="40% - Accent5 2 6 3" xfId="5036" xr:uid="{00000000-0005-0000-0000-0000D11B0000}"/>
    <cellStyle name="40% - Accent5 2 6 3 2" xfId="14360" xr:uid="{00000000-0005-0000-0000-0000D21B0000}"/>
    <cellStyle name="40% - Accent5 2 6 3 3" xfId="23683" xr:uid="{00000000-0005-0000-0000-0000D31B0000}"/>
    <cellStyle name="40% - Accent5 2 6 4" xfId="11151" xr:uid="{00000000-0005-0000-0000-0000D41B0000}"/>
    <cellStyle name="40% - Accent5 2 6 5" xfId="20475" xr:uid="{00000000-0005-0000-0000-0000D51B0000}"/>
    <cellStyle name="40% - Accent5 2 7" xfId="1574" xr:uid="{00000000-0005-0000-0000-0000D61B0000}"/>
    <cellStyle name="40% - Accent5 2 7 2" xfId="3361" xr:uid="{00000000-0005-0000-0000-0000D71B0000}"/>
    <cellStyle name="40% - Accent5 2 7 2 2" xfId="8040" xr:uid="{00000000-0005-0000-0000-0000D81B0000}"/>
    <cellStyle name="40% - Accent5 2 7 2 2 2" xfId="17364" xr:uid="{00000000-0005-0000-0000-0000D91B0000}"/>
    <cellStyle name="40% - Accent5 2 7 2 2 3" xfId="26687" xr:uid="{00000000-0005-0000-0000-0000DA1B0000}"/>
    <cellStyle name="40% - Accent5 2 7 2 3" xfId="12747" xr:uid="{00000000-0005-0000-0000-0000DB1B0000}"/>
    <cellStyle name="40% - Accent5 2 7 2 4" xfId="22073" xr:uid="{00000000-0005-0000-0000-0000DC1B0000}"/>
    <cellStyle name="40% - Accent5 2 7 3" xfId="5027" xr:uid="{00000000-0005-0000-0000-0000DD1B0000}"/>
    <cellStyle name="40% - Accent5 2 7 3 2" xfId="14351" xr:uid="{00000000-0005-0000-0000-0000DE1B0000}"/>
    <cellStyle name="40% - Accent5 2 7 3 3" xfId="23674" xr:uid="{00000000-0005-0000-0000-0000DF1B0000}"/>
    <cellStyle name="40% - Accent5 2 7 4" xfId="11142" xr:uid="{00000000-0005-0000-0000-0000E01B0000}"/>
    <cellStyle name="40% - Accent5 2 7 5" xfId="20466" xr:uid="{00000000-0005-0000-0000-0000E11B0000}"/>
    <cellStyle name="40% - Accent5 2 8" xfId="1142" xr:uid="{00000000-0005-0000-0000-0000E21B0000}"/>
    <cellStyle name="40% - Accent5 2 8 2" xfId="6699" xr:uid="{00000000-0005-0000-0000-0000E31B0000}"/>
    <cellStyle name="40% - Accent5 2 8 2 2" xfId="16023" xr:uid="{00000000-0005-0000-0000-0000E41B0000}"/>
    <cellStyle name="40% - Accent5 2 8 2 3" xfId="25346" xr:uid="{00000000-0005-0000-0000-0000E51B0000}"/>
    <cellStyle name="40% - Accent5 2 8 3" xfId="10741" xr:uid="{00000000-0005-0000-0000-0000E61B0000}"/>
    <cellStyle name="40% - Accent5 2 8 4" xfId="20065" xr:uid="{00000000-0005-0000-0000-0000E71B0000}"/>
    <cellStyle name="40% - Accent5 2 9" xfId="2960" xr:uid="{00000000-0005-0000-0000-0000E81B0000}"/>
    <cellStyle name="40% - Accent5 2 9 2" xfId="7639" xr:uid="{00000000-0005-0000-0000-0000E91B0000}"/>
    <cellStyle name="40% - Accent5 2 9 2 2" xfId="16963" xr:uid="{00000000-0005-0000-0000-0000EA1B0000}"/>
    <cellStyle name="40% - Accent5 2 9 2 3" xfId="26286" xr:uid="{00000000-0005-0000-0000-0000EB1B0000}"/>
    <cellStyle name="40% - Accent5 2 9 3" xfId="12361" xr:uid="{00000000-0005-0000-0000-0000EC1B0000}"/>
    <cellStyle name="40% - Accent5 2 9 4" xfId="21687" xr:uid="{00000000-0005-0000-0000-0000ED1B0000}"/>
    <cellStyle name="40% - Accent5 3" xfId="76" xr:uid="{00000000-0005-0000-0000-0000EE1B0000}"/>
    <cellStyle name="40% - Accent5 3 10" xfId="9268" xr:uid="{00000000-0005-0000-0000-0000EF1B0000}"/>
    <cellStyle name="40% - Accent5 3 10 2" xfId="18592" xr:uid="{00000000-0005-0000-0000-0000F01B0000}"/>
    <cellStyle name="40% - Accent5 3 10 3" xfId="27915" xr:uid="{00000000-0005-0000-0000-0000F11B0000}"/>
    <cellStyle name="40% - Accent5 3 11" xfId="9762" xr:uid="{00000000-0005-0000-0000-0000F21B0000}"/>
    <cellStyle name="40% - Accent5 3 12" xfId="19086" xr:uid="{00000000-0005-0000-0000-0000F31B0000}"/>
    <cellStyle name="40% - Accent5 3 13" xfId="28830" xr:uid="{00000000-0005-0000-0000-0000F41B0000}"/>
    <cellStyle name="40% - Accent5 3 2" xfId="214" xr:uid="{00000000-0005-0000-0000-0000F51B0000}"/>
    <cellStyle name="40% - Accent5 3 2 10" xfId="9834" xr:uid="{00000000-0005-0000-0000-0000F61B0000}"/>
    <cellStyle name="40% - Accent5 3 2 11" xfId="19158" xr:uid="{00000000-0005-0000-0000-0000F71B0000}"/>
    <cellStyle name="40% - Accent5 3 2 2" xfId="353" xr:uid="{00000000-0005-0000-0000-0000F81B0000}"/>
    <cellStyle name="40% - Accent5 3 2 2 10" xfId="19281" xr:uid="{00000000-0005-0000-0000-0000F91B0000}"/>
    <cellStyle name="40% - Accent5 3 2 2 2" xfId="593" xr:uid="{00000000-0005-0000-0000-0000FA1B0000}"/>
    <cellStyle name="40% - Accent5 3 2 2 2 2" xfId="1080" xr:uid="{00000000-0005-0000-0000-0000FB1B0000}"/>
    <cellStyle name="40% - Accent5 3 2 2 2 2 2" xfId="7334" xr:uid="{00000000-0005-0000-0000-0000FC1B0000}"/>
    <cellStyle name="40% - Accent5 3 2 2 2 2 2 2" xfId="16658" xr:uid="{00000000-0005-0000-0000-0000FD1B0000}"/>
    <cellStyle name="40% - Accent5 3 2 2 2 2 2 3" xfId="25981" xr:uid="{00000000-0005-0000-0000-0000FE1B0000}"/>
    <cellStyle name="40% - Accent5 3 2 2 2 2 3" xfId="10681" xr:uid="{00000000-0005-0000-0000-0000FF1B0000}"/>
    <cellStyle name="40% - Accent5 3 2 2 2 2 4" xfId="20005" xr:uid="{00000000-0005-0000-0000-0000001C0000}"/>
    <cellStyle name="40% - Accent5 3 2 2 2 3" xfId="7053" xr:uid="{00000000-0005-0000-0000-0000011C0000}"/>
    <cellStyle name="40% - Accent5 3 2 2 2 3 2" xfId="16377" xr:uid="{00000000-0005-0000-0000-0000021C0000}"/>
    <cellStyle name="40% - Accent5 3 2 2 2 3 3" xfId="25700" xr:uid="{00000000-0005-0000-0000-0000031C0000}"/>
    <cellStyle name="40% - Accent5 3 2 2 2 4" xfId="9703" xr:uid="{00000000-0005-0000-0000-0000041C0000}"/>
    <cellStyle name="40% - Accent5 3 2 2 2 4 2" xfId="19027" xr:uid="{00000000-0005-0000-0000-0000051C0000}"/>
    <cellStyle name="40% - Accent5 3 2 2 2 4 3" xfId="28350" xr:uid="{00000000-0005-0000-0000-0000061C0000}"/>
    <cellStyle name="40% - Accent5 3 2 2 2 5" xfId="10197" xr:uid="{00000000-0005-0000-0000-0000071C0000}"/>
    <cellStyle name="40% - Accent5 3 2 2 2 6" xfId="19521" xr:uid="{00000000-0005-0000-0000-0000081C0000}"/>
    <cellStyle name="40% - Accent5 3 2 2 3" xfId="840" xr:uid="{00000000-0005-0000-0000-0000091C0000}"/>
    <cellStyle name="40% - Accent5 3 2 2 3 2" xfId="6910" xr:uid="{00000000-0005-0000-0000-00000A1C0000}"/>
    <cellStyle name="40% - Accent5 3 2 2 3 2 2" xfId="16234" xr:uid="{00000000-0005-0000-0000-00000B1C0000}"/>
    <cellStyle name="40% - Accent5 3 2 2 3 2 3" xfId="25557" xr:uid="{00000000-0005-0000-0000-00000C1C0000}"/>
    <cellStyle name="40% - Accent5 3 2 2 3 3" xfId="10441" xr:uid="{00000000-0005-0000-0000-00000D1C0000}"/>
    <cellStyle name="40% - Accent5 3 2 2 3 4" xfId="19765" xr:uid="{00000000-0005-0000-0000-00000E1C0000}"/>
    <cellStyle name="40% - Accent5 3 2 2 4" xfId="1586" xr:uid="{00000000-0005-0000-0000-00000F1C0000}"/>
    <cellStyle name="40% - Accent5 3 2 2 4 2" xfId="6483" xr:uid="{00000000-0005-0000-0000-0000101C0000}"/>
    <cellStyle name="40% - Accent5 3 2 2 4 2 2" xfId="15807" xr:uid="{00000000-0005-0000-0000-0000111C0000}"/>
    <cellStyle name="40% - Accent5 3 2 2 4 2 3" xfId="25130" xr:uid="{00000000-0005-0000-0000-0000121C0000}"/>
    <cellStyle name="40% - Accent5 3 2 2 4 3" xfId="11154" xr:uid="{00000000-0005-0000-0000-0000131C0000}"/>
    <cellStyle name="40% - Accent5 3 2 2 4 4" xfId="20478" xr:uid="{00000000-0005-0000-0000-0000141C0000}"/>
    <cellStyle name="40% - Accent5 3 2 2 5" xfId="3373" xr:uid="{00000000-0005-0000-0000-0000151C0000}"/>
    <cellStyle name="40% - Accent5 3 2 2 5 2" xfId="8052" xr:uid="{00000000-0005-0000-0000-0000161C0000}"/>
    <cellStyle name="40% - Accent5 3 2 2 5 2 2" xfId="17376" xr:uid="{00000000-0005-0000-0000-0000171C0000}"/>
    <cellStyle name="40% - Accent5 3 2 2 5 2 3" xfId="26699" xr:uid="{00000000-0005-0000-0000-0000181C0000}"/>
    <cellStyle name="40% - Accent5 3 2 2 5 3" xfId="12759" xr:uid="{00000000-0005-0000-0000-0000191C0000}"/>
    <cellStyle name="40% - Accent5 3 2 2 5 4" xfId="22085" xr:uid="{00000000-0005-0000-0000-00001A1C0000}"/>
    <cellStyle name="40% - Accent5 3 2 2 6" xfId="5039" xr:uid="{00000000-0005-0000-0000-00001B1C0000}"/>
    <cellStyle name="40% - Accent5 3 2 2 6 2" xfId="14363" xr:uid="{00000000-0005-0000-0000-00001C1C0000}"/>
    <cellStyle name="40% - Accent5 3 2 2 6 3" xfId="23686" xr:uid="{00000000-0005-0000-0000-00001D1C0000}"/>
    <cellStyle name="40% - Accent5 3 2 2 7" xfId="7190" xr:uid="{00000000-0005-0000-0000-00001E1C0000}"/>
    <cellStyle name="40% - Accent5 3 2 2 7 2" xfId="16514" xr:uid="{00000000-0005-0000-0000-00001F1C0000}"/>
    <cellStyle name="40% - Accent5 3 2 2 7 3" xfId="25837" xr:uid="{00000000-0005-0000-0000-0000201C0000}"/>
    <cellStyle name="40% - Accent5 3 2 2 8" xfId="9463" xr:uid="{00000000-0005-0000-0000-0000211C0000}"/>
    <cellStyle name="40% - Accent5 3 2 2 8 2" xfId="18787" xr:uid="{00000000-0005-0000-0000-0000221C0000}"/>
    <cellStyle name="40% - Accent5 3 2 2 8 3" xfId="28110" xr:uid="{00000000-0005-0000-0000-0000231C0000}"/>
    <cellStyle name="40% - Accent5 3 2 2 9" xfId="9957" xr:uid="{00000000-0005-0000-0000-0000241C0000}"/>
    <cellStyle name="40% - Accent5 3 2 3" xfId="471" xr:uid="{00000000-0005-0000-0000-0000251C0000}"/>
    <cellStyle name="40% - Accent5 3 2 3 2" xfId="958" xr:uid="{00000000-0005-0000-0000-0000261C0000}"/>
    <cellStyle name="40% - Accent5 3 2 3 2 2" xfId="5476" xr:uid="{00000000-0005-0000-0000-0000271C0000}"/>
    <cellStyle name="40% - Accent5 3 2 3 2 2 2" xfId="14800" xr:uid="{00000000-0005-0000-0000-0000281C0000}"/>
    <cellStyle name="40% - Accent5 3 2 3 2 2 3" xfId="24123" xr:uid="{00000000-0005-0000-0000-0000291C0000}"/>
    <cellStyle name="40% - Accent5 3 2 3 2 3" xfId="10559" xr:uid="{00000000-0005-0000-0000-00002A1C0000}"/>
    <cellStyle name="40% - Accent5 3 2 3 2 4" xfId="19883" xr:uid="{00000000-0005-0000-0000-00002B1C0000}"/>
    <cellStyle name="40% - Accent5 3 2 3 3" xfId="7127" xr:uid="{00000000-0005-0000-0000-00002C1C0000}"/>
    <cellStyle name="40% - Accent5 3 2 3 3 2" xfId="16451" xr:uid="{00000000-0005-0000-0000-00002D1C0000}"/>
    <cellStyle name="40% - Accent5 3 2 3 3 3" xfId="25774" xr:uid="{00000000-0005-0000-0000-00002E1C0000}"/>
    <cellStyle name="40% - Accent5 3 2 3 4" xfId="9581" xr:uid="{00000000-0005-0000-0000-00002F1C0000}"/>
    <cellStyle name="40% - Accent5 3 2 3 4 2" xfId="18905" xr:uid="{00000000-0005-0000-0000-0000301C0000}"/>
    <cellStyle name="40% - Accent5 3 2 3 4 3" xfId="28228" xr:uid="{00000000-0005-0000-0000-0000311C0000}"/>
    <cellStyle name="40% - Accent5 3 2 3 5" xfId="10075" xr:uid="{00000000-0005-0000-0000-0000321C0000}"/>
    <cellStyle name="40% - Accent5 3 2 3 6" xfId="19399" xr:uid="{00000000-0005-0000-0000-0000331C0000}"/>
    <cellStyle name="40% - Accent5 3 2 4" xfId="718" xr:uid="{00000000-0005-0000-0000-0000341C0000}"/>
    <cellStyle name="40% - Accent5 3 2 4 2" xfId="6991" xr:uid="{00000000-0005-0000-0000-0000351C0000}"/>
    <cellStyle name="40% - Accent5 3 2 4 2 2" xfId="16315" xr:uid="{00000000-0005-0000-0000-0000361C0000}"/>
    <cellStyle name="40% - Accent5 3 2 4 2 3" xfId="25638" xr:uid="{00000000-0005-0000-0000-0000371C0000}"/>
    <cellStyle name="40% - Accent5 3 2 4 3" xfId="10319" xr:uid="{00000000-0005-0000-0000-0000381C0000}"/>
    <cellStyle name="40% - Accent5 3 2 4 4" xfId="19643" xr:uid="{00000000-0005-0000-0000-0000391C0000}"/>
    <cellStyle name="40% - Accent5 3 2 5" xfId="1585" xr:uid="{00000000-0005-0000-0000-00003A1C0000}"/>
    <cellStyle name="40% - Accent5 3 2 5 2" xfId="6484" xr:uid="{00000000-0005-0000-0000-00003B1C0000}"/>
    <cellStyle name="40% - Accent5 3 2 5 2 2" xfId="15808" xr:uid="{00000000-0005-0000-0000-00003C1C0000}"/>
    <cellStyle name="40% - Accent5 3 2 5 2 3" xfId="25131" xr:uid="{00000000-0005-0000-0000-00003D1C0000}"/>
    <cellStyle name="40% - Accent5 3 2 5 3" xfId="11153" xr:uid="{00000000-0005-0000-0000-00003E1C0000}"/>
    <cellStyle name="40% - Accent5 3 2 5 4" xfId="20477" xr:uid="{00000000-0005-0000-0000-00003F1C0000}"/>
    <cellStyle name="40% - Accent5 3 2 6" xfId="3372" xr:uid="{00000000-0005-0000-0000-0000401C0000}"/>
    <cellStyle name="40% - Accent5 3 2 6 2" xfId="8051" xr:uid="{00000000-0005-0000-0000-0000411C0000}"/>
    <cellStyle name="40% - Accent5 3 2 6 2 2" xfId="17375" xr:uid="{00000000-0005-0000-0000-0000421C0000}"/>
    <cellStyle name="40% - Accent5 3 2 6 2 3" xfId="26698" xr:uid="{00000000-0005-0000-0000-0000431C0000}"/>
    <cellStyle name="40% - Accent5 3 2 6 3" xfId="12758" xr:uid="{00000000-0005-0000-0000-0000441C0000}"/>
    <cellStyle name="40% - Accent5 3 2 6 4" xfId="22084" xr:uid="{00000000-0005-0000-0000-0000451C0000}"/>
    <cellStyle name="40% - Accent5 3 2 7" xfId="5038" xr:uid="{00000000-0005-0000-0000-0000461C0000}"/>
    <cellStyle name="40% - Accent5 3 2 7 2" xfId="14362" xr:uid="{00000000-0005-0000-0000-0000471C0000}"/>
    <cellStyle name="40% - Accent5 3 2 7 3" xfId="23685" xr:uid="{00000000-0005-0000-0000-0000481C0000}"/>
    <cellStyle name="40% - Accent5 3 2 8" xfId="7257" xr:uid="{00000000-0005-0000-0000-0000491C0000}"/>
    <cellStyle name="40% - Accent5 3 2 8 2" xfId="16581" xr:uid="{00000000-0005-0000-0000-00004A1C0000}"/>
    <cellStyle name="40% - Accent5 3 2 8 3" xfId="25904" xr:uid="{00000000-0005-0000-0000-00004B1C0000}"/>
    <cellStyle name="40% - Accent5 3 2 9" xfId="9340" xr:uid="{00000000-0005-0000-0000-00004C1C0000}"/>
    <cellStyle name="40% - Accent5 3 2 9 2" xfId="18664" xr:uid="{00000000-0005-0000-0000-00004D1C0000}"/>
    <cellStyle name="40% - Accent5 3 2 9 3" xfId="27987" xr:uid="{00000000-0005-0000-0000-00004E1C0000}"/>
    <cellStyle name="40% - Accent5 3 3" xfId="292" xr:uid="{00000000-0005-0000-0000-00004F1C0000}"/>
    <cellStyle name="40% - Accent5 3 3 10" xfId="19225" xr:uid="{00000000-0005-0000-0000-0000501C0000}"/>
    <cellStyle name="40% - Accent5 3 3 2" xfId="538" xr:uid="{00000000-0005-0000-0000-0000511C0000}"/>
    <cellStyle name="40% - Accent5 3 3 2 2" xfId="1025" xr:uid="{00000000-0005-0000-0000-0000521C0000}"/>
    <cellStyle name="40% - Accent5 3 3 2 2 2" xfId="6282" xr:uid="{00000000-0005-0000-0000-0000531C0000}"/>
    <cellStyle name="40% - Accent5 3 3 2 2 2 2" xfId="15606" xr:uid="{00000000-0005-0000-0000-0000541C0000}"/>
    <cellStyle name="40% - Accent5 3 3 2 2 2 3" xfId="24929" xr:uid="{00000000-0005-0000-0000-0000551C0000}"/>
    <cellStyle name="40% - Accent5 3 3 2 2 3" xfId="10626" xr:uid="{00000000-0005-0000-0000-0000561C0000}"/>
    <cellStyle name="40% - Accent5 3 3 2 2 4" xfId="19950" xr:uid="{00000000-0005-0000-0000-0000571C0000}"/>
    <cellStyle name="40% - Accent5 3 3 2 3" xfId="7092" xr:uid="{00000000-0005-0000-0000-0000581C0000}"/>
    <cellStyle name="40% - Accent5 3 3 2 3 2" xfId="16416" xr:uid="{00000000-0005-0000-0000-0000591C0000}"/>
    <cellStyle name="40% - Accent5 3 3 2 3 3" xfId="25739" xr:uid="{00000000-0005-0000-0000-00005A1C0000}"/>
    <cellStyle name="40% - Accent5 3 3 2 4" xfId="9648" xr:uid="{00000000-0005-0000-0000-00005B1C0000}"/>
    <cellStyle name="40% - Accent5 3 3 2 4 2" xfId="18972" xr:uid="{00000000-0005-0000-0000-00005C1C0000}"/>
    <cellStyle name="40% - Accent5 3 3 2 4 3" xfId="28295" xr:uid="{00000000-0005-0000-0000-00005D1C0000}"/>
    <cellStyle name="40% - Accent5 3 3 2 5" xfId="10142" xr:uid="{00000000-0005-0000-0000-00005E1C0000}"/>
    <cellStyle name="40% - Accent5 3 3 2 6" xfId="19466" xr:uid="{00000000-0005-0000-0000-00005F1C0000}"/>
    <cellStyle name="40% - Accent5 3 3 3" xfId="785" xr:uid="{00000000-0005-0000-0000-0000601C0000}"/>
    <cellStyle name="40% - Accent5 3 3 3 2" xfId="6945" xr:uid="{00000000-0005-0000-0000-0000611C0000}"/>
    <cellStyle name="40% - Accent5 3 3 3 2 2" xfId="16269" xr:uid="{00000000-0005-0000-0000-0000621C0000}"/>
    <cellStyle name="40% - Accent5 3 3 3 2 3" xfId="25592" xr:uid="{00000000-0005-0000-0000-0000631C0000}"/>
    <cellStyle name="40% - Accent5 3 3 3 3" xfId="10386" xr:uid="{00000000-0005-0000-0000-0000641C0000}"/>
    <cellStyle name="40% - Accent5 3 3 3 4" xfId="19710" xr:uid="{00000000-0005-0000-0000-0000651C0000}"/>
    <cellStyle name="40% - Accent5 3 3 4" xfId="1587" xr:uid="{00000000-0005-0000-0000-0000661C0000}"/>
    <cellStyle name="40% - Accent5 3 3 4 2" xfId="6482" xr:uid="{00000000-0005-0000-0000-0000671C0000}"/>
    <cellStyle name="40% - Accent5 3 3 4 2 2" xfId="15806" xr:uid="{00000000-0005-0000-0000-0000681C0000}"/>
    <cellStyle name="40% - Accent5 3 3 4 2 3" xfId="25129" xr:uid="{00000000-0005-0000-0000-0000691C0000}"/>
    <cellStyle name="40% - Accent5 3 3 4 3" xfId="11155" xr:uid="{00000000-0005-0000-0000-00006A1C0000}"/>
    <cellStyle name="40% - Accent5 3 3 4 4" xfId="20479" xr:uid="{00000000-0005-0000-0000-00006B1C0000}"/>
    <cellStyle name="40% - Accent5 3 3 5" xfId="3374" xr:uid="{00000000-0005-0000-0000-00006C1C0000}"/>
    <cellStyle name="40% - Accent5 3 3 5 2" xfId="8053" xr:uid="{00000000-0005-0000-0000-00006D1C0000}"/>
    <cellStyle name="40% - Accent5 3 3 5 2 2" xfId="17377" xr:uid="{00000000-0005-0000-0000-00006E1C0000}"/>
    <cellStyle name="40% - Accent5 3 3 5 2 3" xfId="26700" xr:uid="{00000000-0005-0000-0000-00006F1C0000}"/>
    <cellStyle name="40% - Accent5 3 3 5 3" xfId="12760" xr:uid="{00000000-0005-0000-0000-0000701C0000}"/>
    <cellStyle name="40% - Accent5 3 3 5 4" xfId="22086" xr:uid="{00000000-0005-0000-0000-0000711C0000}"/>
    <cellStyle name="40% - Accent5 3 3 6" xfId="5040" xr:uid="{00000000-0005-0000-0000-0000721C0000}"/>
    <cellStyle name="40% - Accent5 3 3 6 2" xfId="14364" xr:uid="{00000000-0005-0000-0000-0000731C0000}"/>
    <cellStyle name="40% - Accent5 3 3 6 3" xfId="23687" xr:uid="{00000000-0005-0000-0000-0000741C0000}"/>
    <cellStyle name="40% - Accent5 3 3 7" xfId="7225" xr:uid="{00000000-0005-0000-0000-0000751C0000}"/>
    <cellStyle name="40% - Accent5 3 3 7 2" xfId="16549" xr:uid="{00000000-0005-0000-0000-0000761C0000}"/>
    <cellStyle name="40% - Accent5 3 3 7 3" xfId="25872" xr:uid="{00000000-0005-0000-0000-0000771C0000}"/>
    <cellStyle name="40% - Accent5 3 3 8" xfId="9407" xr:uid="{00000000-0005-0000-0000-0000781C0000}"/>
    <cellStyle name="40% - Accent5 3 3 8 2" xfId="18731" xr:uid="{00000000-0005-0000-0000-0000791C0000}"/>
    <cellStyle name="40% - Accent5 3 3 8 3" xfId="28054" xr:uid="{00000000-0005-0000-0000-00007A1C0000}"/>
    <cellStyle name="40% - Accent5 3 3 9" xfId="9901" xr:uid="{00000000-0005-0000-0000-00007B1C0000}"/>
    <cellStyle name="40% - Accent5 3 4" xfId="412" xr:uid="{00000000-0005-0000-0000-00007C1C0000}"/>
    <cellStyle name="40% - Accent5 3 4 2" xfId="899" xr:uid="{00000000-0005-0000-0000-00007D1C0000}"/>
    <cellStyle name="40% - Accent5 3 4 2 2" xfId="6857" xr:uid="{00000000-0005-0000-0000-00007E1C0000}"/>
    <cellStyle name="40% - Accent5 3 4 2 2 2" xfId="16181" xr:uid="{00000000-0005-0000-0000-00007F1C0000}"/>
    <cellStyle name="40% - Accent5 3 4 2 2 3" xfId="25504" xr:uid="{00000000-0005-0000-0000-0000801C0000}"/>
    <cellStyle name="40% - Accent5 3 4 2 3" xfId="10500" xr:uid="{00000000-0005-0000-0000-0000811C0000}"/>
    <cellStyle name="40% - Accent5 3 4 2 4" xfId="19824" xr:uid="{00000000-0005-0000-0000-0000821C0000}"/>
    <cellStyle name="40% - Accent5 3 4 3" xfId="1588" xr:uid="{00000000-0005-0000-0000-0000831C0000}"/>
    <cellStyle name="40% - Accent5 3 4 3 2" xfId="6481" xr:uid="{00000000-0005-0000-0000-0000841C0000}"/>
    <cellStyle name="40% - Accent5 3 4 3 2 2" xfId="15805" xr:uid="{00000000-0005-0000-0000-0000851C0000}"/>
    <cellStyle name="40% - Accent5 3 4 3 2 3" xfId="25128" xr:uid="{00000000-0005-0000-0000-0000861C0000}"/>
    <cellStyle name="40% - Accent5 3 4 3 3" xfId="11156" xr:uid="{00000000-0005-0000-0000-0000871C0000}"/>
    <cellStyle name="40% - Accent5 3 4 3 4" xfId="20480" xr:uid="{00000000-0005-0000-0000-0000881C0000}"/>
    <cellStyle name="40% - Accent5 3 4 4" xfId="3375" xr:uid="{00000000-0005-0000-0000-0000891C0000}"/>
    <cellStyle name="40% - Accent5 3 4 4 2" xfId="8054" xr:uid="{00000000-0005-0000-0000-00008A1C0000}"/>
    <cellStyle name="40% - Accent5 3 4 4 2 2" xfId="17378" xr:uid="{00000000-0005-0000-0000-00008B1C0000}"/>
    <cellStyle name="40% - Accent5 3 4 4 2 3" xfId="26701" xr:uid="{00000000-0005-0000-0000-00008C1C0000}"/>
    <cellStyle name="40% - Accent5 3 4 4 3" xfId="12761" xr:uid="{00000000-0005-0000-0000-00008D1C0000}"/>
    <cellStyle name="40% - Accent5 3 4 4 4" xfId="22087" xr:uid="{00000000-0005-0000-0000-00008E1C0000}"/>
    <cellStyle name="40% - Accent5 3 4 5" xfId="5041" xr:uid="{00000000-0005-0000-0000-00008F1C0000}"/>
    <cellStyle name="40% - Accent5 3 4 5 2" xfId="14365" xr:uid="{00000000-0005-0000-0000-0000901C0000}"/>
    <cellStyle name="40% - Accent5 3 4 5 3" xfId="23688" xr:uid="{00000000-0005-0000-0000-0000911C0000}"/>
    <cellStyle name="40% - Accent5 3 4 6" xfId="7163" xr:uid="{00000000-0005-0000-0000-0000921C0000}"/>
    <cellStyle name="40% - Accent5 3 4 6 2" xfId="16487" xr:uid="{00000000-0005-0000-0000-0000931C0000}"/>
    <cellStyle name="40% - Accent5 3 4 6 3" xfId="25810" xr:uid="{00000000-0005-0000-0000-0000941C0000}"/>
    <cellStyle name="40% - Accent5 3 4 7" xfId="9522" xr:uid="{00000000-0005-0000-0000-0000951C0000}"/>
    <cellStyle name="40% - Accent5 3 4 7 2" xfId="18846" xr:uid="{00000000-0005-0000-0000-0000961C0000}"/>
    <cellStyle name="40% - Accent5 3 4 7 3" xfId="28169" xr:uid="{00000000-0005-0000-0000-0000971C0000}"/>
    <cellStyle name="40% - Accent5 3 4 8" xfId="10016" xr:uid="{00000000-0005-0000-0000-0000981C0000}"/>
    <cellStyle name="40% - Accent5 3 4 9" xfId="19340" xr:uid="{00000000-0005-0000-0000-0000991C0000}"/>
    <cellStyle name="40% - Accent5 3 5" xfId="659" xr:uid="{00000000-0005-0000-0000-00009A1C0000}"/>
    <cellStyle name="40% - Accent5 3 5 2" xfId="1589" xr:uid="{00000000-0005-0000-0000-00009B1C0000}"/>
    <cellStyle name="40% - Accent5 3 5 2 2" xfId="6480" xr:uid="{00000000-0005-0000-0000-00009C1C0000}"/>
    <cellStyle name="40% - Accent5 3 5 2 2 2" xfId="15804" xr:uid="{00000000-0005-0000-0000-00009D1C0000}"/>
    <cellStyle name="40% - Accent5 3 5 2 2 3" xfId="25127" xr:uid="{00000000-0005-0000-0000-00009E1C0000}"/>
    <cellStyle name="40% - Accent5 3 5 2 3" xfId="11157" xr:uid="{00000000-0005-0000-0000-00009F1C0000}"/>
    <cellStyle name="40% - Accent5 3 5 2 4" xfId="20481" xr:uid="{00000000-0005-0000-0000-0000A01C0000}"/>
    <cellStyle name="40% - Accent5 3 5 3" xfId="3376" xr:uid="{00000000-0005-0000-0000-0000A11C0000}"/>
    <cellStyle name="40% - Accent5 3 5 3 2" xfId="8055" xr:uid="{00000000-0005-0000-0000-0000A21C0000}"/>
    <cellStyle name="40% - Accent5 3 5 3 2 2" xfId="17379" xr:uid="{00000000-0005-0000-0000-0000A31C0000}"/>
    <cellStyle name="40% - Accent5 3 5 3 2 3" xfId="26702" xr:uid="{00000000-0005-0000-0000-0000A41C0000}"/>
    <cellStyle name="40% - Accent5 3 5 3 3" xfId="12762" xr:uid="{00000000-0005-0000-0000-0000A51C0000}"/>
    <cellStyle name="40% - Accent5 3 5 3 4" xfId="22088" xr:uid="{00000000-0005-0000-0000-0000A61C0000}"/>
    <cellStyle name="40% - Accent5 3 5 4" xfId="5042" xr:uid="{00000000-0005-0000-0000-0000A71C0000}"/>
    <cellStyle name="40% - Accent5 3 5 4 2" xfId="14366" xr:uid="{00000000-0005-0000-0000-0000A81C0000}"/>
    <cellStyle name="40% - Accent5 3 5 4 3" xfId="23689" xr:uid="{00000000-0005-0000-0000-0000A91C0000}"/>
    <cellStyle name="40% - Accent5 3 5 5" xfId="5968" xr:uid="{00000000-0005-0000-0000-0000AA1C0000}"/>
    <cellStyle name="40% - Accent5 3 5 5 2" xfId="15292" xr:uid="{00000000-0005-0000-0000-0000AB1C0000}"/>
    <cellStyle name="40% - Accent5 3 5 5 3" xfId="24615" xr:uid="{00000000-0005-0000-0000-0000AC1C0000}"/>
    <cellStyle name="40% - Accent5 3 5 6" xfId="10260" xr:uid="{00000000-0005-0000-0000-0000AD1C0000}"/>
    <cellStyle name="40% - Accent5 3 5 7" xfId="19584" xr:uid="{00000000-0005-0000-0000-0000AE1C0000}"/>
    <cellStyle name="40% - Accent5 3 6" xfId="1584" xr:uid="{00000000-0005-0000-0000-0000AF1C0000}"/>
    <cellStyle name="40% - Accent5 3 6 2" xfId="6485" xr:uid="{00000000-0005-0000-0000-0000B01C0000}"/>
    <cellStyle name="40% - Accent5 3 6 2 2" xfId="15809" xr:uid="{00000000-0005-0000-0000-0000B11C0000}"/>
    <cellStyle name="40% - Accent5 3 6 2 3" xfId="25132" xr:uid="{00000000-0005-0000-0000-0000B21C0000}"/>
    <cellStyle name="40% - Accent5 3 6 3" xfId="11152" xr:uid="{00000000-0005-0000-0000-0000B31C0000}"/>
    <cellStyle name="40% - Accent5 3 6 4" xfId="20476" xr:uid="{00000000-0005-0000-0000-0000B41C0000}"/>
    <cellStyle name="40% - Accent5 3 7" xfId="3371" xr:uid="{00000000-0005-0000-0000-0000B51C0000}"/>
    <cellStyle name="40% - Accent5 3 7 2" xfId="8050" xr:uid="{00000000-0005-0000-0000-0000B61C0000}"/>
    <cellStyle name="40% - Accent5 3 7 2 2" xfId="17374" xr:uid="{00000000-0005-0000-0000-0000B71C0000}"/>
    <cellStyle name="40% - Accent5 3 7 2 3" xfId="26697" xr:uid="{00000000-0005-0000-0000-0000B81C0000}"/>
    <cellStyle name="40% - Accent5 3 7 3" xfId="12757" xr:uid="{00000000-0005-0000-0000-0000B91C0000}"/>
    <cellStyle name="40% - Accent5 3 7 4" xfId="22083" xr:uid="{00000000-0005-0000-0000-0000BA1C0000}"/>
    <cellStyle name="40% - Accent5 3 8" xfId="5037" xr:uid="{00000000-0005-0000-0000-0000BB1C0000}"/>
    <cellStyle name="40% - Accent5 3 8 2" xfId="14361" xr:uid="{00000000-0005-0000-0000-0000BC1C0000}"/>
    <cellStyle name="40% - Accent5 3 8 3" xfId="23684" xr:uid="{00000000-0005-0000-0000-0000BD1C0000}"/>
    <cellStyle name="40% - Accent5 3 9" xfId="7309" xr:uid="{00000000-0005-0000-0000-0000BE1C0000}"/>
    <cellStyle name="40% - Accent5 3 9 2" xfId="16633" xr:uid="{00000000-0005-0000-0000-0000BF1C0000}"/>
    <cellStyle name="40% - Accent5 3 9 3" xfId="25956" xr:uid="{00000000-0005-0000-0000-0000C01C0000}"/>
    <cellStyle name="40% - Accent5 4" xfId="189" xr:uid="{00000000-0005-0000-0000-0000C11C0000}"/>
    <cellStyle name="40% - Accent5 4 10" xfId="19133" xr:uid="{00000000-0005-0000-0000-0000C21C0000}"/>
    <cellStyle name="40% - Accent5 4 11" xfId="28925" xr:uid="{00000000-0005-0000-0000-0000C31C0000}"/>
    <cellStyle name="40% - Accent5 4 2" xfId="328" xr:uid="{00000000-0005-0000-0000-0000C41C0000}"/>
    <cellStyle name="40% - Accent5 4 2 2" xfId="568" xr:uid="{00000000-0005-0000-0000-0000C51C0000}"/>
    <cellStyle name="40% - Accent5 4 2 2 2" xfId="1055" xr:uid="{00000000-0005-0000-0000-0000C61C0000}"/>
    <cellStyle name="40% - Accent5 4 2 2 2 2" xfId="6748" xr:uid="{00000000-0005-0000-0000-0000C71C0000}"/>
    <cellStyle name="40% - Accent5 4 2 2 2 2 2" xfId="16072" xr:uid="{00000000-0005-0000-0000-0000C81C0000}"/>
    <cellStyle name="40% - Accent5 4 2 2 2 2 3" xfId="25395" xr:uid="{00000000-0005-0000-0000-0000C91C0000}"/>
    <cellStyle name="40% - Accent5 4 2 2 2 3" xfId="10656" xr:uid="{00000000-0005-0000-0000-0000CA1C0000}"/>
    <cellStyle name="40% - Accent5 4 2 2 2 4" xfId="19980" xr:uid="{00000000-0005-0000-0000-0000CB1C0000}"/>
    <cellStyle name="40% - Accent5 4 2 2 3" xfId="1592" xr:uid="{00000000-0005-0000-0000-0000CC1C0000}"/>
    <cellStyle name="40% - Accent5 4 2 2 3 2" xfId="6477" xr:uid="{00000000-0005-0000-0000-0000CD1C0000}"/>
    <cellStyle name="40% - Accent5 4 2 2 3 2 2" xfId="15801" xr:uid="{00000000-0005-0000-0000-0000CE1C0000}"/>
    <cellStyle name="40% - Accent5 4 2 2 3 2 3" xfId="25124" xr:uid="{00000000-0005-0000-0000-0000CF1C0000}"/>
    <cellStyle name="40% - Accent5 4 2 2 3 3" xfId="11160" xr:uid="{00000000-0005-0000-0000-0000D01C0000}"/>
    <cellStyle name="40% - Accent5 4 2 2 3 4" xfId="20484" xr:uid="{00000000-0005-0000-0000-0000D11C0000}"/>
    <cellStyle name="40% - Accent5 4 2 2 4" xfId="3379" xr:uid="{00000000-0005-0000-0000-0000D21C0000}"/>
    <cellStyle name="40% - Accent5 4 2 2 4 2" xfId="8058" xr:uid="{00000000-0005-0000-0000-0000D31C0000}"/>
    <cellStyle name="40% - Accent5 4 2 2 4 2 2" xfId="17382" xr:uid="{00000000-0005-0000-0000-0000D41C0000}"/>
    <cellStyle name="40% - Accent5 4 2 2 4 2 3" xfId="26705" xr:uid="{00000000-0005-0000-0000-0000D51C0000}"/>
    <cellStyle name="40% - Accent5 4 2 2 4 3" xfId="12765" xr:uid="{00000000-0005-0000-0000-0000D61C0000}"/>
    <cellStyle name="40% - Accent5 4 2 2 4 4" xfId="22091" xr:uid="{00000000-0005-0000-0000-0000D71C0000}"/>
    <cellStyle name="40% - Accent5 4 2 2 5" xfId="5045" xr:uid="{00000000-0005-0000-0000-0000D81C0000}"/>
    <cellStyle name="40% - Accent5 4 2 2 5 2" xfId="14369" xr:uid="{00000000-0005-0000-0000-0000D91C0000}"/>
    <cellStyle name="40% - Accent5 4 2 2 5 3" xfId="23692" xr:uid="{00000000-0005-0000-0000-0000DA1C0000}"/>
    <cellStyle name="40% - Accent5 4 2 2 6" xfId="9678" xr:uid="{00000000-0005-0000-0000-0000DB1C0000}"/>
    <cellStyle name="40% - Accent5 4 2 2 6 2" xfId="19002" xr:uid="{00000000-0005-0000-0000-0000DC1C0000}"/>
    <cellStyle name="40% - Accent5 4 2 2 6 3" xfId="28325" xr:uid="{00000000-0005-0000-0000-0000DD1C0000}"/>
    <cellStyle name="40% - Accent5 4 2 2 7" xfId="10172" xr:uid="{00000000-0005-0000-0000-0000DE1C0000}"/>
    <cellStyle name="40% - Accent5 4 2 2 8" xfId="19496" xr:uid="{00000000-0005-0000-0000-0000DF1C0000}"/>
    <cellStyle name="40% - Accent5 4 2 3" xfId="815" xr:uid="{00000000-0005-0000-0000-0000E01C0000}"/>
    <cellStyle name="40% - Accent5 4 2 3 2" xfId="6921" xr:uid="{00000000-0005-0000-0000-0000E11C0000}"/>
    <cellStyle name="40% - Accent5 4 2 3 2 2" xfId="16245" xr:uid="{00000000-0005-0000-0000-0000E21C0000}"/>
    <cellStyle name="40% - Accent5 4 2 3 2 3" xfId="25568" xr:uid="{00000000-0005-0000-0000-0000E31C0000}"/>
    <cellStyle name="40% - Accent5 4 2 3 3" xfId="10416" xr:uid="{00000000-0005-0000-0000-0000E41C0000}"/>
    <cellStyle name="40% - Accent5 4 2 3 4" xfId="19740" xr:uid="{00000000-0005-0000-0000-0000E51C0000}"/>
    <cellStyle name="40% - Accent5 4 2 4" xfId="1591" xr:uid="{00000000-0005-0000-0000-0000E61C0000}"/>
    <cellStyle name="40% - Accent5 4 2 4 2" xfId="6478" xr:uid="{00000000-0005-0000-0000-0000E71C0000}"/>
    <cellStyle name="40% - Accent5 4 2 4 2 2" xfId="15802" xr:uid="{00000000-0005-0000-0000-0000E81C0000}"/>
    <cellStyle name="40% - Accent5 4 2 4 2 3" xfId="25125" xr:uid="{00000000-0005-0000-0000-0000E91C0000}"/>
    <cellStyle name="40% - Accent5 4 2 4 3" xfId="11159" xr:uid="{00000000-0005-0000-0000-0000EA1C0000}"/>
    <cellStyle name="40% - Accent5 4 2 4 4" xfId="20483" xr:uid="{00000000-0005-0000-0000-0000EB1C0000}"/>
    <cellStyle name="40% - Accent5 4 2 5" xfId="3378" xr:uid="{00000000-0005-0000-0000-0000EC1C0000}"/>
    <cellStyle name="40% - Accent5 4 2 5 2" xfId="8057" xr:uid="{00000000-0005-0000-0000-0000ED1C0000}"/>
    <cellStyle name="40% - Accent5 4 2 5 2 2" xfId="17381" xr:uid="{00000000-0005-0000-0000-0000EE1C0000}"/>
    <cellStyle name="40% - Accent5 4 2 5 2 3" xfId="26704" xr:uid="{00000000-0005-0000-0000-0000EF1C0000}"/>
    <cellStyle name="40% - Accent5 4 2 5 3" xfId="12764" xr:uid="{00000000-0005-0000-0000-0000F01C0000}"/>
    <cellStyle name="40% - Accent5 4 2 5 4" xfId="22090" xr:uid="{00000000-0005-0000-0000-0000F11C0000}"/>
    <cellStyle name="40% - Accent5 4 2 6" xfId="5044" xr:uid="{00000000-0005-0000-0000-0000F21C0000}"/>
    <cellStyle name="40% - Accent5 4 2 6 2" xfId="14368" xr:uid="{00000000-0005-0000-0000-0000F31C0000}"/>
    <cellStyle name="40% - Accent5 4 2 6 3" xfId="23691" xr:uid="{00000000-0005-0000-0000-0000F41C0000}"/>
    <cellStyle name="40% - Accent5 4 2 7" xfId="9438" xr:uid="{00000000-0005-0000-0000-0000F51C0000}"/>
    <cellStyle name="40% - Accent5 4 2 7 2" xfId="18762" xr:uid="{00000000-0005-0000-0000-0000F61C0000}"/>
    <cellStyle name="40% - Accent5 4 2 7 3" xfId="28085" xr:uid="{00000000-0005-0000-0000-0000F71C0000}"/>
    <cellStyle name="40% - Accent5 4 2 8" xfId="9932" xr:uid="{00000000-0005-0000-0000-0000F81C0000}"/>
    <cellStyle name="40% - Accent5 4 2 9" xfId="19256" xr:uid="{00000000-0005-0000-0000-0000F91C0000}"/>
    <cellStyle name="40% - Accent5 4 3" xfId="446" xr:uid="{00000000-0005-0000-0000-0000FA1C0000}"/>
    <cellStyle name="40% - Accent5 4 3 2" xfId="933" xr:uid="{00000000-0005-0000-0000-0000FB1C0000}"/>
    <cellStyle name="40% - Accent5 4 3 2 2" xfId="6827" xr:uid="{00000000-0005-0000-0000-0000FC1C0000}"/>
    <cellStyle name="40% - Accent5 4 3 2 2 2" xfId="16151" xr:uid="{00000000-0005-0000-0000-0000FD1C0000}"/>
    <cellStyle name="40% - Accent5 4 3 2 2 3" xfId="25474" xr:uid="{00000000-0005-0000-0000-0000FE1C0000}"/>
    <cellStyle name="40% - Accent5 4 3 2 3" xfId="10534" xr:uid="{00000000-0005-0000-0000-0000FF1C0000}"/>
    <cellStyle name="40% - Accent5 4 3 2 4" xfId="19858" xr:uid="{00000000-0005-0000-0000-0000001D0000}"/>
    <cellStyle name="40% - Accent5 4 3 3" xfId="1593" xr:uid="{00000000-0005-0000-0000-0000011D0000}"/>
    <cellStyle name="40% - Accent5 4 3 3 2" xfId="6469" xr:uid="{00000000-0005-0000-0000-0000021D0000}"/>
    <cellStyle name="40% - Accent5 4 3 3 2 2" xfId="15793" xr:uid="{00000000-0005-0000-0000-0000031D0000}"/>
    <cellStyle name="40% - Accent5 4 3 3 2 3" xfId="25116" xr:uid="{00000000-0005-0000-0000-0000041D0000}"/>
    <cellStyle name="40% - Accent5 4 3 3 3" xfId="11161" xr:uid="{00000000-0005-0000-0000-0000051D0000}"/>
    <cellStyle name="40% - Accent5 4 3 3 4" xfId="20485" xr:uid="{00000000-0005-0000-0000-0000061D0000}"/>
    <cellStyle name="40% - Accent5 4 3 4" xfId="3380" xr:uid="{00000000-0005-0000-0000-0000071D0000}"/>
    <cellStyle name="40% - Accent5 4 3 4 2" xfId="8059" xr:uid="{00000000-0005-0000-0000-0000081D0000}"/>
    <cellStyle name="40% - Accent5 4 3 4 2 2" xfId="17383" xr:uid="{00000000-0005-0000-0000-0000091D0000}"/>
    <cellStyle name="40% - Accent5 4 3 4 2 3" xfId="26706" xr:uid="{00000000-0005-0000-0000-00000A1D0000}"/>
    <cellStyle name="40% - Accent5 4 3 4 3" xfId="12766" xr:uid="{00000000-0005-0000-0000-00000B1D0000}"/>
    <cellStyle name="40% - Accent5 4 3 4 4" xfId="22092" xr:uid="{00000000-0005-0000-0000-00000C1D0000}"/>
    <cellStyle name="40% - Accent5 4 3 5" xfId="5046" xr:uid="{00000000-0005-0000-0000-00000D1D0000}"/>
    <cellStyle name="40% - Accent5 4 3 5 2" xfId="14370" xr:uid="{00000000-0005-0000-0000-00000E1D0000}"/>
    <cellStyle name="40% - Accent5 4 3 5 3" xfId="23693" xr:uid="{00000000-0005-0000-0000-00000F1D0000}"/>
    <cellStyle name="40% - Accent5 4 3 6" xfId="9556" xr:uid="{00000000-0005-0000-0000-0000101D0000}"/>
    <cellStyle name="40% - Accent5 4 3 6 2" xfId="18880" xr:uid="{00000000-0005-0000-0000-0000111D0000}"/>
    <cellStyle name="40% - Accent5 4 3 6 3" xfId="28203" xr:uid="{00000000-0005-0000-0000-0000121D0000}"/>
    <cellStyle name="40% - Accent5 4 3 7" xfId="10050" xr:uid="{00000000-0005-0000-0000-0000131D0000}"/>
    <cellStyle name="40% - Accent5 4 3 8" xfId="19374" xr:uid="{00000000-0005-0000-0000-0000141D0000}"/>
    <cellStyle name="40% - Accent5 4 4" xfId="693" xr:uid="{00000000-0005-0000-0000-0000151D0000}"/>
    <cellStyle name="40% - Accent5 4 4 2" xfId="7011" xr:uid="{00000000-0005-0000-0000-0000161D0000}"/>
    <cellStyle name="40% - Accent5 4 4 2 2" xfId="16335" xr:uid="{00000000-0005-0000-0000-0000171D0000}"/>
    <cellStyle name="40% - Accent5 4 4 2 3" xfId="25658" xr:uid="{00000000-0005-0000-0000-0000181D0000}"/>
    <cellStyle name="40% - Accent5 4 4 3" xfId="10294" xr:uid="{00000000-0005-0000-0000-0000191D0000}"/>
    <cellStyle name="40% - Accent5 4 4 4" xfId="19618" xr:uid="{00000000-0005-0000-0000-00001A1D0000}"/>
    <cellStyle name="40% - Accent5 4 5" xfId="1590" xr:uid="{00000000-0005-0000-0000-00001B1D0000}"/>
    <cellStyle name="40% - Accent5 4 5 2" xfId="6479" xr:uid="{00000000-0005-0000-0000-00001C1D0000}"/>
    <cellStyle name="40% - Accent5 4 5 2 2" xfId="15803" xr:uid="{00000000-0005-0000-0000-00001D1D0000}"/>
    <cellStyle name="40% - Accent5 4 5 2 3" xfId="25126" xr:uid="{00000000-0005-0000-0000-00001E1D0000}"/>
    <cellStyle name="40% - Accent5 4 5 3" xfId="11158" xr:uid="{00000000-0005-0000-0000-00001F1D0000}"/>
    <cellStyle name="40% - Accent5 4 5 4" xfId="20482" xr:uid="{00000000-0005-0000-0000-0000201D0000}"/>
    <cellStyle name="40% - Accent5 4 6" xfId="3377" xr:uid="{00000000-0005-0000-0000-0000211D0000}"/>
    <cellStyle name="40% - Accent5 4 6 2" xfId="8056" xr:uid="{00000000-0005-0000-0000-0000221D0000}"/>
    <cellStyle name="40% - Accent5 4 6 2 2" xfId="17380" xr:uid="{00000000-0005-0000-0000-0000231D0000}"/>
    <cellStyle name="40% - Accent5 4 6 2 3" xfId="26703" xr:uid="{00000000-0005-0000-0000-0000241D0000}"/>
    <cellStyle name="40% - Accent5 4 6 3" xfId="12763" xr:uid="{00000000-0005-0000-0000-0000251D0000}"/>
    <cellStyle name="40% - Accent5 4 6 4" xfId="22089" xr:uid="{00000000-0005-0000-0000-0000261D0000}"/>
    <cellStyle name="40% - Accent5 4 7" xfId="5043" xr:uid="{00000000-0005-0000-0000-0000271D0000}"/>
    <cellStyle name="40% - Accent5 4 7 2" xfId="14367" xr:uid="{00000000-0005-0000-0000-0000281D0000}"/>
    <cellStyle name="40% - Accent5 4 7 3" xfId="23690" xr:uid="{00000000-0005-0000-0000-0000291D0000}"/>
    <cellStyle name="40% - Accent5 4 8" xfId="9315" xr:uid="{00000000-0005-0000-0000-00002A1D0000}"/>
    <cellStyle name="40% - Accent5 4 8 2" xfId="18639" xr:uid="{00000000-0005-0000-0000-00002B1D0000}"/>
    <cellStyle name="40% - Accent5 4 8 3" xfId="27962" xr:uid="{00000000-0005-0000-0000-00002C1D0000}"/>
    <cellStyle name="40% - Accent5 4 9" xfId="9809" xr:uid="{00000000-0005-0000-0000-00002D1D0000}"/>
    <cellStyle name="40% - Accent5 5" xfId="249" xr:uid="{00000000-0005-0000-0000-00002E1D0000}"/>
    <cellStyle name="40% - Accent5 5 2" xfId="506" xr:uid="{00000000-0005-0000-0000-00002F1D0000}"/>
    <cellStyle name="40% - Accent5 5 2 2" xfId="993" xr:uid="{00000000-0005-0000-0000-0000301D0000}"/>
    <cellStyle name="40% - Accent5 5 2 2 2" xfId="6795" xr:uid="{00000000-0005-0000-0000-0000311D0000}"/>
    <cellStyle name="40% - Accent5 5 2 2 2 2" xfId="16119" xr:uid="{00000000-0005-0000-0000-0000321D0000}"/>
    <cellStyle name="40% - Accent5 5 2 2 2 3" xfId="25442" xr:uid="{00000000-0005-0000-0000-0000331D0000}"/>
    <cellStyle name="40% - Accent5 5 2 2 3" xfId="10594" xr:uid="{00000000-0005-0000-0000-0000341D0000}"/>
    <cellStyle name="40% - Accent5 5 2 2 4" xfId="19918" xr:uid="{00000000-0005-0000-0000-0000351D0000}"/>
    <cellStyle name="40% - Accent5 5 2 3" xfId="1595" xr:uid="{00000000-0005-0000-0000-0000361D0000}"/>
    <cellStyle name="40% - Accent5 5 2 3 2" xfId="6475" xr:uid="{00000000-0005-0000-0000-0000371D0000}"/>
    <cellStyle name="40% - Accent5 5 2 3 2 2" xfId="15799" xr:uid="{00000000-0005-0000-0000-0000381D0000}"/>
    <cellStyle name="40% - Accent5 5 2 3 2 3" xfId="25122" xr:uid="{00000000-0005-0000-0000-0000391D0000}"/>
    <cellStyle name="40% - Accent5 5 2 3 3" xfId="11163" xr:uid="{00000000-0005-0000-0000-00003A1D0000}"/>
    <cellStyle name="40% - Accent5 5 2 3 4" xfId="20487" xr:uid="{00000000-0005-0000-0000-00003B1D0000}"/>
    <cellStyle name="40% - Accent5 5 2 4" xfId="3382" xr:uid="{00000000-0005-0000-0000-00003C1D0000}"/>
    <cellStyle name="40% - Accent5 5 2 4 2" xfId="8061" xr:uid="{00000000-0005-0000-0000-00003D1D0000}"/>
    <cellStyle name="40% - Accent5 5 2 4 2 2" xfId="17385" xr:uid="{00000000-0005-0000-0000-00003E1D0000}"/>
    <cellStyle name="40% - Accent5 5 2 4 2 3" xfId="26708" xr:uid="{00000000-0005-0000-0000-00003F1D0000}"/>
    <cellStyle name="40% - Accent5 5 2 4 3" xfId="12768" xr:uid="{00000000-0005-0000-0000-0000401D0000}"/>
    <cellStyle name="40% - Accent5 5 2 4 4" xfId="22094" xr:uid="{00000000-0005-0000-0000-0000411D0000}"/>
    <cellStyle name="40% - Accent5 5 2 5" xfId="5048" xr:uid="{00000000-0005-0000-0000-0000421D0000}"/>
    <cellStyle name="40% - Accent5 5 2 5 2" xfId="14372" xr:uid="{00000000-0005-0000-0000-0000431D0000}"/>
    <cellStyle name="40% - Accent5 5 2 5 3" xfId="23695" xr:uid="{00000000-0005-0000-0000-0000441D0000}"/>
    <cellStyle name="40% - Accent5 5 2 6" xfId="9616" xr:uid="{00000000-0005-0000-0000-0000451D0000}"/>
    <cellStyle name="40% - Accent5 5 2 6 2" xfId="18940" xr:uid="{00000000-0005-0000-0000-0000461D0000}"/>
    <cellStyle name="40% - Accent5 5 2 6 3" xfId="28263" xr:uid="{00000000-0005-0000-0000-0000471D0000}"/>
    <cellStyle name="40% - Accent5 5 2 7" xfId="10110" xr:uid="{00000000-0005-0000-0000-0000481D0000}"/>
    <cellStyle name="40% - Accent5 5 2 8" xfId="19434" xr:uid="{00000000-0005-0000-0000-0000491D0000}"/>
    <cellStyle name="40% - Accent5 5 3" xfId="753" xr:uid="{00000000-0005-0000-0000-00004A1D0000}"/>
    <cellStyle name="40% - Accent5 5 3 2" xfId="5397" xr:uid="{00000000-0005-0000-0000-00004B1D0000}"/>
    <cellStyle name="40% - Accent5 5 3 2 2" xfId="14721" xr:uid="{00000000-0005-0000-0000-00004C1D0000}"/>
    <cellStyle name="40% - Accent5 5 3 2 3" xfId="24044" xr:uid="{00000000-0005-0000-0000-00004D1D0000}"/>
    <cellStyle name="40% - Accent5 5 3 3" xfId="10354" xr:uid="{00000000-0005-0000-0000-00004E1D0000}"/>
    <cellStyle name="40% - Accent5 5 3 4" xfId="19678" xr:uid="{00000000-0005-0000-0000-00004F1D0000}"/>
    <cellStyle name="40% - Accent5 5 4" xfId="1594" xr:uid="{00000000-0005-0000-0000-0000501D0000}"/>
    <cellStyle name="40% - Accent5 5 4 2" xfId="6476" xr:uid="{00000000-0005-0000-0000-0000511D0000}"/>
    <cellStyle name="40% - Accent5 5 4 2 2" xfId="15800" xr:uid="{00000000-0005-0000-0000-0000521D0000}"/>
    <cellStyle name="40% - Accent5 5 4 2 3" xfId="25123" xr:uid="{00000000-0005-0000-0000-0000531D0000}"/>
    <cellStyle name="40% - Accent5 5 4 3" xfId="11162" xr:uid="{00000000-0005-0000-0000-0000541D0000}"/>
    <cellStyle name="40% - Accent5 5 4 4" xfId="20486" xr:uid="{00000000-0005-0000-0000-0000551D0000}"/>
    <cellStyle name="40% - Accent5 5 5" xfId="3381" xr:uid="{00000000-0005-0000-0000-0000561D0000}"/>
    <cellStyle name="40% - Accent5 5 5 2" xfId="8060" xr:uid="{00000000-0005-0000-0000-0000571D0000}"/>
    <cellStyle name="40% - Accent5 5 5 2 2" xfId="17384" xr:uid="{00000000-0005-0000-0000-0000581D0000}"/>
    <cellStyle name="40% - Accent5 5 5 2 3" xfId="26707" xr:uid="{00000000-0005-0000-0000-0000591D0000}"/>
    <cellStyle name="40% - Accent5 5 5 3" xfId="12767" xr:uid="{00000000-0005-0000-0000-00005A1D0000}"/>
    <cellStyle name="40% - Accent5 5 5 4" xfId="22093" xr:uid="{00000000-0005-0000-0000-00005B1D0000}"/>
    <cellStyle name="40% - Accent5 5 6" xfId="5047" xr:uid="{00000000-0005-0000-0000-00005C1D0000}"/>
    <cellStyle name="40% - Accent5 5 6 2" xfId="14371" xr:uid="{00000000-0005-0000-0000-00005D1D0000}"/>
    <cellStyle name="40% - Accent5 5 6 3" xfId="23694" xr:uid="{00000000-0005-0000-0000-00005E1D0000}"/>
    <cellStyle name="40% - Accent5 5 7" xfId="9375" xr:uid="{00000000-0005-0000-0000-00005F1D0000}"/>
    <cellStyle name="40% - Accent5 5 7 2" xfId="18699" xr:uid="{00000000-0005-0000-0000-0000601D0000}"/>
    <cellStyle name="40% - Accent5 5 7 3" xfId="28022" xr:uid="{00000000-0005-0000-0000-0000611D0000}"/>
    <cellStyle name="40% - Accent5 5 8" xfId="9869" xr:uid="{00000000-0005-0000-0000-0000621D0000}"/>
    <cellStyle name="40% - Accent5 5 9" xfId="19193" xr:uid="{00000000-0005-0000-0000-0000631D0000}"/>
    <cellStyle name="40% - Accent5 6" xfId="387" xr:uid="{00000000-0005-0000-0000-0000641D0000}"/>
    <cellStyle name="40% - Accent5 6 2" xfId="874" xr:uid="{00000000-0005-0000-0000-0000651D0000}"/>
    <cellStyle name="40% - Accent5 6 2 2" xfId="6881" xr:uid="{00000000-0005-0000-0000-0000661D0000}"/>
    <cellStyle name="40% - Accent5 6 2 2 2" xfId="16205" xr:uid="{00000000-0005-0000-0000-0000671D0000}"/>
    <cellStyle name="40% - Accent5 6 2 2 3" xfId="25528" xr:uid="{00000000-0005-0000-0000-0000681D0000}"/>
    <cellStyle name="40% - Accent5 6 2 3" xfId="10475" xr:uid="{00000000-0005-0000-0000-0000691D0000}"/>
    <cellStyle name="40% - Accent5 6 2 4" xfId="19799" xr:uid="{00000000-0005-0000-0000-00006A1D0000}"/>
    <cellStyle name="40% - Accent5 6 3" xfId="1596" xr:uid="{00000000-0005-0000-0000-00006B1D0000}"/>
    <cellStyle name="40% - Accent5 6 3 2" xfId="6474" xr:uid="{00000000-0005-0000-0000-00006C1D0000}"/>
    <cellStyle name="40% - Accent5 6 3 2 2" xfId="15798" xr:uid="{00000000-0005-0000-0000-00006D1D0000}"/>
    <cellStyle name="40% - Accent5 6 3 2 3" xfId="25121" xr:uid="{00000000-0005-0000-0000-00006E1D0000}"/>
    <cellStyle name="40% - Accent5 6 3 3" xfId="11164" xr:uid="{00000000-0005-0000-0000-00006F1D0000}"/>
    <cellStyle name="40% - Accent5 6 3 4" xfId="20488" xr:uid="{00000000-0005-0000-0000-0000701D0000}"/>
    <cellStyle name="40% - Accent5 6 4" xfId="3383" xr:uid="{00000000-0005-0000-0000-0000711D0000}"/>
    <cellStyle name="40% - Accent5 6 4 2" xfId="8062" xr:uid="{00000000-0005-0000-0000-0000721D0000}"/>
    <cellStyle name="40% - Accent5 6 4 2 2" xfId="17386" xr:uid="{00000000-0005-0000-0000-0000731D0000}"/>
    <cellStyle name="40% - Accent5 6 4 2 3" xfId="26709" xr:uid="{00000000-0005-0000-0000-0000741D0000}"/>
    <cellStyle name="40% - Accent5 6 4 3" xfId="12769" xr:uid="{00000000-0005-0000-0000-0000751D0000}"/>
    <cellStyle name="40% - Accent5 6 4 4" xfId="22095" xr:uid="{00000000-0005-0000-0000-0000761D0000}"/>
    <cellStyle name="40% - Accent5 6 5" xfId="5049" xr:uid="{00000000-0005-0000-0000-0000771D0000}"/>
    <cellStyle name="40% - Accent5 6 5 2" xfId="14373" xr:uid="{00000000-0005-0000-0000-0000781D0000}"/>
    <cellStyle name="40% - Accent5 6 5 3" xfId="23696" xr:uid="{00000000-0005-0000-0000-0000791D0000}"/>
    <cellStyle name="40% - Accent5 6 6" xfId="9497" xr:uid="{00000000-0005-0000-0000-00007A1D0000}"/>
    <cellStyle name="40% - Accent5 6 6 2" xfId="18821" xr:uid="{00000000-0005-0000-0000-00007B1D0000}"/>
    <cellStyle name="40% - Accent5 6 6 3" xfId="28144" xr:uid="{00000000-0005-0000-0000-00007C1D0000}"/>
    <cellStyle name="40% - Accent5 6 7" xfId="9991" xr:uid="{00000000-0005-0000-0000-00007D1D0000}"/>
    <cellStyle name="40% - Accent5 6 8" xfId="19315" xr:uid="{00000000-0005-0000-0000-00007E1D0000}"/>
    <cellStyle name="40% - Accent5 7" xfId="630" xr:uid="{00000000-0005-0000-0000-00007F1D0000}"/>
    <cellStyle name="40% - Accent5 7 2" xfId="1597" xr:uid="{00000000-0005-0000-0000-0000801D0000}"/>
    <cellStyle name="40% - Accent5 7 2 2" xfId="6473" xr:uid="{00000000-0005-0000-0000-0000811D0000}"/>
    <cellStyle name="40% - Accent5 7 2 2 2" xfId="15797" xr:uid="{00000000-0005-0000-0000-0000821D0000}"/>
    <cellStyle name="40% - Accent5 7 2 2 3" xfId="25120" xr:uid="{00000000-0005-0000-0000-0000831D0000}"/>
    <cellStyle name="40% - Accent5 7 2 3" xfId="11165" xr:uid="{00000000-0005-0000-0000-0000841D0000}"/>
    <cellStyle name="40% - Accent5 7 2 4" xfId="20489" xr:uid="{00000000-0005-0000-0000-0000851D0000}"/>
    <cellStyle name="40% - Accent5 7 3" xfId="3384" xr:uid="{00000000-0005-0000-0000-0000861D0000}"/>
    <cellStyle name="40% - Accent5 7 3 2" xfId="8063" xr:uid="{00000000-0005-0000-0000-0000871D0000}"/>
    <cellStyle name="40% - Accent5 7 3 2 2" xfId="17387" xr:uid="{00000000-0005-0000-0000-0000881D0000}"/>
    <cellStyle name="40% - Accent5 7 3 2 3" xfId="26710" xr:uid="{00000000-0005-0000-0000-0000891D0000}"/>
    <cellStyle name="40% - Accent5 7 3 3" xfId="12770" xr:uid="{00000000-0005-0000-0000-00008A1D0000}"/>
    <cellStyle name="40% - Accent5 7 3 4" xfId="22096" xr:uid="{00000000-0005-0000-0000-00008B1D0000}"/>
    <cellStyle name="40% - Accent5 7 4" xfId="5050" xr:uid="{00000000-0005-0000-0000-00008C1D0000}"/>
    <cellStyle name="40% - Accent5 7 4 2" xfId="14374" xr:uid="{00000000-0005-0000-0000-00008D1D0000}"/>
    <cellStyle name="40% - Accent5 7 4 3" xfId="23697" xr:uid="{00000000-0005-0000-0000-00008E1D0000}"/>
    <cellStyle name="40% - Accent5 7 5" xfId="10234" xr:uid="{00000000-0005-0000-0000-00008F1D0000}"/>
    <cellStyle name="40% - Accent5 7 6" xfId="19558" xr:uid="{00000000-0005-0000-0000-0000901D0000}"/>
    <cellStyle name="40% - Accent5 8" xfId="1598" xr:uid="{00000000-0005-0000-0000-0000911D0000}"/>
    <cellStyle name="40% - Accent5 8 2" xfId="3385" xr:uid="{00000000-0005-0000-0000-0000921D0000}"/>
    <cellStyle name="40% - Accent5 8 2 2" xfId="8064" xr:uid="{00000000-0005-0000-0000-0000931D0000}"/>
    <cellStyle name="40% - Accent5 8 2 2 2" xfId="17388" xr:uid="{00000000-0005-0000-0000-0000941D0000}"/>
    <cellStyle name="40% - Accent5 8 2 2 3" xfId="26711" xr:uid="{00000000-0005-0000-0000-0000951D0000}"/>
    <cellStyle name="40% - Accent5 8 2 3" xfId="12771" xr:uid="{00000000-0005-0000-0000-0000961D0000}"/>
    <cellStyle name="40% - Accent5 8 2 4" xfId="22097" xr:uid="{00000000-0005-0000-0000-0000971D0000}"/>
    <cellStyle name="40% - Accent5 8 3" xfId="5051" xr:uid="{00000000-0005-0000-0000-0000981D0000}"/>
    <cellStyle name="40% - Accent5 8 3 2" xfId="14375" xr:uid="{00000000-0005-0000-0000-0000991D0000}"/>
    <cellStyle name="40% - Accent5 8 3 3" xfId="23698" xr:uid="{00000000-0005-0000-0000-00009A1D0000}"/>
    <cellStyle name="40% - Accent5 8 4" xfId="11166" xr:uid="{00000000-0005-0000-0000-00009B1D0000}"/>
    <cellStyle name="40% - Accent5 8 5" xfId="20490" xr:uid="{00000000-0005-0000-0000-00009C1D0000}"/>
    <cellStyle name="40% - Accent5 9" xfId="1128" xr:uid="{00000000-0005-0000-0000-00009D1D0000}"/>
    <cellStyle name="40% - Accent5 9 2" xfId="4743" xr:uid="{00000000-0005-0000-0000-00009E1D0000}"/>
    <cellStyle name="40% - Accent5 9 2 2" xfId="14067" xr:uid="{00000000-0005-0000-0000-00009F1D0000}"/>
    <cellStyle name="40% - Accent5 9 2 3" xfId="23390" xr:uid="{00000000-0005-0000-0000-0000A01D0000}"/>
    <cellStyle name="40% - Accent5 9 3" xfId="10727" xr:uid="{00000000-0005-0000-0000-0000A11D0000}"/>
    <cellStyle name="40% - Accent5 9 4" xfId="20051" xr:uid="{00000000-0005-0000-0000-0000A21D0000}"/>
    <cellStyle name="40% - Accent6" xfId="52" builtinId="51" customBuiltin="1"/>
    <cellStyle name="40% - Accent6 10" xfId="2944" xr:uid="{00000000-0005-0000-0000-0000A41D0000}"/>
    <cellStyle name="40% - Accent6 10 2" xfId="7626" xr:uid="{00000000-0005-0000-0000-0000A51D0000}"/>
    <cellStyle name="40% - Accent6 10 2 2" xfId="16950" xr:uid="{00000000-0005-0000-0000-0000A61D0000}"/>
    <cellStyle name="40% - Accent6 10 2 3" xfId="26273" xr:uid="{00000000-0005-0000-0000-0000A71D0000}"/>
    <cellStyle name="40% - Accent6 10 3" xfId="12349" xr:uid="{00000000-0005-0000-0000-0000A81D0000}"/>
    <cellStyle name="40% - Accent6 10 4" xfId="21675" xr:uid="{00000000-0005-0000-0000-0000A91D0000}"/>
    <cellStyle name="40% - Accent6 11" xfId="4589" xr:uid="{00000000-0005-0000-0000-0000AA1D0000}"/>
    <cellStyle name="40% - Accent6 11 2" xfId="13913" xr:uid="{00000000-0005-0000-0000-0000AB1D0000}"/>
    <cellStyle name="40% - Accent6 11 3" xfId="23236" xr:uid="{00000000-0005-0000-0000-0000AC1D0000}"/>
    <cellStyle name="40% - Accent6 12" xfId="9245" xr:uid="{00000000-0005-0000-0000-0000AD1D0000}"/>
    <cellStyle name="40% - Accent6 12 2" xfId="18569" xr:uid="{00000000-0005-0000-0000-0000AE1D0000}"/>
    <cellStyle name="40% - Accent6 12 3" xfId="27892" xr:uid="{00000000-0005-0000-0000-0000AF1D0000}"/>
    <cellStyle name="40% - Accent6 13" xfId="9739" xr:uid="{00000000-0005-0000-0000-0000B01D0000}"/>
    <cellStyle name="40% - Accent6 14" xfId="19063" xr:uid="{00000000-0005-0000-0000-0000B11D0000}"/>
    <cellStyle name="40% - Accent6 15" xfId="28408" xr:uid="{00000000-0005-0000-0000-0000B21D0000}"/>
    <cellStyle name="40% - Accent6 2" xfId="77" xr:uid="{00000000-0005-0000-0000-0000B31D0000}"/>
    <cellStyle name="40% - Accent6 2 10" xfId="4604" xr:uid="{00000000-0005-0000-0000-0000B41D0000}"/>
    <cellStyle name="40% - Accent6 2 10 2" xfId="13928" xr:uid="{00000000-0005-0000-0000-0000B51D0000}"/>
    <cellStyle name="40% - Accent6 2 10 3" xfId="23251" xr:uid="{00000000-0005-0000-0000-0000B61D0000}"/>
    <cellStyle name="40% - Accent6 2 11" xfId="9269" xr:uid="{00000000-0005-0000-0000-0000B71D0000}"/>
    <cellStyle name="40% - Accent6 2 11 2" xfId="18593" xr:uid="{00000000-0005-0000-0000-0000B81D0000}"/>
    <cellStyle name="40% - Accent6 2 11 3" xfId="27916" xr:uid="{00000000-0005-0000-0000-0000B91D0000}"/>
    <cellStyle name="40% - Accent6 2 12" xfId="9763" xr:uid="{00000000-0005-0000-0000-0000BA1D0000}"/>
    <cellStyle name="40% - Accent6 2 13" xfId="19087" xr:uid="{00000000-0005-0000-0000-0000BB1D0000}"/>
    <cellStyle name="40% - Accent6 2 14" xfId="28409" xr:uid="{00000000-0005-0000-0000-0000BC1D0000}"/>
    <cellStyle name="40% - Accent6 2 2" xfId="215" xr:uid="{00000000-0005-0000-0000-0000BD1D0000}"/>
    <cellStyle name="40% - Accent6 2 2 10" xfId="9835" xr:uid="{00000000-0005-0000-0000-0000BE1D0000}"/>
    <cellStyle name="40% - Accent6 2 2 11" xfId="19159" xr:uid="{00000000-0005-0000-0000-0000BF1D0000}"/>
    <cellStyle name="40% - Accent6 2 2 2" xfId="354" xr:uid="{00000000-0005-0000-0000-0000C01D0000}"/>
    <cellStyle name="40% - Accent6 2 2 2 10" xfId="19282" xr:uid="{00000000-0005-0000-0000-0000C11D0000}"/>
    <cellStyle name="40% - Accent6 2 2 2 2" xfId="594" xr:uid="{00000000-0005-0000-0000-0000C21D0000}"/>
    <cellStyle name="40% - Accent6 2 2 2 2 2" xfId="1081" xr:uid="{00000000-0005-0000-0000-0000C31D0000}"/>
    <cellStyle name="40% - Accent6 2 2 2 2 2 2" xfId="6719" xr:uid="{00000000-0005-0000-0000-0000C41D0000}"/>
    <cellStyle name="40% - Accent6 2 2 2 2 2 2 2" xfId="16043" xr:uid="{00000000-0005-0000-0000-0000C51D0000}"/>
    <cellStyle name="40% - Accent6 2 2 2 2 2 2 3" xfId="25366" xr:uid="{00000000-0005-0000-0000-0000C61D0000}"/>
    <cellStyle name="40% - Accent6 2 2 2 2 2 3" xfId="10682" xr:uid="{00000000-0005-0000-0000-0000C71D0000}"/>
    <cellStyle name="40% - Accent6 2 2 2 2 2 4" xfId="20006" xr:uid="{00000000-0005-0000-0000-0000C81D0000}"/>
    <cellStyle name="40% - Accent6 2 2 2 2 3" xfId="1602" xr:uid="{00000000-0005-0000-0000-0000C91D0000}"/>
    <cellStyle name="40% - Accent6 2 2 2 2 3 2" xfId="6470" xr:uid="{00000000-0005-0000-0000-0000CA1D0000}"/>
    <cellStyle name="40% - Accent6 2 2 2 2 3 2 2" xfId="15794" xr:uid="{00000000-0005-0000-0000-0000CB1D0000}"/>
    <cellStyle name="40% - Accent6 2 2 2 2 3 2 3" xfId="25117" xr:uid="{00000000-0005-0000-0000-0000CC1D0000}"/>
    <cellStyle name="40% - Accent6 2 2 2 2 3 3" xfId="11170" xr:uid="{00000000-0005-0000-0000-0000CD1D0000}"/>
    <cellStyle name="40% - Accent6 2 2 2 2 3 4" xfId="20494" xr:uid="{00000000-0005-0000-0000-0000CE1D0000}"/>
    <cellStyle name="40% - Accent6 2 2 2 2 4" xfId="3389" xr:uid="{00000000-0005-0000-0000-0000CF1D0000}"/>
    <cellStyle name="40% - Accent6 2 2 2 2 4 2" xfId="8068" xr:uid="{00000000-0005-0000-0000-0000D01D0000}"/>
    <cellStyle name="40% - Accent6 2 2 2 2 4 2 2" xfId="17392" xr:uid="{00000000-0005-0000-0000-0000D11D0000}"/>
    <cellStyle name="40% - Accent6 2 2 2 2 4 2 3" xfId="26715" xr:uid="{00000000-0005-0000-0000-0000D21D0000}"/>
    <cellStyle name="40% - Accent6 2 2 2 2 4 3" xfId="12775" xr:uid="{00000000-0005-0000-0000-0000D31D0000}"/>
    <cellStyle name="40% - Accent6 2 2 2 2 4 4" xfId="22101" xr:uid="{00000000-0005-0000-0000-0000D41D0000}"/>
    <cellStyle name="40% - Accent6 2 2 2 2 5" xfId="5055" xr:uid="{00000000-0005-0000-0000-0000D51D0000}"/>
    <cellStyle name="40% - Accent6 2 2 2 2 5 2" xfId="14379" xr:uid="{00000000-0005-0000-0000-0000D61D0000}"/>
    <cellStyle name="40% - Accent6 2 2 2 2 5 3" xfId="23702" xr:uid="{00000000-0005-0000-0000-0000D71D0000}"/>
    <cellStyle name="40% - Accent6 2 2 2 2 6" xfId="7050" xr:uid="{00000000-0005-0000-0000-0000D81D0000}"/>
    <cellStyle name="40% - Accent6 2 2 2 2 6 2" xfId="16374" xr:uid="{00000000-0005-0000-0000-0000D91D0000}"/>
    <cellStyle name="40% - Accent6 2 2 2 2 6 3" xfId="25697" xr:uid="{00000000-0005-0000-0000-0000DA1D0000}"/>
    <cellStyle name="40% - Accent6 2 2 2 2 7" xfId="9704" xr:uid="{00000000-0005-0000-0000-0000DB1D0000}"/>
    <cellStyle name="40% - Accent6 2 2 2 2 7 2" xfId="19028" xr:uid="{00000000-0005-0000-0000-0000DC1D0000}"/>
    <cellStyle name="40% - Accent6 2 2 2 2 7 3" xfId="28351" xr:uid="{00000000-0005-0000-0000-0000DD1D0000}"/>
    <cellStyle name="40% - Accent6 2 2 2 2 8" xfId="10198" xr:uid="{00000000-0005-0000-0000-0000DE1D0000}"/>
    <cellStyle name="40% - Accent6 2 2 2 2 9" xfId="19522" xr:uid="{00000000-0005-0000-0000-0000DF1D0000}"/>
    <cellStyle name="40% - Accent6 2 2 2 3" xfId="841" xr:uid="{00000000-0005-0000-0000-0000E01D0000}"/>
    <cellStyle name="40% - Accent6 2 2 2 3 2" xfId="5467" xr:uid="{00000000-0005-0000-0000-0000E11D0000}"/>
    <cellStyle name="40% - Accent6 2 2 2 3 2 2" xfId="14791" xr:uid="{00000000-0005-0000-0000-0000E21D0000}"/>
    <cellStyle name="40% - Accent6 2 2 2 3 2 3" xfId="24114" xr:uid="{00000000-0005-0000-0000-0000E31D0000}"/>
    <cellStyle name="40% - Accent6 2 2 2 3 3" xfId="10442" xr:uid="{00000000-0005-0000-0000-0000E41D0000}"/>
    <cellStyle name="40% - Accent6 2 2 2 3 4" xfId="19766" xr:uid="{00000000-0005-0000-0000-0000E51D0000}"/>
    <cellStyle name="40% - Accent6 2 2 2 4" xfId="1601" xr:uid="{00000000-0005-0000-0000-0000E61D0000}"/>
    <cellStyle name="40% - Accent6 2 2 2 4 2" xfId="6471" xr:uid="{00000000-0005-0000-0000-0000E71D0000}"/>
    <cellStyle name="40% - Accent6 2 2 2 4 2 2" xfId="15795" xr:uid="{00000000-0005-0000-0000-0000E81D0000}"/>
    <cellStyle name="40% - Accent6 2 2 2 4 2 3" xfId="25118" xr:uid="{00000000-0005-0000-0000-0000E91D0000}"/>
    <cellStyle name="40% - Accent6 2 2 2 4 3" xfId="11169" xr:uid="{00000000-0005-0000-0000-0000EA1D0000}"/>
    <cellStyle name="40% - Accent6 2 2 2 4 4" xfId="20493" xr:uid="{00000000-0005-0000-0000-0000EB1D0000}"/>
    <cellStyle name="40% - Accent6 2 2 2 5" xfId="3388" xr:uid="{00000000-0005-0000-0000-0000EC1D0000}"/>
    <cellStyle name="40% - Accent6 2 2 2 5 2" xfId="8067" xr:uid="{00000000-0005-0000-0000-0000ED1D0000}"/>
    <cellStyle name="40% - Accent6 2 2 2 5 2 2" xfId="17391" xr:uid="{00000000-0005-0000-0000-0000EE1D0000}"/>
    <cellStyle name="40% - Accent6 2 2 2 5 2 3" xfId="26714" xr:uid="{00000000-0005-0000-0000-0000EF1D0000}"/>
    <cellStyle name="40% - Accent6 2 2 2 5 3" xfId="12774" xr:uid="{00000000-0005-0000-0000-0000F01D0000}"/>
    <cellStyle name="40% - Accent6 2 2 2 5 4" xfId="22100" xr:uid="{00000000-0005-0000-0000-0000F11D0000}"/>
    <cellStyle name="40% - Accent6 2 2 2 6" xfId="5054" xr:uid="{00000000-0005-0000-0000-0000F21D0000}"/>
    <cellStyle name="40% - Accent6 2 2 2 6 2" xfId="14378" xr:uid="{00000000-0005-0000-0000-0000F31D0000}"/>
    <cellStyle name="40% - Accent6 2 2 2 6 3" xfId="23701" xr:uid="{00000000-0005-0000-0000-0000F41D0000}"/>
    <cellStyle name="40% - Accent6 2 2 2 7" xfId="5113" xr:uid="{00000000-0005-0000-0000-0000F51D0000}"/>
    <cellStyle name="40% - Accent6 2 2 2 7 2" xfId="14437" xr:uid="{00000000-0005-0000-0000-0000F61D0000}"/>
    <cellStyle name="40% - Accent6 2 2 2 7 3" xfId="23760" xr:uid="{00000000-0005-0000-0000-0000F71D0000}"/>
    <cellStyle name="40% - Accent6 2 2 2 8" xfId="9464" xr:uid="{00000000-0005-0000-0000-0000F81D0000}"/>
    <cellStyle name="40% - Accent6 2 2 2 8 2" xfId="18788" xr:uid="{00000000-0005-0000-0000-0000F91D0000}"/>
    <cellStyle name="40% - Accent6 2 2 2 8 3" xfId="28111" xr:uid="{00000000-0005-0000-0000-0000FA1D0000}"/>
    <cellStyle name="40% - Accent6 2 2 2 9" xfId="9958" xr:uid="{00000000-0005-0000-0000-0000FB1D0000}"/>
    <cellStyle name="40% - Accent6 2 2 3" xfId="472" xr:uid="{00000000-0005-0000-0000-0000FC1D0000}"/>
    <cellStyle name="40% - Accent6 2 2 3 2" xfId="959" xr:uid="{00000000-0005-0000-0000-0000FD1D0000}"/>
    <cellStyle name="40% - Accent6 2 2 3 2 2" xfId="6811" xr:uid="{00000000-0005-0000-0000-0000FE1D0000}"/>
    <cellStyle name="40% - Accent6 2 2 3 2 2 2" xfId="16135" xr:uid="{00000000-0005-0000-0000-0000FF1D0000}"/>
    <cellStyle name="40% - Accent6 2 2 3 2 2 3" xfId="25458" xr:uid="{00000000-0005-0000-0000-0000001E0000}"/>
    <cellStyle name="40% - Accent6 2 2 3 2 3" xfId="10560" xr:uid="{00000000-0005-0000-0000-0000011E0000}"/>
    <cellStyle name="40% - Accent6 2 2 3 2 4" xfId="19884" xr:uid="{00000000-0005-0000-0000-0000021E0000}"/>
    <cellStyle name="40% - Accent6 2 2 3 3" xfId="1603" xr:uid="{00000000-0005-0000-0000-0000031E0000}"/>
    <cellStyle name="40% - Accent6 2 2 3 3 2" xfId="6165" xr:uid="{00000000-0005-0000-0000-0000041E0000}"/>
    <cellStyle name="40% - Accent6 2 2 3 3 2 2" xfId="15489" xr:uid="{00000000-0005-0000-0000-0000051E0000}"/>
    <cellStyle name="40% - Accent6 2 2 3 3 2 3" xfId="24812" xr:uid="{00000000-0005-0000-0000-0000061E0000}"/>
    <cellStyle name="40% - Accent6 2 2 3 3 3" xfId="11171" xr:uid="{00000000-0005-0000-0000-0000071E0000}"/>
    <cellStyle name="40% - Accent6 2 2 3 3 4" xfId="20495" xr:uid="{00000000-0005-0000-0000-0000081E0000}"/>
    <cellStyle name="40% - Accent6 2 2 3 4" xfId="3390" xr:uid="{00000000-0005-0000-0000-0000091E0000}"/>
    <cellStyle name="40% - Accent6 2 2 3 4 2" xfId="8069" xr:uid="{00000000-0005-0000-0000-00000A1E0000}"/>
    <cellStyle name="40% - Accent6 2 2 3 4 2 2" xfId="17393" xr:uid="{00000000-0005-0000-0000-00000B1E0000}"/>
    <cellStyle name="40% - Accent6 2 2 3 4 2 3" xfId="26716" xr:uid="{00000000-0005-0000-0000-00000C1E0000}"/>
    <cellStyle name="40% - Accent6 2 2 3 4 3" xfId="12776" xr:uid="{00000000-0005-0000-0000-00000D1E0000}"/>
    <cellStyle name="40% - Accent6 2 2 3 4 4" xfId="22102" xr:uid="{00000000-0005-0000-0000-00000E1E0000}"/>
    <cellStyle name="40% - Accent6 2 2 3 5" xfId="5056" xr:uid="{00000000-0005-0000-0000-00000F1E0000}"/>
    <cellStyle name="40% - Accent6 2 2 3 5 2" xfId="14380" xr:uid="{00000000-0005-0000-0000-0000101E0000}"/>
    <cellStyle name="40% - Accent6 2 2 3 5 3" xfId="23703" xr:uid="{00000000-0005-0000-0000-0000111E0000}"/>
    <cellStyle name="40% - Accent6 2 2 3 6" xfId="7126" xr:uid="{00000000-0005-0000-0000-0000121E0000}"/>
    <cellStyle name="40% - Accent6 2 2 3 6 2" xfId="16450" xr:uid="{00000000-0005-0000-0000-0000131E0000}"/>
    <cellStyle name="40% - Accent6 2 2 3 6 3" xfId="25773" xr:uid="{00000000-0005-0000-0000-0000141E0000}"/>
    <cellStyle name="40% - Accent6 2 2 3 7" xfId="9582" xr:uid="{00000000-0005-0000-0000-0000151E0000}"/>
    <cellStyle name="40% - Accent6 2 2 3 7 2" xfId="18906" xr:uid="{00000000-0005-0000-0000-0000161E0000}"/>
    <cellStyle name="40% - Accent6 2 2 3 7 3" xfId="28229" xr:uid="{00000000-0005-0000-0000-0000171E0000}"/>
    <cellStyle name="40% - Accent6 2 2 3 8" xfId="10076" xr:uid="{00000000-0005-0000-0000-0000181E0000}"/>
    <cellStyle name="40% - Accent6 2 2 3 9" xfId="19400" xr:uid="{00000000-0005-0000-0000-0000191E0000}"/>
    <cellStyle name="40% - Accent6 2 2 4" xfId="719" xr:uid="{00000000-0005-0000-0000-00001A1E0000}"/>
    <cellStyle name="40% - Accent6 2 2 4 2" xfId="6992" xr:uid="{00000000-0005-0000-0000-00001B1E0000}"/>
    <cellStyle name="40% - Accent6 2 2 4 2 2" xfId="16316" xr:uid="{00000000-0005-0000-0000-00001C1E0000}"/>
    <cellStyle name="40% - Accent6 2 2 4 2 3" xfId="25639" xr:uid="{00000000-0005-0000-0000-00001D1E0000}"/>
    <cellStyle name="40% - Accent6 2 2 4 3" xfId="10320" xr:uid="{00000000-0005-0000-0000-00001E1E0000}"/>
    <cellStyle name="40% - Accent6 2 2 4 4" xfId="19644" xr:uid="{00000000-0005-0000-0000-00001F1E0000}"/>
    <cellStyle name="40% - Accent6 2 2 5" xfId="1600" xr:uid="{00000000-0005-0000-0000-0000201E0000}"/>
    <cellStyle name="40% - Accent6 2 2 5 2" xfId="6472" xr:uid="{00000000-0005-0000-0000-0000211E0000}"/>
    <cellStyle name="40% - Accent6 2 2 5 2 2" xfId="15796" xr:uid="{00000000-0005-0000-0000-0000221E0000}"/>
    <cellStyle name="40% - Accent6 2 2 5 2 3" xfId="25119" xr:uid="{00000000-0005-0000-0000-0000231E0000}"/>
    <cellStyle name="40% - Accent6 2 2 5 3" xfId="11168" xr:uid="{00000000-0005-0000-0000-0000241E0000}"/>
    <cellStyle name="40% - Accent6 2 2 5 4" xfId="20492" xr:uid="{00000000-0005-0000-0000-0000251E0000}"/>
    <cellStyle name="40% - Accent6 2 2 6" xfId="3387" xr:uid="{00000000-0005-0000-0000-0000261E0000}"/>
    <cellStyle name="40% - Accent6 2 2 6 2" xfId="8066" xr:uid="{00000000-0005-0000-0000-0000271E0000}"/>
    <cellStyle name="40% - Accent6 2 2 6 2 2" xfId="17390" xr:uid="{00000000-0005-0000-0000-0000281E0000}"/>
    <cellStyle name="40% - Accent6 2 2 6 2 3" xfId="26713" xr:uid="{00000000-0005-0000-0000-0000291E0000}"/>
    <cellStyle name="40% - Accent6 2 2 6 3" xfId="12773" xr:uid="{00000000-0005-0000-0000-00002A1E0000}"/>
    <cellStyle name="40% - Accent6 2 2 6 4" xfId="22099" xr:uid="{00000000-0005-0000-0000-00002B1E0000}"/>
    <cellStyle name="40% - Accent6 2 2 7" xfId="5053" xr:uid="{00000000-0005-0000-0000-00002C1E0000}"/>
    <cellStyle name="40% - Accent6 2 2 7 2" xfId="14377" xr:uid="{00000000-0005-0000-0000-00002D1E0000}"/>
    <cellStyle name="40% - Accent6 2 2 7 3" xfId="23700" xr:uid="{00000000-0005-0000-0000-00002E1E0000}"/>
    <cellStyle name="40% - Accent6 2 2 8" xfId="7256" xr:uid="{00000000-0005-0000-0000-00002F1E0000}"/>
    <cellStyle name="40% - Accent6 2 2 8 2" xfId="16580" xr:uid="{00000000-0005-0000-0000-0000301E0000}"/>
    <cellStyle name="40% - Accent6 2 2 8 3" xfId="25903" xr:uid="{00000000-0005-0000-0000-0000311E0000}"/>
    <cellStyle name="40% - Accent6 2 2 9" xfId="9341" xr:uid="{00000000-0005-0000-0000-0000321E0000}"/>
    <cellStyle name="40% - Accent6 2 2 9 2" xfId="18665" xr:uid="{00000000-0005-0000-0000-0000331E0000}"/>
    <cellStyle name="40% - Accent6 2 2 9 3" xfId="27988" xr:uid="{00000000-0005-0000-0000-0000341E0000}"/>
    <cellStyle name="40% - Accent6 2 3" xfId="269" xr:uid="{00000000-0005-0000-0000-0000351E0000}"/>
    <cellStyle name="40% - Accent6 2 3 2" xfId="522" xr:uid="{00000000-0005-0000-0000-0000361E0000}"/>
    <cellStyle name="40% - Accent6 2 3 2 2" xfId="1009" xr:uid="{00000000-0005-0000-0000-0000371E0000}"/>
    <cellStyle name="40% - Accent6 2 3 2 2 2" xfId="4566" xr:uid="{00000000-0005-0000-0000-0000381E0000}"/>
    <cellStyle name="40% - Accent6 2 3 2 2 2 2" xfId="13890" xr:uid="{00000000-0005-0000-0000-0000391E0000}"/>
    <cellStyle name="40% - Accent6 2 3 2 2 2 3" xfId="23213" xr:uid="{00000000-0005-0000-0000-00003A1E0000}"/>
    <cellStyle name="40% - Accent6 2 3 2 2 3" xfId="10610" xr:uid="{00000000-0005-0000-0000-00003B1E0000}"/>
    <cellStyle name="40% - Accent6 2 3 2 2 4" xfId="19934" xr:uid="{00000000-0005-0000-0000-00003C1E0000}"/>
    <cellStyle name="40% - Accent6 2 3 2 3" xfId="1605" xr:uid="{00000000-0005-0000-0000-00003D1E0000}"/>
    <cellStyle name="40% - Accent6 2 3 2 3 2" xfId="6468" xr:uid="{00000000-0005-0000-0000-00003E1E0000}"/>
    <cellStyle name="40% - Accent6 2 3 2 3 2 2" xfId="15792" xr:uid="{00000000-0005-0000-0000-00003F1E0000}"/>
    <cellStyle name="40% - Accent6 2 3 2 3 2 3" xfId="25115" xr:uid="{00000000-0005-0000-0000-0000401E0000}"/>
    <cellStyle name="40% - Accent6 2 3 2 3 3" xfId="11173" xr:uid="{00000000-0005-0000-0000-0000411E0000}"/>
    <cellStyle name="40% - Accent6 2 3 2 3 4" xfId="20497" xr:uid="{00000000-0005-0000-0000-0000421E0000}"/>
    <cellStyle name="40% - Accent6 2 3 2 4" xfId="3392" xr:uid="{00000000-0005-0000-0000-0000431E0000}"/>
    <cellStyle name="40% - Accent6 2 3 2 4 2" xfId="8071" xr:uid="{00000000-0005-0000-0000-0000441E0000}"/>
    <cellStyle name="40% - Accent6 2 3 2 4 2 2" xfId="17395" xr:uid="{00000000-0005-0000-0000-0000451E0000}"/>
    <cellStyle name="40% - Accent6 2 3 2 4 2 3" xfId="26718" xr:uid="{00000000-0005-0000-0000-0000461E0000}"/>
    <cellStyle name="40% - Accent6 2 3 2 4 3" xfId="12778" xr:uid="{00000000-0005-0000-0000-0000471E0000}"/>
    <cellStyle name="40% - Accent6 2 3 2 4 4" xfId="22104" xr:uid="{00000000-0005-0000-0000-0000481E0000}"/>
    <cellStyle name="40% - Accent6 2 3 2 5" xfId="5058" xr:uid="{00000000-0005-0000-0000-0000491E0000}"/>
    <cellStyle name="40% - Accent6 2 3 2 5 2" xfId="14382" xr:uid="{00000000-0005-0000-0000-00004A1E0000}"/>
    <cellStyle name="40% - Accent6 2 3 2 5 3" xfId="23705" xr:uid="{00000000-0005-0000-0000-00004B1E0000}"/>
    <cellStyle name="40% - Accent6 2 3 2 6" xfId="9632" xr:uid="{00000000-0005-0000-0000-00004C1E0000}"/>
    <cellStyle name="40% - Accent6 2 3 2 6 2" xfId="18956" xr:uid="{00000000-0005-0000-0000-00004D1E0000}"/>
    <cellStyle name="40% - Accent6 2 3 2 6 3" xfId="28279" xr:uid="{00000000-0005-0000-0000-00004E1E0000}"/>
    <cellStyle name="40% - Accent6 2 3 2 7" xfId="10126" xr:uid="{00000000-0005-0000-0000-00004F1E0000}"/>
    <cellStyle name="40% - Accent6 2 3 2 8" xfId="19450" xr:uid="{00000000-0005-0000-0000-0000501E0000}"/>
    <cellStyle name="40% - Accent6 2 3 3" xfId="769" xr:uid="{00000000-0005-0000-0000-0000511E0000}"/>
    <cellStyle name="40% - Accent6 2 3 3 2" xfId="5408" xr:uid="{00000000-0005-0000-0000-0000521E0000}"/>
    <cellStyle name="40% - Accent6 2 3 3 2 2" xfId="14732" xr:uid="{00000000-0005-0000-0000-0000531E0000}"/>
    <cellStyle name="40% - Accent6 2 3 3 2 3" xfId="24055" xr:uid="{00000000-0005-0000-0000-0000541E0000}"/>
    <cellStyle name="40% - Accent6 2 3 3 3" xfId="10370" xr:uid="{00000000-0005-0000-0000-0000551E0000}"/>
    <cellStyle name="40% - Accent6 2 3 3 4" xfId="19694" xr:uid="{00000000-0005-0000-0000-0000561E0000}"/>
    <cellStyle name="40% - Accent6 2 3 4" xfId="1604" xr:uid="{00000000-0005-0000-0000-0000571E0000}"/>
    <cellStyle name="40% - Accent6 2 3 4 2" xfId="6266" xr:uid="{00000000-0005-0000-0000-0000581E0000}"/>
    <cellStyle name="40% - Accent6 2 3 4 2 2" xfId="15590" xr:uid="{00000000-0005-0000-0000-0000591E0000}"/>
    <cellStyle name="40% - Accent6 2 3 4 2 3" xfId="24913" xr:uid="{00000000-0005-0000-0000-00005A1E0000}"/>
    <cellStyle name="40% - Accent6 2 3 4 3" xfId="11172" xr:uid="{00000000-0005-0000-0000-00005B1E0000}"/>
    <cellStyle name="40% - Accent6 2 3 4 4" xfId="20496" xr:uid="{00000000-0005-0000-0000-00005C1E0000}"/>
    <cellStyle name="40% - Accent6 2 3 5" xfId="3391" xr:uid="{00000000-0005-0000-0000-00005D1E0000}"/>
    <cellStyle name="40% - Accent6 2 3 5 2" xfId="8070" xr:uid="{00000000-0005-0000-0000-00005E1E0000}"/>
    <cellStyle name="40% - Accent6 2 3 5 2 2" xfId="17394" xr:uid="{00000000-0005-0000-0000-00005F1E0000}"/>
    <cellStyle name="40% - Accent6 2 3 5 2 3" xfId="26717" xr:uid="{00000000-0005-0000-0000-0000601E0000}"/>
    <cellStyle name="40% - Accent6 2 3 5 3" xfId="12777" xr:uid="{00000000-0005-0000-0000-0000611E0000}"/>
    <cellStyle name="40% - Accent6 2 3 5 4" xfId="22103" xr:uid="{00000000-0005-0000-0000-0000621E0000}"/>
    <cellStyle name="40% - Accent6 2 3 6" xfId="5057" xr:uid="{00000000-0005-0000-0000-0000631E0000}"/>
    <cellStyle name="40% - Accent6 2 3 6 2" xfId="14381" xr:uid="{00000000-0005-0000-0000-0000641E0000}"/>
    <cellStyle name="40% - Accent6 2 3 6 3" xfId="23704" xr:uid="{00000000-0005-0000-0000-0000651E0000}"/>
    <cellStyle name="40% - Accent6 2 3 7" xfId="9391" xr:uid="{00000000-0005-0000-0000-0000661E0000}"/>
    <cellStyle name="40% - Accent6 2 3 7 2" xfId="18715" xr:uid="{00000000-0005-0000-0000-0000671E0000}"/>
    <cellStyle name="40% - Accent6 2 3 7 3" xfId="28038" xr:uid="{00000000-0005-0000-0000-0000681E0000}"/>
    <cellStyle name="40% - Accent6 2 3 8" xfId="9885" xr:uid="{00000000-0005-0000-0000-0000691E0000}"/>
    <cellStyle name="40% - Accent6 2 3 9" xfId="19209" xr:uid="{00000000-0005-0000-0000-00006A1E0000}"/>
    <cellStyle name="40% - Accent6 2 4" xfId="413" xr:uid="{00000000-0005-0000-0000-00006B1E0000}"/>
    <cellStyle name="40% - Accent6 2 4 2" xfId="900" xr:uid="{00000000-0005-0000-0000-00006C1E0000}"/>
    <cellStyle name="40% - Accent6 2 4 2 2" xfId="6856" xr:uid="{00000000-0005-0000-0000-00006D1E0000}"/>
    <cellStyle name="40% - Accent6 2 4 2 2 2" xfId="16180" xr:uid="{00000000-0005-0000-0000-00006E1E0000}"/>
    <cellStyle name="40% - Accent6 2 4 2 2 3" xfId="25503" xr:uid="{00000000-0005-0000-0000-00006F1E0000}"/>
    <cellStyle name="40% - Accent6 2 4 2 3" xfId="10501" xr:uid="{00000000-0005-0000-0000-0000701E0000}"/>
    <cellStyle name="40% - Accent6 2 4 2 4" xfId="19825" xr:uid="{00000000-0005-0000-0000-0000711E0000}"/>
    <cellStyle name="40% - Accent6 2 4 3" xfId="1606" xr:uid="{00000000-0005-0000-0000-0000721E0000}"/>
    <cellStyle name="40% - Accent6 2 4 3 2" xfId="6467" xr:uid="{00000000-0005-0000-0000-0000731E0000}"/>
    <cellStyle name="40% - Accent6 2 4 3 2 2" xfId="15791" xr:uid="{00000000-0005-0000-0000-0000741E0000}"/>
    <cellStyle name="40% - Accent6 2 4 3 2 3" xfId="25114" xr:uid="{00000000-0005-0000-0000-0000751E0000}"/>
    <cellStyle name="40% - Accent6 2 4 3 3" xfId="11174" xr:uid="{00000000-0005-0000-0000-0000761E0000}"/>
    <cellStyle name="40% - Accent6 2 4 3 4" xfId="20498" xr:uid="{00000000-0005-0000-0000-0000771E0000}"/>
    <cellStyle name="40% - Accent6 2 4 4" xfId="3393" xr:uid="{00000000-0005-0000-0000-0000781E0000}"/>
    <cellStyle name="40% - Accent6 2 4 4 2" xfId="8072" xr:uid="{00000000-0005-0000-0000-0000791E0000}"/>
    <cellStyle name="40% - Accent6 2 4 4 2 2" xfId="17396" xr:uid="{00000000-0005-0000-0000-00007A1E0000}"/>
    <cellStyle name="40% - Accent6 2 4 4 2 3" xfId="26719" xr:uid="{00000000-0005-0000-0000-00007B1E0000}"/>
    <cellStyle name="40% - Accent6 2 4 4 3" xfId="12779" xr:uid="{00000000-0005-0000-0000-00007C1E0000}"/>
    <cellStyle name="40% - Accent6 2 4 4 4" xfId="22105" xr:uid="{00000000-0005-0000-0000-00007D1E0000}"/>
    <cellStyle name="40% - Accent6 2 4 5" xfId="5059" xr:uid="{00000000-0005-0000-0000-00007E1E0000}"/>
    <cellStyle name="40% - Accent6 2 4 5 2" xfId="14383" xr:uid="{00000000-0005-0000-0000-00007F1E0000}"/>
    <cellStyle name="40% - Accent6 2 4 5 3" xfId="23706" xr:uid="{00000000-0005-0000-0000-0000801E0000}"/>
    <cellStyle name="40% - Accent6 2 4 6" xfId="7162" xr:uid="{00000000-0005-0000-0000-0000811E0000}"/>
    <cellStyle name="40% - Accent6 2 4 6 2" xfId="16486" xr:uid="{00000000-0005-0000-0000-0000821E0000}"/>
    <cellStyle name="40% - Accent6 2 4 6 3" xfId="25809" xr:uid="{00000000-0005-0000-0000-0000831E0000}"/>
    <cellStyle name="40% - Accent6 2 4 7" xfId="9523" xr:uid="{00000000-0005-0000-0000-0000841E0000}"/>
    <cellStyle name="40% - Accent6 2 4 7 2" xfId="18847" xr:uid="{00000000-0005-0000-0000-0000851E0000}"/>
    <cellStyle name="40% - Accent6 2 4 7 3" xfId="28170" xr:uid="{00000000-0005-0000-0000-0000861E0000}"/>
    <cellStyle name="40% - Accent6 2 4 8" xfId="10017" xr:uid="{00000000-0005-0000-0000-0000871E0000}"/>
    <cellStyle name="40% - Accent6 2 4 9" xfId="19341" xr:uid="{00000000-0005-0000-0000-0000881E0000}"/>
    <cellStyle name="40% - Accent6 2 5" xfId="660" xr:uid="{00000000-0005-0000-0000-0000891E0000}"/>
    <cellStyle name="40% - Accent6 2 5 2" xfId="1607" xr:uid="{00000000-0005-0000-0000-00008A1E0000}"/>
    <cellStyle name="40% - Accent6 2 5 2 2" xfId="6466" xr:uid="{00000000-0005-0000-0000-00008B1E0000}"/>
    <cellStyle name="40% - Accent6 2 5 2 2 2" xfId="15790" xr:uid="{00000000-0005-0000-0000-00008C1E0000}"/>
    <cellStyle name="40% - Accent6 2 5 2 2 3" xfId="25113" xr:uid="{00000000-0005-0000-0000-00008D1E0000}"/>
    <cellStyle name="40% - Accent6 2 5 2 3" xfId="11175" xr:uid="{00000000-0005-0000-0000-00008E1E0000}"/>
    <cellStyle name="40% - Accent6 2 5 2 4" xfId="20499" xr:uid="{00000000-0005-0000-0000-00008F1E0000}"/>
    <cellStyle name="40% - Accent6 2 5 3" xfId="3394" xr:uid="{00000000-0005-0000-0000-0000901E0000}"/>
    <cellStyle name="40% - Accent6 2 5 3 2" xfId="8073" xr:uid="{00000000-0005-0000-0000-0000911E0000}"/>
    <cellStyle name="40% - Accent6 2 5 3 2 2" xfId="17397" xr:uid="{00000000-0005-0000-0000-0000921E0000}"/>
    <cellStyle name="40% - Accent6 2 5 3 2 3" xfId="26720" xr:uid="{00000000-0005-0000-0000-0000931E0000}"/>
    <cellStyle name="40% - Accent6 2 5 3 3" xfId="12780" xr:uid="{00000000-0005-0000-0000-0000941E0000}"/>
    <cellStyle name="40% - Accent6 2 5 3 4" xfId="22106" xr:uid="{00000000-0005-0000-0000-0000951E0000}"/>
    <cellStyle name="40% - Accent6 2 5 4" xfId="5060" xr:uid="{00000000-0005-0000-0000-0000961E0000}"/>
    <cellStyle name="40% - Accent6 2 5 4 2" xfId="14384" xr:uid="{00000000-0005-0000-0000-0000971E0000}"/>
    <cellStyle name="40% - Accent6 2 5 4 3" xfId="23707" xr:uid="{00000000-0005-0000-0000-0000981E0000}"/>
    <cellStyle name="40% - Accent6 2 5 5" xfId="10261" xr:uid="{00000000-0005-0000-0000-0000991E0000}"/>
    <cellStyle name="40% - Accent6 2 5 6" xfId="19585" xr:uid="{00000000-0005-0000-0000-00009A1E0000}"/>
    <cellStyle name="40% - Accent6 2 6" xfId="1608" xr:uid="{00000000-0005-0000-0000-00009B1E0000}"/>
    <cellStyle name="40% - Accent6 2 6 2" xfId="3395" xr:uid="{00000000-0005-0000-0000-00009C1E0000}"/>
    <cellStyle name="40% - Accent6 2 6 2 2" xfId="8074" xr:uid="{00000000-0005-0000-0000-00009D1E0000}"/>
    <cellStyle name="40% - Accent6 2 6 2 2 2" xfId="17398" xr:uid="{00000000-0005-0000-0000-00009E1E0000}"/>
    <cellStyle name="40% - Accent6 2 6 2 2 3" xfId="26721" xr:uid="{00000000-0005-0000-0000-00009F1E0000}"/>
    <cellStyle name="40% - Accent6 2 6 2 3" xfId="12781" xr:uid="{00000000-0005-0000-0000-0000A01E0000}"/>
    <cellStyle name="40% - Accent6 2 6 2 4" xfId="22107" xr:uid="{00000000-0005-0000-0000-0000A11E0000}"/>
    <cellStyle name="40% - Accent6 2 6 3" xfId="5061" xr:uid="{00000000-0005-0000-0000-0000A21E0000}"/>
    <cellStyle name="40% - Accent6 2 6 3 2" xfId="14385" xr:uid="{00000000-0005-0000-0000-0000A31E0000}"/>
    <cellStyle name="40% - Accent6 2 6 3 3" xfId="23708" xr:uid="{00000000-0005-0000-0000-0000A41E0000}"/>
    <cellStyle name="40% - Accent6 2 6 4" xfId="11176" xr:uid="{00000000-0005-0000-0000-0000A51E0000}"/>
    <cellStyle name="40% - Accent6 2 6 5" xfId="20500" xr:uid="{00000000-0005-0000-0000-0000A61E0000}"/>
    <cellStyle name="40% - Accent6 2 7" xfId="1599" xr:uid="{00000000-0005-0000-0000-0000A71E0000}"/>
    <cellStyle name="40% - Accent6 2 7 2" xfId="3386" xr:uid="{00000000-0005-0000-0000-0000A81E0000}"/>
    <cellStyle name="40% - Accent6 2 7 2 2" xfId="8065" xr:uid="{00000000-0005-0000-0000-0000A91E0000}"/>
    <cellStyle name="40% - Accent6 2 7 2 2 2" xfId="17389" xr:uid="{00000000-0005-0000-0000-0000AA1E0000}"/>
    <cellStyle name="40% - Accent6 2 7 2 2 3" xfId="26712" xr:uid="{00000000-0005-0000-0000-0000AB1E0000}"/>
    <cellStyle name="40% - Accent6 2 7 2 3" xfId="12772" xr:uid="{00000000-0005-0000-0000-0000AC1E0000}"/>
    <cellStyle name="40% - Accent6 2 7 2 4" xfId="22098" xr:uid="{00000000-0005-0000-0000-0000AD1E0000}"/>
    <cellStyle name="40% - Accent6 2 7 3" xfId="5052" xr:uid="{00000000-0005-0000-0000-0000AE1E0000}"/>
    <cellStyle name="40% - Accent6 2 7 3 2" xfId="14376" xr:uid="{00000000-0005-0000-0000-0000AF1E0000}"/>
    <cellStyle name="40% - Accent6 2 7 3 3" xfId="23699" xr:uid="{00000000-0005-0000-0000-0000B01E0000}"/>
    <cellStyle name="40% - Accent6 2 7 4" xfId="11167" xr:uid="{00000000-0005-0000-0000-0000B11E0000}"/>
    <cellStyle name="40% - Accent6 2 7 5" xfId="20491" xr:uid="{00000000-0005-0000-0000-0000B21E0000}"/>
    <cellStyle name="40% - Accent6 2 8" xfId="1144" xr:uid="{00000000-0005-0000-0000-0000B31E0000}"/>
    <cellStyle name="40% - Accent6 2 8 2" xfId="6697" xr:uid="{00000000-0005-0000-0000-0000B41E0000}"/>
    <cellStyle name="40% - Accent6 2 8 2 2" xfId="16021" xr:uid="{00000000-0005-0000-0000-0000B51E0000}"/>
    <cellStyle name="40% - Accent6 2 8 2 3" xfId="25344" xr:uid="{00000000-0005-0000-0000-0000B61E0000}"/>
    <cellStyle name="40% - Accent6 2 8 3" xfId="10743" xr:uid="{00000000-0005-0000-0000-0000B71E0000}"/>
    <cellStyle name="40% - Accent6 2 8 4" xfId="20067" xr:uid="{00000000-0005-0000-0000-0000B81E0000}"/>
    <cellStyle name="40% - Accent6 2 9" xfId="2962" xr:uid="{00000000-0005-0000-0000-0000B91E0000}"/>
    <cellStyle name="40% - Accent6 2 9 2" xfId="7641" xr:uid="{00000000-0005-0000-0000-0000BA1E0000}"/>
    <cellStyle name="40% - Accent6 2 9 2 2" xfId="16965" xr:uid="{00000000-0005-0000-0000-0000BB1E0000}"/>
    <cellStyle name="40% - Accent6 2 9 2 3" xfId="26288" xr:uid="{00000000-0005-0000-0000-0000BC1E0000}"/>
    <cellStyle name="40% - Accent6 2 9 3" xfId="12363" xr:uid="{00000000-0005-0000-0000-0000BD1E0000}"/>
    <cellStyle name="40% - Accent6 2 9 4" xfId="21689" xr:uid="{00000000-0005-0000-0000-0000BE1E0000}"/>
    <cellStyle name="40% - Accent6 3" xfId="78" xr:uid="{00000000-0005-0000-0000-0000BF1E0000}"/>
    <cellStyle name="40% - Accent6 3 10" xfId="9270" xr:uid="{00000000-0005-0000-0000-0000C01E0000}"/>
    <cellStyle name="40% - Accent6 3 10 2" xfId="18594" xr:uid="{00000000-0005-0000-0000-0000C11E0000}"/>
    <cellStyle name="40% - Accent6 3 10 3" xfId="27917" xr:uid="{00000000-0005-0000-0000-0000C21E0000}"/>
    <cellStyle name="40% - Accent6 3 11" xfId="9764" xr:uid="{00000000-0005-0000-0000-0000C31E0000}"/>
    <cellStyle name="40% - Accent6 3 12" xfId="19088" xr:uid="{00000000-0005-0000-0000-0000C41E0000}"/>
    <cellStyle name="40% - Accent6 3 13" xfId="28848" xr:uid="{00000000-0005-0000-0000-0000C51E0000}"/>
    <cellStyle name="40% - Accent6 3 2" xfId="216" xr:uid="{00000000-0005-0000-0000-0000C61E0000}"/>
    <cellStyle name="40% - Accent6 3 2 10" xfId="9836" xr:uid="{00000000-0005-0000-0000-0000C71E0000}"/>
    <cellStyle name="40% - Accent6 3 2 11" xfId="19160" xr:uid="{00000000-0005-0000-0000-0000C81E0000}"/>
    <cellStyle name="40% - Accent6 3 2 2" xfId="355" xr:uid="{00000000-0005-0000-0000-0000C91E0000}"/>
    <cellStyle name="40% - Accent6 3 2 2 10" xfId="19283" xr:uid="{00000000-0005-0000-0000-0000CA1E0000}"/>
    <cellStyle name="40% - Accent6 3 2 2 2" xfId="595" xr:uid="{00000000-0005-0000-0000-0000CB1E0000}"/>
    <cellStyle name="40% - Accent6 3 2 2 2 2" xfId="1082" xr:uid="{00000000-0005-0000-0000-0000CC1E0000}"/>
    <cellStyle name="40% - Accent6 3 2 2 2 2 2" xfId="6732" xr:uid="{00000000-0005-0000-0000-0000CD1E0000}"/>
    <cellStyle name="40% - Accent6 3 2 2 2 2 2 2" xfId="16056" xr:uid="{00000000-0005-0000-0000-0000CE1E0000}"/>
    <cellStyle name="40% - Accent6 3 2 2 2 2 2 3" xfId="25379" xr:uid="{00000000-0005-0000-0000-0000CF1E0000}"/>
    <cellStyle name="40% - Accent6 3 2 2 2 2 3" xfId="10683" xr:uid="{00000000-0005-0000-0000-0000D01E0000}"/>
    <cellStyle name="40% - Accent6 3 2 2 2 2 4" xfId="20007" xr:uid="{00000000-0005-0000-0000-0000D11E0000}"/>
    <cellStyle name="40% - Accent6 3 2 2 2 3" xfId="7052" xr:uid="{00000000-0005-0000-0000-0000D21E0000}"/>
    <cellStyle name="40% - Accent6 3 2 2 2 3 2" xfId="16376" xr:uid="{00000000-0005-0000-0000-0000D31E0000}"/>
    <cellStyle name="40% - Accent6 3 2 2 2 3 3" xfId="25699" xr:uid="{00000000-0005-0000-0000-0000D41E0000}"/>
    <cellStyle name="40% - Accent6 3 2 2 2 4" xfId="9705" xr:uid="{00000000-0005-0000-0000-0000D51E0000}"/>
    <cellStyle name="40% - Accent6 3 2 2 2 4 2" xfId="19029" xr:uid="{00000000-0005-0000-0000-0000D61E0000}"/>
    <cellStyle name="40% - Accent6 3 2 2 2 4 3" xfId="28352" xr:uid="{00000000-0005-0000-0000-0000D71E0000}"/>
    <cellStyle name="40% - Accent6 3 2 2 2 5" xfId="10199" xr:uid="{00000000-0005-0000-0000-0000D81E0000}"/>
    <cellStyle name="40% - Accent6 3 2 2 2 6" xfId="19523" xr:uid="{00000000-0005-0000-0000-0000D91E0000}"/>
    <cellStyle name="40% - Accent6 3 2 2 3" xfId="842" xr:uid="{00000000-0005-0000-0000-0000DA1E0000}"/>
    <cellStyle name="40% - Accent6 3 2 2 3 2" xfId="4552" xr:uid="{00000000-0005-0000-0000-0000DB1E0000}"/>
    <cellStyle name="40% - Accent6 3 2 2 3 2 2" xfId="13876" xr:uid="{00000000-0005-0000-0000-0000DC1E0000}"/>
    <cellStyle name="40% - Accent6 3 2 2 3 2 3" xfId="23199" xr:uid="{00000000-0005-0000-0000-0000DD1E0000}"/>
    <cellStyle name="40% - Accent6 3 2 2 3 3" xfId="10443" xr:uid="{00000000-0005-0000-0000-0000DE1E0000}"/>
    <cellStyle name="40% - Accent6 3 2 2 3 4" xfId="19767" xr:uid="{00000000-0005-0000-0000-0000DF1E0000}"/>
    <cellStyle name="40% - Accent6 3 2 2 4" xfId="1611" xr:uid="{00000000-0005-0000-0000-0000E01E0000}"/>
    <cellStyle name="40% - Accent6 3 2 2 4 2" xfId="6463" xr:uid="{00000000-0005-0000-0000-0000E11E0000}"/>
    <cellStyle name="40% - Accent6 3 2 2 4 2 2" xfId="15787" xr:uid="{00000000-0005-0000-0000-0000E21E0000}"/>
    <cellStyle name="40% - Accent6 3 2 2 4 2 3" xfId="25110" xr:uid="{00000000-0005-0000-0000-0000E31E0000}"/>
    <cellStyle name="40% - Accent6 3 2 2 4 3" xfId="11179" xr:uid="{00000000-0005-0000-0000-0000E41E0000}"/>
    <cellStyle name="40% - Accent6 3 2 2 4 4" xfId="20503" xr:uid="{00000000-0005-0000-0000-0000E51E0000}"/>
    <cellStyle name="40% - Accent6 3 2 2 5" xfId="3398" xr:uid="{00000000-0005-0000-0000-0000E61E0000}"/>
    <cellStyle name="40% - Accent6 3 2 2 5 2" xfId="8077" xr:uid="{00000000-0005-0000-0000-0000E71E0000}"/>
    <cellStyle name="40% - Accent6 3 2 2 5 2 2" xfId="17401" xr:uid="{00000000-0005-0000-0000-0000E81E0000}"/>
    <cellStyle name="40% - Accent6 3 2 2 5 2 3" xfId="26724" xr:uid="{00000000-0005-0000-0000-0000E91E0000}"/>
    <cellStyle name="40% - Accent6 3 2 2 5 3" xfId="12784" xr:uid="{00000000-0005-0000-0000-0000EA1E0000}"/>
    <cellStyle name="40% - Accent6 3 2 2 5 4" xfId="22110" xr:uid="{00000000-0005-0000-0000-0000EB1E0000}"/>
    <cellStyle name="40% - Accent6 3 2 2 6" xfId="5064" xr:uid="{00000000-0005-0000-0000-0000EC1E0000}"/>
    <cellStyle name="40% - Accent6 3 2 2 6 2" xfId="14388" xr:uid="{00000000-0005-0000-0000-0000ED1E0000}"/>
    <cellStyle name="40% - Accent6 3 2 2 6 3" xfId="23711" xr:uid="{00000000-0005-0000-0000-0000EE1E0000}"/>
    <cellStyle name="40% - Accent6 3 2 2 7" xfId="5114" xr:uid="{00000000-0005-0000-0000-0000EF1E0000}"/>
    <cellStyle name="40% - Accent6 3 2 2 7 2" xfId="14438" xr:uid="{00000000-0005-0000-0000-0000F01E0000}"/>
    <cellStyle name="40% - Accent6 3 2 2 7 3" xfId="23761" xr:uid="{00000000-0005-0000-0000-0000F11E0000}"/>
    <cellStyle name="40% - Accent6 3 2 2 8" xfId="9465" xr:uid="{00000000-0005-0000-0000-0000F21E0000}"/>
    <cellStyle name="40% - Accent6 3 2 2 8 2" xfId="18789" xr:uid="{00000000-0005-0000-0000-0000F31E0000}"/>
    <cellStyle name="40% - Accent6 3 2 2 8 3" xfId="28112" xr:uid="{00000000-0005-0000-0000-0000F41E0000}"/>
    <cellStyle name="40% - Accent6 3 2 2 9" xfId="9959" xr:uid="{00000000-0005-0000-0000-0000F51E0000}"/>
    <cellStyle name="40% - Accent6 3 2 3" xfId="473" xr:uid="{00000000-0005-0000-0000-0000F61E0000}"/>
    <cellStyle name="40% - Accent6 3 2 3 2" xfId="960" xr:uid="{00000000-0005-0000-0000-0000F71E0000}"/>
    <cellStyle name="40% - Accent6 3 2 3 2 2" xfId="6813" xr:uid="{00000000-0005-0000-0000-0000F81E0000}"/>
    <cellStyle name="40% - Accent6 3 2 3 2 2 2" xfId="16137" xr:uid="{00000000-0005-0000-0000-0000F91E0000}"/>
    <cellStyle name="40% - Accent6 3 2 3 2 2 3" xfId="25460" xr:uid="{00000000-0005-0000-0000-0000FA1E0000}"/>
    <cellStyle name="40% - Accent6 3 2 3 2 3" xfId="10561" xr:uid="{00000000-0005-0000-0000-0000FB1E0000}"/>
    <cellStyle name="40% - Accent6 3 2 3 2 4" xfId="19885" xr:uid="{00000000-0005-0000-0000-0000FC1E0000}"/>
    <cellStyle name="40% - Accent6 3 2 3 3" xfId="7125" xr:uid="{00000000-0005-0000-0000-0000FD1E0000}"/>
    <cellStyle name="40% - Accent6 3 2 3 3 2" xfId="16449" xr:uid="{00000000-0005-0000-0000-0000FE1E0000}"/>
    <cellStyle name="40% - Accent6 3 2 3 3 3" xfId="25772" xr:uid="{00000000-0005-0000-0000-0000FF1E0000}"/>
    <cellStyle name="40% - Accent6 3 2 3 4" xfId="9583" xr:uid="{00000000-0005-0000-0000-0000001F0000}"/>
    <cellStyle name="40% - Accent6 3 2 3 4 2" xfId="18907" xr:uid="{00000000-0005-0000-0000-0000011F0000}"/>
    <cellStyle name="40% - Accent6 3 2 3 4 3" xfId="28230" xr:uid="{00000000-0005-0000-0000-0000021F0000}"/>
    <cellStyle name="40% - Accent6 3 2 3 5" xfId="10077" xr:uid="{00000000-0005-0000-0000-0000031F0000}"/>
    <cellStyle name="40% - Accent6 3 2 3 6" xfId="19401" xr:uid="{00000000-0005-0000-0000-0000041F0000}"/>
    <cellStyle name="40% - Accent6 3 2 4" xfId="720" xr:uid="{00000000-0005-0000-0000-0000051F0000}"/>
    <cellStyle name="40% - Accent6 3 2 4 2" xfId="4621" xr:uid="{00000000-0005-0000-0000-0000061F0000}"/>
    <cellStyle name="40% - Accent6 3 2 4 2 2" xfId="13945" xr:uid="{00000000-0005-0000-0000-0000071F0000}"/>
    <cellStyle name="40% - Accent6 3 2 4 2 3" xfId="23268" xr:uid="{00000000-0005-0000-0000-0000081F0000}"/>
    <cellStyle name="40% - Accent6 3 2 4 3" xfId="10321" xr:uid="{00000000-0005-0000-0000-0000091F0000}"/>
    <cellStyle name="40% - Accent6 3 2 4 4" xfId="19645" xr:uid="{00000000-0005-0000-0000-00000A1F0000}"/>
    <cellStyle name="40% - Accent6 3 2 5" xfId="1610" xr:uid="{00000000-0005-0000-0000-00000B1F0000}"/>
    <cellStyle name="40% - Accent6 3 2 5 2" xfId="6464" xr:uid="{00000000-0005-0000-0000-00000C1F0000}"/>
    <cellStyle name="40% - Accent6 3 2 5 2 2" xfId="15788" xr:uid="{00000000-0005-0000-0000-00000D1F0000}"/>
    <cellStyle name="40% - Accent6 3 2 5 2 3" xfId="25111" xr:uid="{00000000-0005-0000-0000-00000E1F0000}"/>
    <cellStyle name="40% - Accent6 3 2 5 3" xfId="11178" xr:uid="{00000000-0005-0000-0000-00000F1F0000}"/>
    <cellStyle name="40% - Accent6 3 2 5 4" xfId="20502" xr:uid="{00000000-0005-0000-0000-0000101F0000}"/>
    <cellStyle name="40% - Accent6 3 2 6" xfId="3397" xr:uid="{00000000-0005-0000-0000-0000111F0000}"/>
    <cellStyle name="40% - Accent6 3 2 6 2" xfId="8076" xr:uid="{00000000-0005-0000-0000-0000121F0000}"/>
    <cellStyle name="40% - Accent6 3 2 6 2 2" xfId="17400" xr:uid="{00000000-0005-0000-0000-0000131F0000}"/>
    <cellStyle name="40% - Accent6 3 2 6 2 3" xfId="26723" xr:uid="{00000000-0005-0000-0000-0000141F0000}"/>
    <cellStyle name="40% - Accent6 3 2 6 3" xfId="12783" xr:uid="{00000000-0005-0000-0000-0000151F0000}"/>
    <cellStyle name="40% - Accent6 3 2 6 4" xfId="22109" xr:uid="{00000000-0005-0000-0000-0000161F0000}"/>
    <cellStyle name="40% - Accent6 3 2 7" xfId="5063" xr:uid="{00000000-0005-0000-0000-0000171F0000}"/>
    <cellStyle name="40% - Accent6 3 2 7 2" xfId="14387" xr:uid="{00000000-0005-0000-0000-0000181F0000}"/>
    <cellStyle name="40% - Accent6 3 2 7 3" xfId="23710" xr:uid="{00000000-0005-0000-0000-0000191F0000}"/>
    <cellStyle name="40% - Accent6 3 2 8" xfId="7255" xr:uid="{00000000-0005-0000-0000-00001A1F0000}"/>
    <cellStyle name="40% - Accent6 3 2 8 2" xfId="16579" xr:uid="{00000000-0005-0000-0000-00001B1F0000}"/>
    <cellStyle name="40% - Accent6 3 2 8 3" xfId="25902" xr:uid="{00000000-0005-0000-0000-00001C1F0000}"/>
    <cellStyle name="40% - Accent6 3 2 9" xfId="9342" xr:uid="{00000000-0005-0000-0000-00001D1F0000}"/>
    <cellStyle name="40% - Accent6 3 2 9 2" xfId="18666" xr:uid="{00000000-0005-0000-0000-00001E1F0000}"/>
    <cellStyle name="40% - Accent6 3 2 9 3" xfId="27989" xr:uid="{00000000-0005-0000-0000-00001F1F0000}"/>
    <cellStyle name="40% - Accent6 3 3" xfId="293" xr:uid="{00000000-0005-0000-0000-0000201F0000}"/>
    <cellStyle name="40% - Accent6 3 3 10" xfId="19226" xr:uid="{00000000-0005-0000-0000-0000211F0000}"/>
    <cellStyle name="40% - Accent6 3 3 2" xfId="539" xr:uid="{00000000-0005-0000-0000-0000221F0000}"/>
    <cellStyle name="40% - Accent6 3 3 2 2" xfId="1026" xr:uid="{00000000-0005-0000-0000-0000231F0000}"/>
    <cellStyle name="40% - Accent6 3 3 2 2 2" xfId="6771" xr:uid="{00000000-0005-0000-0000-0000241F0000}"/>
    <cellStyle name="40% - Accent6 3 3 2 2 2 2" xfId="16095" xr:uid="{00000000-0005-0000-0000-0000251F0000}"/>
    <cellStyle name="40% - Accent6 3 3 2 2 2 3" xfId="25418" xr:uid="{00000000-0005-0000-0000-0000261F0000}"/>
    <cellStyle name="40% - Accent6 3 3 2 2 3" xfId="10627" xr:uid="{00000000-0005-0000-0000-0000271F0000}"/>
    <cellStyle name="40% - Accent6 3 3 2 2 4" xfId="19951" xr:uid="{00000000-0005-0000-0000-0000281F0000}"/>
    <cellStyle name="40% - Accent6 3 3 2 3" xfId="7091" xr:uid="{00000000-0005-0000-0000-0000291F0000}"/>
    <cellStyle name="40% - Accent6 3 3 2 3 2" xfId="16415" xr:uid="{00000000-0005-0000-0000-00002A1F0000}"/>
    <cellStyle name="40% - Accent6 3 3 2 3 3" xfId="25738" xr:uid="{00000000-0005-0000-0000-00002B1F0000}"/>
    <cellStyle name="40% - Accent6 3 3 2 4" xfId="9649" xr:uid="{00000000-0005-0000-0000-00002C1F0000}"/>
    <cellStyle name="40% - Accent6 3 3 2 4 2" xfId="18973" xr:uid="{00000000-0005-0000-0000-00002D1F0000}"/>
    <cellStyle name="40% - Accent6 3 3 2 4 3" xfId="28296" xr:uid="{00000000-0005-0000-0000-00002E1F0000}"/>
    <cellStyle name="40% - Accent6 3 3 2 5" xfId="10143" xr:uid="{00000000-0005-0000-0000-00002F1F0000}"/>
    <cellStyle name="40% - Accent6 3 3 2 6" xfId="19467" xr:uid="{00000000-0005-0000-0000-0000301F0000}"/>
    <cellStyle name="40% - Accent6 3 3 3" xfId="786" xr:uid="{00000000-0005-0000-0000-0000311F0000}"/>
    <cellStyle name="40% - Accent6 3 3 3 2" xfId="6946" xr:uid="{00000000-0005-0000-0000-0000321F0000}"/>
    <cellStyle name="40% - Accent6 3 3 3 2 2" xfId="16270" xr:uid="{00000000-0005-0000-0000-0000331F0000}"/>
    <cellStyle name="40% - Accent6 3 3 3 2 3" xfId="25593" xr:uid="{00000000-0005-0000-0000-0000341F0000}"/>
    <cellStyle name="40% - Accent6 3 3 3 3" xfId="10387" xr:uid="{00000000-0005-0000-0000-0000351F0000}"/>
    <cellStyle name="40% - Accent6 3 3 3 4" xfId="19711" xr:uid="{00000000-0005-0000-0000-0000361F0000}"/>
    <cellStyle name="40% - Accent6 3 3 4" xfId="1612" xr:uid="{00000000-0005-0000-0000-0000371F0000}"/>
    <cellStyle name="40% - Accent6 3 3 4 2" xfId="6462" xr:uid="{00000000-0005-0000-0000-0000381F0000}"/>
    <cellStyle name="40% - Accent6 3 3 4 2 2" xfId="15786" xr:uid="{00000000-0005-0000-0000-0000391F0000}"/>
    <cellStyle name="40% - Accent6 3 3 4 2 3" xfId="25109" xr:uid="{00000000-0005-0000-0000-00003A1F0000}"/>
    <cellStyle name="40% - Accent6 3 3 4 3" xfId="11180" xr:uid="{00000000-0005-0000-0000-00003B1F0000}"/>
    <cellStyle name="40% - Accent6 3 3 4 4" xfId="20504" xr:uid="{00000000-0005-0000-0000-00003C1F0000}"/>
    <cellStyle name="40% - Accent6 3 3 5" xfId="3399" xr:uid="{00000000-0005-0000-0000-00003D1F0000}"/>
    <cellStyle name="40% - Accent6 3 3 5 2" xfId="8078" xr:uid="{00000000-0005-0000-0000-00003E1F0000}"/>
    <cellStyle name="40% - Accent6 3 3 5 2 2" xfId="17402" xr:uid="{00000000-0005-0000-0000-00003F1F0000}"/>
    <cellStyle name="40% - Accent6 3 3 5 2 3" xfId="26725" xr:uid="{00000000-0005-0000-0000-0000401F0000}"/>
    <cellStyle name="40% - Accent6 3 3 5 3" xfId="12785" xr:uid="{00000000-0005-0000-0000-0000411F0000}"/>
    <cellStyle name="40% - Accent6 3 3 5 4" xfId="22111" xr:uid="{00000000-0005-0000-0000-0000421F0000}"/>
    <cellStyle name="40% - Accent6 3 3 6" xfId="5065" xr:uid="{00000000-0005-0000-0000-0000431F0000}"/>
    <cellStyle name="40% - Accent6 3 3 6 2" xfId="14389" xr:uid="{00000000-0005-0000-0000-0000441F0000}"/>
    <cellStyle name="40% - Accent6 3 3 6 3" xfId="23712" xr:uid="{00000000-0005-0000-0000-0000451F0000}"/>
    <cellStyle name="40% - Accent6 3 3 7" xfId="7224" xr:uid="{00000000-0005-0000-0000-0000461F0000}"/>
    <cellStyle name="40% - Accent6 3 3 7 2" xfId="16548" xr:uid="{00000000-0005-0000-0000-0000471F0000}"/>
    <cellStyle name="40% - Accent6 3 3 7 3" xfId="25871" xr:uid="{00000000-0005-0000-0000-0000481F0000}"/>
    <cellStyle name="40% - Accent6 3 3 8" xfId="9408" xr:uid="{00000000-0005-0000-0000-0000491F0000}"/>
    <cellStyle name="40% - Accent6 3 3 8 2" xfId="18732" xr:uid="{00000000-0005-0000-0000-00004A1F0000}"/>
    <cellStyle name="40% - Accent6 3 3 8 3" xfId="28055" xr:uid="{00000000-0005-0000-0000-00004B1F0000}"/>
    <cellStyle name="40% - Accent6 3 3 9" xfId="9902" xr:uid="{00000000-0005-0000-0000-00004C1F0000}"/>
    <cellStyle name="40% - Accent6 3 4" xfId="414" xr:uid="{00000000-0005-0000-0000-00004D1F0000}"/>
    <cellStyle name="40% - Accent6 3 4 2" xfId="901" xr:uid="{00000000-0005-0000-0000-00004E1F0000}"/>
    <cellStyle name="40% - Accent6 3 4 2 2" xfId="6855" xr:uid="{00000000-0005-0000-0000-00004F1F0000}"/>
    <cellStyle name="40% - Accent6 3 4 2 2 2" xfId="16179" xr:uid="{00000000-0005-0000-0000-0000501F0000}"/>
    <cellStyle name="40% - Accent6 3 4 2 2 3" xfId="25502" xr:uid="{00000000-0005-0000-0000-0000511F0000}"/>
    <cellStyle name="40% - Accent6 3 4 2 3" xfId="10502" xr:uid="{00000000-0005-0000-0000-0000521F0000}"/>
    <cellStyle name="40% - Accent6 3 4 2 4" xfId="19826" xr:uid="{00000000-0005-0000-0000-0000531F0000}"/>
    <cellStyle name="40% - Accent6 3 4 3" xfId="1613" xr:uid="{00000000-0005-0000-0000-0000541F0000}"/>
    <cellStyle name="40% - Accent6 3 4 3 2" xfId="6461" xr:uid="{00000000-0005-0000-0000-0000551F0000}"/>
    <cellStyle name="40% - Accent6 3 4 3 2 2" xfId="15785" xr:uid="{00000000-0005-0000-0000-0000561F0000}"/>
    <cellStyle name="40% - Accent6 3 4 3 2 3" xfId="25108" xr:uid="{00000000-0005-0000-0000-0000571F0000}"/>
    <cellStyle name="40% - Accent6 3 4 3 3" xfId="11181" xr:uid="{00000000-0005-0000-0000-0000581F0000}"/>
    <cellStyle name="40% - Accent6 3 4 3 4" xfId="20505" xr:uid="{00000000-0005-0000-0000-0000591F0000}"/>
    <cellStyle name="40% - Accent6 3 4 4" xfId="3400" xr:uid="{00000000-0005-0000-0000-00005A1F0000}"/>
    <cellStyle name="40% - Accent6 3 4 4 2" xfId="8079" xr:uid="{00000000-0005-0000-0000-00005B1F0000}"/>
    <cellStyle name="40% - Accent6 3 4 4 2 2" xfId="17403" xr:uid="{00000000-0005-0000-0000-00005C1F0000}"/>
    <cellStyle name="40% - Accent6 3 4 4 2 3" xfId="26726" xr:uid="{00000000-0005-0000-0000-00005D1F0000}"/>
    <cellStyle name="40% - Accent6 3 4 4 3" xfId="12786" xr:uid="{00000000-0005-0000-0000-00005E1F0000}"/>
    <cellStyle name="40% - Accent6 3 4 4 4" xfId="22112" xr:uid="{00000000-0005-0000-0000-00005F1F0000}"/>
    <cellStyle name="40% - Accent6 3 4 5" xfId="5066" xr:uid="{00000000-0005-0000-0000-0000601F0000}"/>
    <cellStyle name="40% - Accent6 3 4 5 2" xfId="14390" xr:uid="{00000000-0005-0000-0000-0000611F0000}"/>
    <cellStyle name="40% - Accent6 3 4 5 3" xfId="23713" xr:uid="{00000000-0005-0000-0000-0000621F0000}"/>
    <cellStyle name="40% - Accent6 3 4 6" xfId="7161" xr:uid="{00000000-0005-0000-0000-0000631F0000}"/>
    <cellStyle name="40% - Accent6 3 4 6 2" xfId="16485" xr:uid="{00000000-0005-0000-0000-0000641F0000}"/>
    <cellStyle name="40% - Accent6 3 4 6 3" xfId="25808" xr:uid="{00000000-0005-0000-0000-0000651F0000}"/>
    <cellStyle name="40% - Accent6 3 4 7" xfId="9524" xr:uid="{00000000-0005-0000-0000-0000661F0000}"/>
    <cellStyle name="40% - Accent6 3 4 7 2" xfId="18848" xr:uid="{00000000-0005-0000-0000-0000671F0000}"/>
    <cellStyle name="40% - Accent6 3 4 7 3" xfId="28171" xr:uid="{00000000-0005-0000-0000-0000681F0000}"/>
    <cellStyle name="40% - Accent6 3 4 8" xfId="10018" xr:uid="{00000000-0005-0000-0000-0000691F0000}"/>
    <cellStyle name="40% - Accent6 3 4 9" xfId="19342" xr:uid="{00000000-0005-0000-0000-00006A1F0000}"/>
    <cellStyle name="40% - Accent6 3 5" xfId="661" xr:uid="{00000000-0005-0000-0000-00006B1F0000}"/>
    <cellStyle name="40% - Accent6 3 5 2" xfId="1614" xr:uid="{00000000-0005-0000-0000-00006C1F0000}"/>
    <cellStyle name="40% - Accent6 3 5 2 2" xfId="6460" xr:uid="{00000000-0005-0000-0000-00006D1F0000}"/>
    <cellStyle name="40% - Accent6 3 5 2 2 2" xfId="15784" xr:uid="{00000000-0005-0000-0000-00006E1F0000}"/>
    <cellStyle name="40% - Accent6 3 5 2 2 3" xfId="25107" xr:uid="{00000000-0005-0000-0000-00006F1F0000}"/>
    <cellStyle name="40% - Accent6 3 5 2 3" xfId="11182" xr:uid="{00000000-0005-0000-0000-0000701F0000}"/>
    <cellStyle name="40% - Accent6 3 5 2 4" xfId="20506" xr:uid="{00000000-0005-0000-0000-0000711F0000}"/>
    <cellStyle name="40% - Accent6 3 5 3" xfId="3401" xr:uid="{00000000-0005-0000-0000-0000721F0000}"/>
    <cellStyle name="40% - Accent6 3 5 3 2" xfId="8080" xr:uid="{00000000-0005-0000-0000-0000731F0000}"/>
    <cellStyle name="40% - Accent6 3 5 3 2 2" xfId="17404" xr:uid="{00000000-0005-0000-0000-0000741F0000}"/>
    <cellStyle name="40% - Accent6 3 5 3 2 3" xfId="26727" xr:uid="{00000000-0005-0000-0000-0000751F0000}"/>
    <cellStyle name="40% - Accent6 3 5 3 3" xfId="12787" xr:uid="{00000000-0005-0000-0000-0000761F0000}"/>
    <cellStyle name="40% - Accent6 3 5 3 4" xfId="22113" xr:uid="{00000000-0005-0000-0000-0000771F0000}"/>
    <cellStyle name="40% - Accent6 3 5 4" xfId="5067" xr:uid="{00000000-0005-0000-0000-0000781F0000}"/>
    <cellStyle name="40% - Accent6 3 5 4 2" xfId="14391" xr:uid="{00000000-0005-0000-0000-0000791F0000}"/>
    <cellStyle name="40% - Accent6 3 5 4 3" xfId="23714" xr:uid="{00000000-0005-0000-0000-00007A1F0000}"/>
    <cellStyle name="40% - Accent6 3 5 5" xfId="7027" xr:uid="{00000000-0005-0000-0000-00007B1F0000}"/>
    <cellStyle name="40% - Accent6 3 5 5 2" xfId="16351" xr:uid="{00000000-0005-0000-0000-00007C1F0000}"/>
    <cellStyle name="40% - Accent6 3 5 5 3" xfId="25674" xr:uid="{00000000-0005-0000-0000-00007D1F0000}"/>
    <cellStyle name="40% - Accent6 3 5 6" xfId="10262" xr:uid="{00000000-0005-0000-0000-00007E1F0000}"/>
    <cellStyle name="40% - Accent6 3 5 7" xfId="19586" xr:uid="{00000000-0005-0000-0000-00007F1F0000}"/>
    <cellStyle name="40% - Accent6 3 6" xfId="1609" xr:uid="{00000000-0005-0000-0000-0000801F0000}"/>
    <cellStyle name="40% - Accent6 3 6 2" xfId="6465" xr:uid="{00000000-0005-0000-0000-0000811F0000}"/>
    <cellStyle name="40% - Accent6 3 6 2 2" xfId="15789" xr:uid="{00000000-0005-0000-0000-0000821F0000}"/>
    <cellStyle name="40% - Accent6 3 6 2 3" xfId="25112" xr:uid="{00000000-0005-0000-0000-0000831F0000}"/>
    <cellStyle name="40% - Accent6 3 6 3" xfId="11177" xr:uid="{00000000-0005-0000-0000-0000841F0000}"/>
    <cellStyle name="40% - Accent6 3 6 4" xfId="20501" xr:uid="{00000000-0005-0000-0000-0000851F0000}"/>
    <cellStyle name="40% - Accent6 3 7" xfId="3396" xr:uid="{00000000-0005-0000-0000-0000861F0000}"/>
    <cellStyle name="40% - Accent6 3 7 2" xfId="8075" xr:uid="{00000000-0005-0000-0000-0000871F0000}"/>
    <cellStyle name="40% - Accent6 3 7 2 2" xfId="17399" xr:uid="{00000000-0005-0000-0000-0000881F0000}"/>
    <cellStyle name="40% - Accent6 3 7 2 3" xfId="26722" xr:uid="{00000000-0005-0000-0000-0000891F0000}"/>
    <cellStyle name="40% - Accent6 3 7 3" xfId="12782" xr:uid="{00000000-0005-0000-0000-00008A1F0000}"/>
    <cellStyle name="40% - Accent6 3 7 4" xfId="22108" xr:uid="{00000000-0005-0000-0000-00008B1F0000}"/>
    <cellStyle name="40% - Accent6 3 8" xfId="5062" xr:uid="{00000000-0005-0000-0000-00008C1F0000}"/>
    <cellStyle name="40% - Accent6 3 8 2" xfId="14386" xr:uid="{00000000-0005-0000-0000-00008D1F0000}"/>
    <cellStyle name="40% - Accent6 3 8 3" xfId="23709" xr:uid="{00000000-0005-0000-0000-00008E1F0000}"/>
    <cellStyle name="40% - Accent6 3 9" xfId="7308" xr:uid="{00000000-0005-0000-0000-00008F1F0000}"/>
    <cellStyle name="40% - Accent6 3 9 2" xfId="16632" xr:uid="{00000000-0005-0000-0000-0000901F0000}"/>
    <cellStyle name="40% - Accent6 3 9 3" xfId="25955" xr:uid="{00000000-0005-0000-0000-0000911F0000}"/>
    <cellStyle name="40% - Accent6 4" xfId="191" xr:uid="{00000000-0005-0000-0000-0000921F0000}"/>
    <cellStyle name="40% - Accent6 4 10" xfId="19135" xr:uid="{00000000-0005-0000-0000-0000931F0000}"/>
    <cellStyle name="40% - Accent6 4 11" xfId="28926" xr:uid="{00000000-0005-0000-0000-0000941F0000}"/>
    <cellStyle name="40% - Accent6 4 2" xfId="330" xr:uid="{00000000-0005-0000-0000-0000951F0000}"/>
    <cellStyle name="40% - Accent6 4 2 2" xfId="570" xr:uid="{00000000-0005-0000-0000-0000961F0000}"/>
    <cellStyle name="40% - Accent6 4 2 2 2" xfId="1057" xr:uid="{00000000-0005-0000-0000-0000971F0000}"/>
    <cellStyle name="40% - Accent6 4 2 2 2 2" xfId="6733" xr:uid="{00000000-0005-0000-0000-0000981F0000}"/>
    <cellStyle name="40% - Accent6 4 2 2 2 2 2" xfId="16057" xr:uid="{00000000-0005-0000-0000-0000991F0000}"/>
    <cellStyle name="40% - Accent6 4 2 2 2 2 3" xfId="25380" xr:uid="{00000000-0005-0000-0000-00009A1F0000}"/>
    <cellStyle name="40% - Accent6 4 2 2 2 3" xfId="10658" xr:uid="{00000000-0005-0000-0000-00009B1F0000}"/>
    <cellStyle name="40% - Accent6 4 2 2 2 4" xfId="19982" xr:uid="{00000000-0005-0000-0000-00009C1F0000}"/>
    <cellStyle name="40% - Accent6 4 2 2 3" xfId="1617" xr:uid="{00000000-0005-0000-0000-00009D1F0000}"/>
    <cellStyle name="40% - Accent6 4 2 2 3 2" xfId="6457" xr:uid="{00000000-0005-0000-0000-00009E1F0000}"/>
    <cellStyle name="40% - Accent6 4 2 2 3 2 2" xfId="15781" xr:uid="{00000000-0005-0000-0000-00009F1F0000}"/>
    <cellStyle name="40% - Accent6 4 2 2 3 2 3" xfId="25104" xr:uid="{00000000-0005-0000-0000-0000A01F0000}"/>
    <cellStyle name="40% - Accent6 4 2 2 3 3" xfId="11185" xr:uid="{00000000-0005-0000-0000-0000A11F0000}"/>
    <cellStyle name="40% - Accent6 4 2 2 3 4" xfId="20509" xr:uid="{00000000-0005-0000-0000-0000A21F0000}"/>
    <cellStyle name="40% - Accent6 4 2 2 4" xfId="3404" xr:uid="{00000000-0005-0000-0000-0000A31F0000}"/>
    <cellStyle name="40% - Accent6 4 2 2 4 2" xfId="8083" xr:uid="{00000000-0005-0000-0000-0000A41F0000}"/>
    <cellStyle name="40% - Accent6 4 2 2 4 2 2" xfId="17407" xr:uid="{00000000-0005-0000-0000-0000A51F0000}"/>
    <cellStyle name="40% - Accent6 4 2 2 4 2 3" xfId="26730" xr:uid="{00000000-0005-0000-0000-0000A61F0000}"/>
    <cellStyle name="40% - Accent6 4 2 2 4 3" xfId="12790" xr:uid="{00000000-0005-0000-0000-0000A71F0000}"/>
    <cellStyle name="40% - Accent6 4 2 2 4 4" xfId="22116" xr:uid="{00000000-0005-0000-0000-0000A81F0000}"/>
    <cellStyle name="40% - Accent6 4 2 2 5" xfId="5070" xr:uid="{00000000-0005-0000-0000-0000A91F0000}"/>
    <cellStyle name="40% - Accent6 4 2 2 5 2" xfId="14394" xr:uid="{00000000-0005-0000-0000-0000AA1F0000}"/>
    <cellStyle name="40% - Accent6 4 2 2 5 3" xfId="23717" xr:uid="{00000000-0005-0000-0000-0000AB1F0000}"/>
    <cellStyle name="40% - Accent6 4 2 2 6" xfId="9680" xr:uid="{00000000-0005-0000-0000-0000AC1F0000}"/>
    <cellStyle name="40% - Accent6 4 2 2 6 2" xfId="19004" xr:uid="{00000000-0005-0000-0000-0000AD1F0000}"/>
    <cellStyle name="40% - Accent6 4 2 2 6 3" xfId="28327" xr:uid="{00000000-0005-0000-0000-0000AE1F0000}"/>
    <cellStyle name="40% - Accent6 4 2 2 7" xfId="10174" xr:uid="{00000000-0005-0000-0000-0000AF1F0000}"/>
    <cellStyle name="40% - Accent6 4 2 2 8" xfId="19498" xr:uid="{00000000-0005-0000-0000-0000B01F0000}"/>
    <cellStyle name="40% - Accent6 4 2 3" xfId="817" xr:uid="{00000000-0005-0000-0000-0000B11F0000}"/>
    <cellStyle name="40% - Accent6 4 2 3 2" xfId="6922" xr:uid="{00000000-0005-0000-0000-0000B21F0000}"/>
    <cellStyle name="40% - Accent6 4 2 3 2 2" xfId="16246" xr:uid="{00000000-0005-0000-0000-0000B31F0000}"/>
    <cellStyle name="40% - Accent6 4 2 3 2 3" xfId="25569" xr:uid="{00000000-0005-0000-0000-0000B41F0000}"/>
    <cellStyle name="40% - Accent6 4 2 3 3" xfId="10418" xr:uid="{00000000-0005-0000-0000-0000B51F0000}"/>
    <cellStyle name="40% - Accent6 4 2 3 4" xfId="19742" xr:uid="{00000000-0005-0000-0000-0000B61F0000}"/>
    <cellStyle name="40% - Accent6 4 2 4" xfId="1616" xr:uid="{00000000-0005-0000-0000-0000B71F0000}"/>
    <cellStyle name="40% - Accent6 4 2 4 2" xfId="6458" xr:uid="{00000000-0005-0000-0000-0000B81F0000}"/>
    <cellStyle name="40% - Accent6 4 2 4 2 2" xfId="15782" xr:uid="{00000000-0005-0000-0000-0000B91F0000}"/>
    <cellStyle name="40% - Accent6 4 2 4 2 3" xfId="25105" xr:uid="{00000000-0005-0000-0000-0000BA1F0000}"/>
    <cellStyle name="40% - Accent6 4 2 4 3" xfId="11184" xr:uid="{00000000-0005-0000-0000-0000BB1F0000}"/>
    <cellStyle name="40% - Accent6 4 2 4 4" xfId="20508" xr:uid="{00000000-0005-0000-0000-0000BC1F0000}"/>
    <cellStyle name="40% - Accent6 4 2 5" xfId="3403" xr:uid="{00000000-0005-0000-0000-0000BD1F0000}"/>
    <cellStyle name="40% - Accent6 4 2 5 2" xfId="8082" xr:uid="{00000000-0005-0000-0000-0000BE1F0000}"/>
    <cellStyle name="40% - Accent6 4 2 5 2 2" xfId="17406" xr:uid="{00000000-0005-0000-0000-0000BF1F0000}"/>
    <cellStyle name="40% - Accent6 4 2 5 2 3" xfId="26729" xr:uid="{00000000-0005-0000-0000-0000C01F0000}"/>
    <cellStyle name="40% - Accent6 4 2 5 3" xfId="12789" xr:uid="{00000000-0005-0000-0000-0000C11F0000}"/>
    <cellStyle name="40% - Accent6 4 2 5 4" xfId="22115" xr:uid="{00000000-0005-0000-0000-0000C21F0000}"/>
    <cellStyle name="40% - Accent6 4 2 6" xfId="5069" xr:uid="{00000000-0005-0000-0000-0000C31F0000}"/>
    <cellStyle name="40% - Accent6 4 2 6 2" xfId="14393" xr:uid="{00000000-0005-0000-0000-0000C41F0000}"/>
    <cellStyle name="40% - Accent6 4 2 6 3" xfId="23716" xr:uid="{00000000-0005-0000-0000-0000C51F0000}"/>
    <cellStyle name="40% - Accent6 4 2 7" xfId="9440" xr:uid="{00000000-0005-0000-0000-0000C61F0000}"/>
    <cellStyle name="40% - Accent6 4 2 7 2" xfId="18764" xr:uid="{00000000-0005-0000-0000-0000C71F0000}"/>
    <cellStyle name="40% - Accent6 4 2 7 3" xfId="28087" xr:uid="{00000000-0005-0000-0000-0000C81F0000}"/>
    <cellStyle name="40% - Accent6 4 2 8" xfId="9934" xr:uid="{00000000-0005-0000-0000-0000C91F0000}"/>
    <cellStyle name="40% - Accent6 4 2 9" xfId="19258" xr:uid="{00000000-0005-0000-0000-0000CA1F0000}"/>
    <cellStyle name="40% - Accent6 4 3" xfId="448" xr:uid="{00000000-0005-0000-0000-0000CB1F0000}"/>
    <cellStyle name="40% - Accent6 4 3 2" xfId="935" xr:uid="{00000000-0005-0000-0000-0000CC1F0000}"/>
    <cellStyle name="40% - Accent6 4 3 2 2" xfId="6828" xr:uid="{00000000-0005-0000-0000-0000CD1F0000}"/>
    <cellStyle name="40% - Accent6 4 3 2 2 2" xfId="16152" xr:uid="{00000000-0005-0000-0000-0000CE1F0000}"/>
    <cellStyle name="40% - Accent6 4 3 2 2 3" xfId="25475" xr:uid="{00000000-0005-0000-0000-0000CF1F0000}"/>
    <cellStyle name="40% - Accent6 4 3 2 3" xfId="10536" xr:uid="{00000000-0005-0000-0000-0000D01F0000}"/>
    <cellStyle name="40% - Accent6 4 3 2 4" xfId="19860" xr:uid="{00000000-0005-0000-0000-0000D11F0000}"/>
    <cellStyle name="40% - Accent6 4 3 3" xfId="1618" xr:uid="{00000000-0005-0000-0000-0000D21F0000}"/>
    <cellStyle name="40% - Accent6 4 3 3 2" xfId="6456" xr:uid="{00000000-0005-0000-0000-0000D31F0000}"/>
    <cellStyle name="40% - Accent6 4 3 3 2 2" xfId="15780" xr:uid="{00000000-0005-0000-0000-0000D41F0000}"/>
    <cellStyle name="40% - Accent6 4 3 3 2 3" xfId="25103" xr:uid="{00000000-0005-0000-0000-0000D51F0000}"/>
    <cellStyle name="40% - Accent6 4 3 3 3" xfId="11186" xr:uid="{00000000-0005-0000-0000-0000D61F0000}"/>
    <cellStyle name="40% - Accent6 4 3 3 4" xfId="20510" xr:uid="{00000000-0005-0000-0000-0000D71F0000}"/>
    <cellStyle name="40% - Accent6 4 3 4" xfId="3405" xr:uid="{00000000-0005-0000-0000-0000D81F0000}"/>
    <cellStyle name="40% - Accent6 4 3 4 2" xfId="8084" xr:uid="{00000000-0005-0000-0000-0000D91F0000}"/>
    <cellStyle name="40% - Accent6 4 3 4 2 2" xfId="17408" xr:uid="{00000000-0005-0000-0000-0000DA1F0000}"/>
    <cellStyle name="40% - Accent6 4 3 4 2 3" xfId="26731" xr:uid="{00000000-0005-0000-0000-0000DB1F0000}"/>
    <cellStyle name="40% - Accent6 4 3 4 3" xfId="12791" xr:uid="{00000000-0005-0000-0000-0000DC1F0000}"/>
    <cellStyle name="40% - Accent6 4 3 4 4" xfId="22117" xr:uid="{00000000-0005-0000-0000-0000DD1F0000}"/>
    <cellStyle name="40% - Accent6 4 3 5" xfId="5071" xr:uid="{00000000-0005-0000-0000-0000DE1F0000}"/>
    <cellStyle name="40% - Accent6 4 3 5 2" xfId="14395" xr:uid="{00000000-0005-0000-0000-0000DF1F0000}"/>
    <cellStyle name="40% - Accent6 4 3 5 3" xfId="23718" xr:uid="{00000000-0005-0000-0000-0000E01F0000}"/>
    <cellStyle name="40% - Accent6 4 3 6" xfId="9558" xr:uid="{00000000-0005-0000-0000-0000E11F0000}"/>
    <cellStyle name="40% - Accent6 4 3 6 2" xfId="18882" xr:uid="{00000000-0005-0000-0000-0000E21F0000}"/>
    <cellStyle name="40% - Accent6 4 3 6 3" xfId="28205" xr:uid="{00000000-0005-0000-0000-0000E31F0000}"/>
    <cellStyle name="40% - Accent6 4 3 7" xfId="10052" xr:uid="{00000000-0005-0000-0000-0000E41F0000}"/>
    <cellStyle name="40% - Accent6 4 3 8" xfId="19376" xr:uid="{00000000-0005-0000-0000-0000E51F0000}"/>
    <cellStyle name="40% - Accent6 4 4" xfId="695" xr:uid="{00000000-0005-0000-0000-0000E61F0000}"/>
    <cellStyle name="40% - Accent6 4 4 2" xfId="7009" xr:uid="{00000000-0005-0000-0000-0000E71F0000}"/>
    <cellStyle name="40% - Accent6 4 4 2 2" xfId="16333" xr:uid="{00000000-0005-0000-0000-0000E81F0000}"/>
    <cellStyle name="40% - Accent6 4 4 2 3" xfId="25656" xr:uid="{00000000-0005-0000-0000-0000E91F0000}"/>
    <cellStyle name="40% - Accent6 4 4 3" xfId="10296" xr:uid="{00000000-0005-0000-0000-0000EA1F0000}"/>
    <cellStyle name="40% - Accent6 4 4 4" xfId="19620" xr:uid="{00000000-0005-0000-0000-0000EB1F0000}"/>
    <cellStyle name="40% - Accent6 4 5" xfId="1615" xr:uid="{00000000-0005-0000-0000-0000EC1F0000}"/>
    <cellStyle name="40% - Accent6 4 5 2" xfId="6459" xr:uid="{00000000-0005-0000-0000-0000ED1F0000}"/>
    <cellStyle name="40% - Accent6 4 5 2 2" xfId="15783" xr:uid="{00000000-0005-0000-0000-0000EE1F0000}"/>
    <cellStyle name="40% - Accent6 4 5 2 3" xfId="25106" xr:uid="{00000000-0005-0000-0000-0000EF1F0000}"/>
    <cellStyle name="40% - Accent6 4 5 3" xfId="11183" xr:uid="{00000000-0005-0000-0000-0000F01F0000}"/>
    <cellStyle name="40% - Accent6 4 5 4" xfId="20507" xr:uid="{00000000-0005-0000-0000-0000F11F0000}"/>
    <cellStyle name="40% - Accent6 4 6" xfId="3402" xr:uid="{00000000-0005-0000-0000-0000F21F0000}"/>
    <cellStyle name="40% - Accent6 4 6 2" xfId="8081" xr:uid="{00000000-0005-0000-0000-0000F31F0000}"/>
    <cellStyle name="40% - Accent6 4 6 2 2" xfId="17405" xr:uid="{00000000-0005-0000-0000-0000F41F0000}"/>
    <cellStyle name="40% - Accent6 4 6 2 3" xfId="26728" xr:uid="{00000000-0005-0000-0000-0000F51F0000}"/>
    <cellStyle name="40% - Accent6 4 6 3" xfId="12788" xr:uid="{00000000-0005-0000-0000-0000F61F0000}"/>
    <cellStyle name="40% - Accent6 4 6 4" xfId="22114" xr:uid="{00000000-0005-0000-0000-0000F71F0000}"/>
    <cellStyle name="40% - Accent6 4 7" xfId="5068" xr:uid="{00000000-0005-0000-0000-0000F81F0000}"/>
    <cellStyle name="40% - Accent6 4 7 2" xfId="14392" xr:uid="{00000000-0005-0000-0000-0000F91F0000}"/>
    <cellStyle name="40% - Accent6 4 7 3" xfId="23715" xr:uid="{00000000-0005-0000-0000-0000FA1F0000}"/>
    <cellStyle name="40% - Accent6 4 8" xfId="9317" xr:uid="{00000000-0005-0000-0000-0000FB1F0000}"/>
    <cellStyle name="40% - Accent6 4 8 2" xfId="18641" xr:uid="{00000000-0005-0000-0000-0000FC1F0000}"/>
    <cellStyle name="40% - Accent6 4 8 3" xfId="27964" xr:uid="{00000000-0005-0000-0000-0000FD1F0000}"/>
    <cellStyle name="40% - Accent6 4 9" xfId="9811" xr:uid="{00000000-0005-0000-0000-0000FE1F0000}"/>
    <cellStyle name="40% - Accent6 5" xfId="251" xr:uid="{00000000-0005-0000-0000-0000FF1F0000}"/>
    <cellStyle name="40% - Accent6 5 2" xfId="508" xr:uid="{00000000-0005-0000-0000-000000200000}"/>
    <cellStyle name="40% - Accent6 5 2 2" xfId="995" xr:uid="{00000000-0005-0000-0000-000001200000}"/>
    <cellStyle name="40% - Accent6 5 2 2 2" xfId="6793" xr:uid="{00000000-0005-0000-0000-000002200000}"/>
    <cellStyle name="40% - Accent6 5 2 2 2 2" xfId="16117" xr:uid="{00000000-0005-0000-0000-000003200000}"/>
    <cellStyle name="40% - Accent6 5 2 2 2 3" xfId="25440" xr:uid="{00000000-0005-0000-0000-000004200000}"/>
    <cellStyle name="40% - Accent6 5 2 2 3" xfId="10596" xr:uid="{00000000-0005-0000-0000-000005200000}"/>
    <cellStyle name="40% - Accent6 5 2 2 4" xfId="19920" xr:uid="{00000000-0005-0000-0000-000006200000}"/>
    <cellStyle name="40% - Accent6 5 2 3" xfId="1620" xr:uid="{00000000-0005-0000-0000-000007200000}"/>
    <cellStyle name="40% - Accent6 5 2 3 2" xfId="6452" xr:uid="{00000000-0005-0000-0000-000008200000}"/>
    <cellStyle name="40% - Accent6 5 2 3 2 2" xfId="15776" xr:uid="{00000000-0005-0000-0000-000009200000}"/>
    <cellStyle name="40% - Accent6 5 2 3 2 3" xfId="25099" xr:uid="{00000000-0005-0000-0000-00000A200000}"/>
    <cellStyle name="40% - Accent6 5 2 3 3" xfId="11188" xr:uid="{00000000-0005-0000-0000-00000B200000}"/>
    <cellStyle name="40% - Accent6 5 2 3 4" xfId="20512" xr:uid="{00000000-0005-0000-0000-00000C200000}"/>
    <cellStyle name="40% - Accent6 5 2 4" xfId="3407" xr:uid="{00000000-0005-0000-0000-00000D200000}"/>
    <cellStyle name="40% - Accent6 5 2 4 2" xfId="8086" xr:uid="{00000000-0005-0000-0000-00000E200000}"/>
    <cellStyle name="40% - Accent6 5 2 4 2 2" xfId="17410" xr:uid="{00000000-0005-0000-0000-00000F200000}"/>
    <cellStyle name="40% - Accent6 5 2 4 2 3" xfId="26733" xr:uid="{00000000-0005-0000-0000-000010200000}"/>
    <cellStyle name="40% - Accent6 5 2 4 3" xfId="12793" xr:uid="{00000000-0005-0000-0000-000011200000}"/>
    <cellStyle name="40% - Accent6 5 2 4 4" xfId="22119" xr:uid="{00000000-0005-0000-0000-000012200000}"/>
    <cellStyle name="40% - Accent6 5 2 5" xfId="5073" xr:uid="{00000000-0005-0000-0000-000013200000}"/>
    <cellStyle name="40% - Accent6 5 2 5 2" xfId="14397" xr:uid="{00000000-0005-0000-0000-000014200000}"/>
    <cellStyle name="40% - Accent6 5 2 5 3" xfId="23720" xr:uid="{00000000-0005-0000-0000-000015200000}"/>
    <cellStyle name="40% - Accent6 5 2 6" xfId="9618" xr:uid="{00000000-0005-0000-0000-000016200000}"/>
    <cellStyle name="40% - Accent6 5 2 6 2" xfId="18942" xr:uid="{00000000-0005-0000-0000-000017200000}"/>
    <cellStyle name="40% - Accent6 5 2 6 3" xfId="28265" xr:uid="{00000000-0005-0000-0000-000018200000}"/>
    <cellStyle name="40% - Accent6 5 2 7" xfId="10112" xr:uid="{00000000-0005-0000-0000-000019200000}"/>
    <cellStyle name="40% - Accent6 5 2 8" xfId="19436" xr:uid="{00000000-0005-0000-0000-00001A200000}"/>
    <cellStyle name="40% - Accent6 5 3" xfId="755" xr:uid="{00000000-0005-0000-0000-00001B200000}"/>
    <cellStyle name="40% - Accent6 5 3 2" xfId="6968" xr:uid="{00000000-0005-0000-0000-00001C200000}"/>
    <cellStyle name="40% - Accent6 5 3 2 2" xfId="16292" xr:uid="{00000000-0005-0000-0000-00001D200000}"/>
    <cellStyle name="40% - Accent6 5 3 2 3" xfId="25615" xr:uid="{00000000-0005-0000-0000-00001E200000}"/>
    <cellStyle name="40% - Accent6 5 3 3" xfId="10356" xr:uid="{00000000-0005-0000-0000-00001F200000}"/>
    <cellStyle name="40% - Accent6 5 3 4" xfId="19680" xr:uid="{00000000-0005-0000-0000-000020200000}"/>
    <cellStyle name="40% - Accent6 5 4" xfId="1619" xr:uid="{00000000-0005-0000-0000-000021200000}"/>
    <cellStyle name="40% - Accent6 5 4 2" xfId="6455" xr:uid="{00000000-0005-0000-0000-000022200000}"/>
    <cellStyle name="40% - Accent6 5 4 2 2" xfId="15779" xr:uid="{00000000-0005-0000-0000-000023200000}"/>
    <cellStyle name="40% - Accent6 5 4 2 3" xfId="25102" xr:uid="{00000000-0005-0000-0000-000024200000}"/>
    <cellStyle name="40% - Accent6 5 4 3" xfId="11187" xr:uid="{00000000-0005-0000-0000-000025200000}"/>
    <cellStyle name="40% - Accent6 5 4 4" xfId="20511" xr:uid="{00000000-0005-0000-0000-000026200000}"/>
    <cellStyle name="40% - Accent6 5 5" xfId="3406" xr:uid="{00000000-0005-0000-0000-000027200000}"/>
    <cellStyle name="40% - Accent6 5 5 2" xfId="8085" xr:uid="{00000000-0005-0000-0000-000028200000}"/>
    <cellStyle name="40% - Accent6 5 5 2 2" xfId="17409" xr:uid="{00000000-0005-0000-0000-000029200000}"/>
    <cellStyle name="40% - Accent6 5 5 2 3" xfId="26732" xr:uid="{00000000-0005-0000-0000-00002A200000}"/>
    <cellStyle name="40% - Accent6 5 5 3" xfId="12792" xr:uid="{00000000-0005-0000-0000-00002B200000}"/>
    <cellStyle name="40% - Accent6 5 5 4" xfId="22118" xr:uid="{00000000-0005-0000-0000-00002C200000}"/>
    <cellStyle name="40% - Accent6 5 6" xfId="5072" xr:uid="{00000000-0005-0000-0000-00002D200000}"/>
    <cellStyle name="40% - Accent6 5 6 2" xfId="14396" xr:uid="{00000000-0005-0000-0000-00002E200000}"/>
    <cellStyle name="40% - Accent6 5 6 3" xfId="23719" xr:uid="{00000000-0005-0000-0000-00002F200000}"/>
    <cellStyle name="40% - Accent6 5 7" xfId="9377" xr:uid="{00000000-0005-0000-0000-000030200000}"/>
    <cellStyle name="40% - Accent6 5 7 2" xfId="18701" xr:uid="{00000000-0005-0000-0000-000031200000}"/>
    <cellStyle name="40% - Accent6 5 7 3" xfId="28024" xr:uid="{00000000-0005-0000-0000-000032200000}"/>
    <cellStyle name="40% - Accent6 5 8" xfId="9871" xr:uid="{00000000-0005-0000-0000-000033200000}"/>
    <cellStyle name="40% - Accent6 5 9" xfId="19195" xr:uid="{00000000-0005-0000-0000-000034200000}"/>
    <cellStyle name="40% - Accent6 6" xfId="389" xr:uid="{00000000-0005-0000-0000-000035200000}"/>
    <cellStyle name="40% - Accent6 6 2" xfId="876" xr:uid="{00000000-0005-0000-0000-000036200000}"/>
    <cellStyle name="40% - Accent6 6 2 2" xfId="6879" xr:uid="{00000000-0005-0000-0000-000037200000}"/>
    <cellStyle name="40% - Accent6 6 2 2 2" xfId="16203" xr:uid="{00000000-0005-0000-0000-000038200000}"/>
    <cellStyle name="40% - Accent6 6 2 2 3" xfId="25526" xr:uid="{00000000-0005-0000-0000-000039200000}"/>
    <cellStyle name="40% - Accent6 6 2 3" xfId="10477" xr:uid="{00000000-0005-0000-0000-00003A200000}"/>
    <cellStyle name="40% - Accent6 6 2 4" xfId="19801" xr:uid="{00000000-0005-0000-0000-00003B200000}"/>
    <cellStyle name="40% - Accent6 6 3" xfId="1621" xr:uid="{00000000-0005-0000-0000-00003C200000}"/>
    <cellStyle name="40% - Accent6 6 3 2" xfId="6454" xr:uid="{00000000-0005-0000-0000-00003D200000}"/>
    <cellStyle name="40% - Accent6 6 3 2 2" xfId="15778" xr:uid="{00000000-0005-0000-0000-00003E200000}"/>
    <cellStyle name="40% - Accent6 6 3 2 3" xfId="25101" xr:uid="{00000000-0005-0000-0000-00003F200000}"/>
    <cellStyle name="40% - Accent6 6 3 3" xfId="11189" xr:uid="{00000000-0005-0000-0000-000040200000}"/>
    <cellStyle name="40% - Accent6 6 3 4" xfId="20513" xr:uid="{00000000-0005-0000-0000-000041200000}"/>
    <cellStyle name="40% - Accent6 6 4" xfId="3408" xr:uid="{00000000-0005-0000-0000-000042200000}"/>
    <cellStyle name="40% - Accent6 6 4 2" xfId="8087" xr:uid="{00000000-0005-0000-0000-000043200000}"/>
    <cellStyle name="40% - Accent6 6 4 2 2" xfId="17411" xr:uid="{00000000-0005-0000-0000-000044200000}"/>
    <cellStyle name="40% - Accent6 6 4 2 3" xfId="26734" xr:uid="{00000000-0005-0000-0000-000045200000}"/>
    <cellStyle name="40% - Accent6 6 4 3" xfId="12794" xr:uid="{00000000-0005-0000-0000-000046200000}"/>
    <cellStyle name="40% - Accent6 6 4 4" xfId="22120" xr:uid="{00000000-0005-0000-0000-000047200000}"/>
    <cellStyle name="40% - Accent6 6 5" xfId="5074" xr:uid="{00000000-0005-0000-0000-000048200000}"/>
    <cellStyle name="40% - Accent6 6 5 2" xfId="14398" xr:uid="{00000000-0005-0000-0000-000049200000}"/>
    <cellStyle name="40% - Accent6 6 5 3" xfId="23721" xr:uid="{00000000-0005-0000-0000-00004A200000}"/>
    <cellStyle name="40% - Accent6 6 6" xfId="9499" xr:uid="{00000000-0005-0000-0000-00004B200000}"/>
    <cellStyle name="40% - Accent6 6 6 2" xfId="18823" xr:uid="{00000000-0005-0000-0000-00004C200000}"/>
    <cellStyle name="40% - Accent6 6 6 3" xfId="28146" xr:uid="{00000000-0005-0000-0000-00004D200000}"/>
    <cellStyle name="40% - Accent6 6 7" xfId="9993" xr:uid="{00000000-0005-0000-0000-00004E200000}"/>
    <cellStyle name="40% - Accent6 6 8" xfId="19317" xr:uid="{00000000-0005-0000-0000-00004F200000}"/>
    <cellStyle name="40% - Accent6 7" xfId="632" xr:uid="{00000000-0005-0000-0000-000050200000}"/>
    <cellStyle name="40% - Accent6 7 2" xfId="1622" xr:uid="{00000000-0005-0000-0000-000051200000}"/>
    <cellStyle name="40% - Accent6 7 2 2" xfId="6453" xr:uid="{00000000-0005-0000-0000-000052200000}"/>
    <cellStyle name="40% - Accent6 7 2 2 2" xfId="15777" xr:uid="{00000000-0005-0000-0000-000053200000}"/>
    <cellStyle name="40% - Accent6 7 2 2 3" xfId="25100" xr:uid="{00000000-0005-0000-0000-000054200000}"/>
    <cellStyle name="40% - Accent6 7 2 3" xfId="11190" xr:uid="{00000000-0005-0000-0000-000055200000}"/>
    <cellStyle name="40% - Accent6 7 2 4" xfId="20514" xr:uid="{00000000-0005-0000-0000-000056200000}"/>
    <cellStyle name="40% - Accent6 7 3" xfId="3409" xr:uid="{00000000-0005-0000-0000-000057200000}"/>
    <cellStyle name="40% - Accent6 7 3 2" xfId="8088" xr:uid="{00000000-0005-0000-0000-000058200000}"/>
    <cellStyle name="40% - Accent6 7 3 2 2" xfId="17412" xr:uid="{00000000-0005-0000-0000-000059200000}"/>
    <cellStyle name="40% - Accent6 7 3 2 3" xfId="26735" xr:uid="{00000000-0005-0000-0000-00005A200000}"/>
    <cellStyle name="40% - Accent6 7 3 3" xfId="12795" xr:uid="{00000000-0005-0000-0000-00005B200000}"/>
    <cellStyle name="40% - Accent6 7 3 4" xfId="22121" xr:uid="{00000000-0005-0000-0000-00005C200000}"/>
    <cellStyle name="40% - Accent6 7 4" xfId="5075" xr:uid="{00000000-0005-0000-0000-00005D200000}"/>
    <cellStyle name="40% - Accent6 7 4 2" xfId="14399" xr:uid="{00000000-0005-0000-0000-00005E200000}"/>
    <cellStyle name="40% - Accent6 7 4 3" xfId="23722" xr:uid="{00000000-0005-0000-0000-00005F200000}"/>
    <cellStyle name="40% - Accent6 7 5" xfId="10236" xr:uid="{00000000-0005-0000-0000-000060200000}"/>
    <cellStyle name="40% - Accent6 7 6" xfId="19560" xr:uid="{00000000-0005-0000-0000-000061200000}"/>
    <cellStyle name="40% - Accent6 8" xfId="1623" xr:uid="{00000000-0005-0000-0000-000062200000}"/>
    <cellStyle name="40% - Accent6 8 2" xfId="3410" xr:uid="{00000000-0005-0000-0000-000063200000}"/>
    <cellStyle name="40% - Accent6 8 2 2" xfId="8089" xr:uid="{00000000-0005-0000-0000-000064200000}"/>
    <cellStyle name="40% - Accent6 8 2 2 2" xfId="17413" xr:uid="{00000000-0005-0000-0000-000065200000}"/>
    <cellStyle name="40% - Accent6 8 2 2 3" xfId="26736" xr:uid="{00000000-0005-0000-0000-000066200000}"/>
    <cellStyle name="40% - Accent6 8 2 3" xfId="12796" xr:uid="{00000000-0005-0000-0000-000067200000}"/>
    <cellStyle name="40% - Accent6 8 2 4" xfId="22122" xr:uid="{00000000-0005-0000-0000-000068200000}"/>
    <cellStyle name="40% - Accent6 8 3" xfId="5076" xr:uid="{00000000-0005-0000-0000-000069200000}"/>
    <cellStyle name="40% - Accent6 8 3 2" xfId="14400" xr:uid="{00000000-0005-0000-0000-00006A200000}"/>
    <cellStyle name="40% - Accent6 8 3 3" xfId="23723" xr:uid="{00000000-0005-0000-0000-00006B200000}"/>
    <cellStyle name="40% - Accent6 8 4" xfId="11191" xr:uid="{00000000-0005-0000-0000-00006C200000}"/>
    <cellStyle name="40% - Accent6 8 5" xfId="20515" xr:uid="{00000000-0005-0000-0000-00006D200000}"/>
    <cellStyle name="40% - Accent6 9" xfId="1130" xr:uid="{00000000-0005-0000-0000-00006E200000}"/>
    <cellStyle name="40% - Accent6 9 2" xfId="4623" xr:uid="{00000000-0005-0000-0000-00006F200000}"/>
    <cellStyle name="40% - Accent6 9 2 2" xfId="13947" xr:uid="{00000000-0005-0000-0000-000070200000}"/>
    <cellStyle name="40% - Accent6 9 2 3" xfId="23270" xr:uid="{00000000-0005-0000-0000-000071200000}"/>
    <cellStyle name="40% - Accent6 9 3" xfId="10729" xr:uid="{00000000-0005-0000-0000-000072200000}"/>
    <cellStyle name="40% - Accent6 9 4" xfId="20053" xr:uid="{00000000-0005-0000-0000-000073200000}"/>
    <cellStyle name="40% - Énfasis1" xfId="28494" xr:uid="{00000000-0005-0000-0000-000074200000}"/>
    <cellStyle name="40% - Énfasis2" xfId="28495" xr:uid="{00000000-0005-0000-0000-000075200000}"/>
    <cellStyle name="40% - Énfasis3" xfId="28496" xr:uid="{00000000-0005-0000-0000-000076200000}"/>
    <cellStyle name="40% - Énfasis4" xfId="28497" xr:uid="{00000000-0005-0000-0000-000077200000}"/>
    <cellStyle name="40% - Énfasis5" xfId="28498" xr:uid="{00000000-0005-0000-0000-000078200000}"/>
    <cellStyle name="40% - Énfasis6" xfId="28499" xr:uid="{00000000-0005-0000-0000-000079200000}"/>
    <cellStyle name="5 indents" xfId="28410" xr:uid="{00000000-0005-0000-0000-00007A200000}"/>
    <cellStyle name="60% - Accent1" xfId="33" builtinId="32" customBuiltin="1"/>
    <cellStyle name="60% - Accent1 2" xfId="1624" xr:uid="{00000000-0005-0000-0000-00007C200000}"/>
    <cellStyle name="60% - Accent1 2 2" xfId="28500" xr:uid="{00000000-0005-0000-0000-00007D200000}"/>
    <cellStyle name="60% - Accent1 3" xfId="1625" xr:uid="{00000000-0005-0000-0000-00007E200000}"/>
    <cellStyle name="60% - Accent1 3 2" xfId="28862" xr:uid="{00000000-0005-0000-0000-00007F200000}"/>
    <cellStyle name="60% - Accent1 4" xfId="1626" xr:uid="{00000000-0005-0000-0000-000080200000}"/>
    <cellStyle name="60% - Accent1 5" xfId="28411" xr:uid="{00000000-0005-0000-0000-000081200000}"/>
    <cellStyle name="60% - Accent2" xfId="37" builtinId="36" customBuiltin="1"/>
    <cellStyle name="60% - Accent2 2" xfId="1627" xr:uid="{00000000-0005-0000-0000-000083200000}"/>
    <cellStyle name="60% - Accent2 2 2" xfId="28501" xr:uid="{00000000-0005-0000-0000-000084200000}"/>
    <cellStyle name="60% - Accent2 3" xfId="1628" xr:uid="{00000000-0005-0000-0000-000085200000}"/>
    <cellStyle name="60% - Accent2 3 2" xfId="28821" xr:uid="{00000000-0005-0000-0000-000086200000}"/>
    <cellStyle name="60% - Accent2 4" xfId="1629" xr:uid="{00000000-0005-0000-0000-000087200000}"/>
    <cellStyle name="60% - Accent2 5" xfId="28412" xr:uid="{00000000-0005-0000-0000-000088200000}"/>
    <cellStyle name="60% - Accent3" xfId="41" builtinId="40" customBuiltin="1"/>
    <cellStyle name="60% - Accent3 2" xfId="1630" xr:uid="{00000000-0005-0000-0000-00008A200000}"/>
    <cellStyle name="60% - Accent3 2 2" xfId="28502" xr:uid="{00000000-0005-0000-0000-00008B200000}"/>
    <cellStyle name="60% - Accent3 3" xfId="1631" xr:uid="{00000000-0005-0000-0000-00008C200000}"/>
    <cellStyle name="60% - Accent3 3 2" xfId="28863" xr:uid="{00000000-0005-0000-0000-00008D200000}"/>
    <cellStyle name="60% - Accent3 4" xfId="1632" xr:uid="{00000000-0005-0000-0000-00008E200000}"/>
    <cellStyle name="60% - Accent3 5" xfId="28413" xr:uid="{00000000-0005-0000-0000-00008F200000}"/>
    <cellStyle name="60% - Accent4" xfId="45" builtinId="44" customBuiltin="1"/>
    <cellStyle name="60% - Accent4 2" xfId="1633" xr:uid="{00000000-0005-0000-0000-000091200000}"/>
    <cellStyle name="60% - Accent4 2 2" xfId="28503" xr:uid="{00000000-0005-0000-0000-000092200000}"/>
    <cellStyle name="60% - Accent4 3" xfId="1634" xr:uid="{00000000-0005-0000-0000-000093200000}"/>
    <cellStyle name="60% - Accent4 3 2" xfId="28854" xr:uid="{00000000-0005-0000-0000-000094200000}"/>
    <cellStyle name="60% - Accent4 4" xfId="1635" xr:uid="{00000000-0005-0000-0000-000095200000}"/>
    <cellStyle name="60% - Accent4 5" xfId="28414" xr:uid="{00000000-0005-0000-0000-000096200000}"/>
    <cellStyle name="60% - Accent5" xfId="49" builtinId="48" customBuiltin="1"/>
    <cellStyle name="60% - Accent5 2" xfId="1636" xr:uid="{00000000-0005-0000-0000-000098200000}"/>
    <cellStyle name="60% - Accent5 2 2" xfId="28504" xr:uid="{00000000-0005-0000-0000-000099200000}"/>
    <cellStyle name="60% - Accent5 3" xfId="1637" xr:uid="{00000000-0005-0000-0000-00009A200000}"/>
    <cellStyle name="60% - Accent5 3 2" xfId="28880" xr:uid="{00000000-0005-0000-0000-00009B200000}"/>
    <cellStyle name="60% - Accent5 4" xfId="1638" xr:uid="{00000000-0005-0000-0000-00009C200000}"/>
    <cellStyle name="60% - Accent5 5" xfId="28415" xr:uid="{00000000-0005-0000-0000-00009D200000}"/>
    <cellStyle name="60% - Accent6" xfId="53" builtinId="52" customBuiltin="1"/>
    <cellStyle name="60% - Accent6 2" xfId="1639" xr:uid="{00000000-0005-0000-0000-00009F200000}"/>
    <cellStyle name="60% - Accent6 2 2" xfId="28505" xr:uid="{00000000-0005-0000-0000-0000A0200000}"/>
    <cellStyle name="60% - Accent6 3" xfId="1640" xr:uid="{00000000-0005-0000-0000-0000A1200000}"/>
    <cellStyle name="60% - Accent6 3 2" xfId="28904" xr:uid="{00000000-0005-0000-0000-0000A2200000}"/>
    <cellStyle name="60% - Accent6 4" xfId="1641" xr:uid="{00000000-0005-0000-0000-0000A3200000}"/>
    <cellStyle name="60% - Accent6 5" xfId="28416" xr:uid="{00000000-0005-0000-0000-0000A4200000}"/>
    <cellStyle name="60% - Énfasis1" xfId="28506" xr:uid="{00000000-0005-0000-0000-0000A5200000}"/>
    <cellStyle name="60% - Énfasis2" xfId="28507" xr:uid="{00000000-0005-0000-0000-0000A6200000}"/>
    <cellStyle name="60% - Énfasis3" xfId="28508" xr:uid="{00000000-0005-0000-0000-0000A7200000}"/>
    <cellStyle name="60% - Énfasis4" xfId="28509" xr:uid="{00000000-0005-0000-0000-0000A8200000}"/>
    <cellStyle name="60% - Énfasis5" xfId="28510" xr:uid="{00000000-0005-0000-0000-0000A9200000}"/>
    <cellStyle name="60% - Énfasis6" xfId="28511" xr:uid="{00000000-0005-0000-0000-0000AA200000}"/>
    <cellStyle name="Accent1" xfId="30" builtinId="29" customBuiltin="1"/>
    <cellStyle name="Accent1 2" xfId="1642" xr:uid="{00000000-0005-0000-0000-0000AC200000}"/>
    <cellStyle name="Accent1 2 2" xfId="28512" xr:uid="{00000000-0005-0000-0000-0000AD200000}"/>
    <cellStyle name="Accent1 3" xfId="1643" xr:uid="{00000000-0005-0000-0000-0000AE200000}"/>
    <cellStyle name="Accent1 3 2" xfId="28824" xr:uid="{00000000-0005-0000-0000-0000AF200000}"/>
    <cellStyle name="Accent1 4" xfId="1644" xr:uid="{00000000-0005-0000-0000-0000B0200000}"/>
    <cellStyle name="Accent1 5" xfId="28417" xr:uid="{00000000-0005-0000-0000-0000B1200000}"/>
    <cellStyle name="Accent2" xfId="34" builtinId="33" customBuiltin="1"/>
    <cellStyle name="Accent2 2" xfId="1645" xr:uid="{00000000-0005-0000-0000-0000B3200000}"/>
    <cellStyle name="Accent2 2 2" xfId="28513" xr:uid="{00000000-0005-0000-0000-0000B4200000}"/>
    <cellStyle name="Accent2 3" xfId="1646" xr:uid="{00000000-0005-0000-0000-0000B5200000}"/>
    <cellStyle name="Accent2 3 2" xfId="28825" xr:uid="{00000000-0005-0000-0000-0000B6200000}"/>
    <cellStyle name="Accent2 4" xfId="1647" xr:uid="{00000000-0005-0000-0000-0000B7200000}"/>
    <cellStyle name="Accent2 5" xfId="28418" xr:uid="{00000000-0005-0000-0000-0000B8200000}"/>
    <cellStyle name="Accent3" xfId="38" builtinId="37" customBuiltin="1"/>
    <cellStyle name="Accent3 2" xfId="1648" xr:uid="{00000000-0005-0000-0000-0000BA200000}"/>
    <cellStyle name="Accent3 2 2" xfId="28514" xr:uid="{00000000-0005-0000-0000-0000BB200000}"/>
    <cellStyle name="Accent3 3" xfId="1649" xr:uid="{00000000-0005-0000-0000-0000BC200000}"/>
    <cellStyle name="Accent3 3 2" xfId="28866" xr:uid="{00000000-0005-0000-0000-0000BD200000}"/>
    <cellStyle name="Accent3 4" xfId="1650" xr:uid="{00000000-0005-0000-0000-0000BE200000}"/>
    <cellStyle name="Accent3 5" xfId="28419" xr:uid="{00000000-0005-0000-0000-0000BF200000}"/>
    <cellStyle name="Accent4" xfId="42" builtinId="41" customBuiltin="1"/>
    <cellStyle name="Accent4 2" xfId="1651" xr:uid="{00000000-0005-0000-0000-0000C1200000}"/>
    <cellStyle name="Accent4 2 2" xfId="28515" xr:uid="{00000000-0005-0000-0000-0000C2200000}"/>
    <cellStyle name="Accent4 3" xfId="1652" xr:uid="{00000000-0005-0000-0000-0000C3200000}"/>
    <cellStyle name="Accent4 3 2" xfId="28842" xr:uid="{00000000-0005-0000-0000-0000C4200000}"/>
    <cellStyle name="Accent4 4" xfId="1653" xr:uid="{00000000-0005-0000-0000-0000C5200000}"/>
    <cellStyle name="Accent4 5" xfId="28420" xr:uid="{00000000-0005-0000-0000-0000C6200000}"/>
    <cellStyle name="Accent5" xfId="46" builtinId="45" customBuiltin="1"/>
    <cellStyle name="Accent5 2" xfId="1654" xr:uid="{00000000-0005-0000-0000-0000C8200000}"/>
    <cellStyle name="Accent5 2 2" xfId="28516" xr:uid="{00000000-0005-0000-0000-0000C9200000}"/>
    <cellStyle name="Accent5 3" xfId="28421" xr:uid="{00000000-0005-0000-0000-0000CA200000}"/>
    <cellStyle name="Accent5 4" xfId="28927" xr:uid="{00000000-0005-0000-0000-0000CB200000}"/>
    <cellStyle name="Accent6" xfId="50" builtinId="49" customBuiltin="1"/>
    <cellStyle name="Accent6 2" xfId="1655" xr:uid="{00000000-0005-0000-0000-0000CD200000}"/>
    <cellStyle name="Accent6 2 2" xfId="28517" xr:uid="{00000000-0005-0000-0000-0000CE200000}"/>
    <cellStyle name="Accent6 3" xfId="1656" xr:uid="{00000000-0005-0000-0000-0000CF200000}"/>
    <cellStyle name="Accent6 3 2" xfId="28826" xr:uid="{00000000-0005-0000-0000-0000D0200000}"/>
    <cellStyle name="Accent6 4" xfId="1657" xr:uid="{00000000-0005-0000-0000-0000D1200000}"/>
    <cellStyle name="Accent6 5" xfId="28422" xr:uid="{00000000-0005-0000-0000-0000D2200000}"/>
    <cellStyle name="Bad" xfId="20" builtinId="27" customBuiltin="1"/>
    <cellStyle name="Bad 2" xfId="1658" xr:uid="{00000000-0005-0000-0000-0000D4200000}"/>
    <cellStyle name="Bad 2 2" xfId="28518" xr:uid="{00000000-0005-0000-0000-0000D5200000}"/>
    <cellStyle name="Bad 3" xfId="1659" xr:uid="{00000000-0005-0000-0000-0000D6200000}"/>
    <cellStyle name="Bad 3 2" xfId="28585" xr:uid="{00000000-0005-0000-0000-0000D7200000}"/>
    <cellStyle name="Bad 4" xfId="1660" xr:uid="{00000000-0005-0000-0000-0000D8200000}"/>
    <cellStyle name="Bad 4 2" xfId="28827" xr:uid="{00000000-0005-0000-0000-0000D9200000}"/>
    <cellStyle name="Bad 5" xfId="28423" xr:uid="{00000000-0005-0000-0000-0000DA200000}"/>
    <cellStyle name="Bad 5 2" xfId="28928" xr:uid="{00000000-0005-0000-0000-0000DB200000}"/>
    <cellStyle name="Buena" xfId="28519" xr:uid="{00000000-0005-0000-0000-0000DC200000}"/>
    <cellStyle name="Cabe‡alho 1" xfId="28586" xr:uid="{00000000-0005-0000-0000-0000DD200000}"/>
    <cellStyle name="Cabe‡alho 2" xfId="28587" xr:uid="{00000000-0005-0000-0000-0000DE200000}"/>
    <cellStyle name="Cabecera 1" xfId="28588" xr:uid="{00000000-0005-0000-0000-0000DF200000}"/>
    <cellStyle name="Cabecera 2" xfId="28589" xr:uid="{00000000-0005-0000-0000-0000E0200000}"/>
    <cellStyle name="Calculation" xfId="24" builtinId="22" customBuiltin="1"/>
    <cellStyle name="Calculation 2" xfId="1661" xr:uid="{00000000-0005-0000-0000-0000E2200000}"/>
    <cellStyle name="Calculation 2 2" xfId="28520" xr:uid="{00000000-0005-0000-0000-0000E3200000}"/>
    <cellStyle name="Calculation 3" xfId="1662" xr:uid="{00000000-0005-0000-0000-0000E4200000}"/>
    <cellStyle name="Calculation 3 2" xfId="28590" xr:uid="{00000000-0005-0000-0000-0000E5200000}"/>
    <cellStyle name="Calculation 4" xfId="1663" xr:uid="{00000000-0005-0000-0000-0000E6200000}"/>
    <cellStyle name="Calculation 4 2" xfId="28828" xr:uid="{00000000-0005-0000-0000-0000E7200000}"/>
    <cellStyle name="Calculation 5" xfId="28424" xr:uid="{00000000-0005-0000-0000-0000E8200000}"/>
    <cellStyle name="Calculation 5 2" xfId="28929" xr:uid="{00000000-0005-0000-0000-0000E9200000}"/>
    <cellStyle name="Cálculo" xfId="28521" xr:uid="{00000000-0005-0000-0000-0000EA200000}"/>
    <cellStyle name="Celda de comprobación" xfId="28522" xr:uid="{00000000-0005-0000-0000-0000EB200000}"/>
    <cellStyle name="Celda vinculada" xfId="28523" xr:uid="{00000000-0005-0000-0000-0000EC200000}"/>
    <cellStyle name="Check Cell" xfId="26" builtinId="23" customBuiltin="1"/>
    <cellStyle name="Check Cell 2" xfId="1664" xr:uid="{00000000-0005-0000-0000-0000EE200000}"/>
    <cellStyle name="Check Cell 2 2" xfId="28524" xr:uid="{00000000-0005-0000-0000-0000EF200000}"/>
    <cellStyle name="Check Cell 3" xfId="28591" xr:uid="{00000000-0005-0000-0000-0000F0200000}"/>
    <cellStyle name="Check Cell 4" xfId="28425" xr:uid="{00000000-0005-0000-0000-0000F1200000}"/>
    <cellStyle name="Check Cell 5" xfId="28930" xr:uid="{00000000-0005-0000-0000-0000F2200000}"/>
    <cellStyle name="Clive" xfId="28592" xr:uid="{00000000-0005-0000-0000-0000F3200000}"/>
    <cellStyle name="clsAltData" xfId="28426" xr:uid="{00000000-0005-0000-0000-0000F4200000}"/>
    <cellStyle name="clsAltMRVData" xfId="28427" xr:uid="{00000000-0005-0000-0000-0000F5200000}"/>
    <cellStyle name="clsBlank" xfId="28428" xr:uid="{00000000-0005-0000-0000-0000F6200000}"/>
    <cellStyle name="clsColumnHeader" xfId="28429" xr:uid="{00000000-0005-0000-0000-0000F7200000}"/>
    <cellStyle name="clsData" xfId="28430" xr:uid="{00000000-0005-0000-0000-0000F8200000}"/>
    <cellStyle name="clsDefault" xfId="28431" xr:uid="{00000000-0005-0000-0000-0000F9200000}"/>
    <cellStyle name="clsFooter" xfId="28432" xr:uid="{00000000-0005-0000-0000-0000FA200000}"/>
    <cellStyle name="clsIndexTableData" xfId="28593" xr:uid="{00000000-0005-0000-0000-0000FB200000}"/>
    <cellStyle name="clsIndexTableHdr" xfId="28594" xr:uid="{00000000-0005-0000-0000-0000FC200000}"/>
    <cellStyle name="clsIndexTableTitle" xfId="28433" xr:uid="{00000000-0005-0000-0000-0000FD200000}"/>
    <cellStyle name="clsMRVData" xfId="28434" xr:uid="{00000000-0005-0000-0000-0000FE200000}"/>
    <cellStyle name="clsReportFooter" xfId="28435" xr:uid="{00000000-0005-0000-0000-0000FF200000}"/>
    <cellStyle name="clsReportHeader" xfId="28436" xr:uid="{00000000-0005-0000-0000-000000210000}"/>
    <cellStyle name="clsRowHeader" xfId="28437" xr:uid="{00000000-0005-0000-0000-000001210000}"/>
    <cellStyle name="clsScale" xfId="28438" xr:uid="{00000000-0005-0000-0000-000002210000}"/>
    <cellStyle name="clsSection" xfId="28439" xr:uid="{00000000-0005-0000-0000-000003210000}"/>
    <cellStyle name="Comma" xfId="1" builtinId="3"/>
    <cellStyle name="Comma 10" xfId="1111" xr:uid="{00000000-0005-0000-0000-000005210000}"/>
    <cellStyle name="Comma 10 10" xfId="10710" xr:uid="{00000000-0005-0000-0000-000006210000}"/>
    <cellStyle name="Comma 10 11" xfId="20034" xr:uid="{00000000-0005-0000-0000-000007210000}"/>
    <cellStyle name="Comma 10 2" xfId="1167" xr:uid="{00000000-0005-0000-0000-000008210000}"/>
    <cellStyle name="Comma 10 2 2" xfId="1168" xr:uid="{00000000-0005-0000-0000-000009210000}"/>
    <cellStyle name="Comma 10 2 2 2" xfId="2979" xr:uid="{00000000-0005-0000-0000-00000A210000}"/>
    <cellStyle name="Comma 10 2 2 2 2" xfId="7658" xr:uid="{00000000-0005-0000-0000-00000B210000}"/>
    <cellStyle name="Comma 10 2 2 2 2 2" xfId="16982" xr:uid="{00000000-0005-0000-0000-00000C210000}"/>
    <cellStyle name="Comma 10 2 2 2 2 3" xfId="26305" xr:uid="{00000000-0005-0000-0000-00000D210000}"/>
    <cellStyle name="Comma 10 2 2 2 3" xfId="12372" xr:uid="{00000000-0005-0000-0000-00000E210000}"/>
    <cellStyle name="Comma 10 2 2 2 4" xfId="21698" xr:uid="{00000000-0005-0000-0000-00000F210000}"/>
    <cellStyle name="Comma 10 2 2 3" xfId="4632" xr:uid="{00000000-0005-0000-0000-000010210000}"/>
    <cellStyle name="Comma 10 2 2 3 2" xfId="13956" xr:uid="{00000000-0005-0000-0000-000011210000}"/>
    <cellStyle name="Comma 10 2 2 3 3" xfId="23279" xr:uid="{00000000-0005-0000-0000-000012210000}"/>
    <cellStyle name="Comma 10 2 2 4" xfId="10760" xr:uid="{00000000-0005-0000-0000-000013210000}"/>
    <cellStyle name="Comma 10 2 2 5" xfId="20084" xr:uid="{00000000-0005-0000-0000-000014210000}"/>
    <cellStyle name="Comma 10 2 3" xfId="1666" xr:uid="{00000000-0005-0000-0000-000015210000}"/>
    <cellStyle name="Comma 10 2 3 2" xfId="3412" xr:uid="{00000000-0005-0000-0000-000016210000}"/>
    <cellStyle name="Comma 10 2 3 2 2" xfId="8091" xr:uid="{00000000-0005-0000-0000-000017210000}"/>
    <cellStyle name="Comma 10 2 3 2 2 2" xfId="17415" xr:uid="{00000000-0005-0000-0000-000018210000}"/>
    <cellStyle name="Comma 10 2 3 2 2 3" xfId="26738" xr:uid="{00000000-0005-0000-0000-000019210000}"/>
    <cellStyle name="Comma 10 2 3 3" xfId="6450" xr:uid="{00000000-0005-0000-0000-00001A210000}"/>
    <cellStyle name="Comma 10 2 3 3 2" xfId="15774" xr:uid="{00000000-0005-0000-0000-00001B210000}"/>
    <cellStyle name="Comma 10 2 3 3 3" xfId="25097" xr:uid="{00000000-0005-0000-0000-00001C210000}"/>
    <cellStyle name="Comma 10 2 3 4" xfId="11193" xr:uid="{00000000-0005-0000-0000-00001D210000}"/>
    <cellStyle name="Comma 10 2 3 5" xfId="20517" xr:uid="{00000000-0005-0000-0000-00001E210000}"/>
    <cellStyle name="Comma 10 2 4" xfId="2978" xr:uid="{00000000-0005-0000-0000-00001F210000}"/>
    <cellStyle name="Comma 10 2 4 2" xfId="7657" xr:uid="{00000000-0005-0000-0000-000020210000}"/>
    <cellStyle name="Comma 10 2 4 2 2" xfId="16981" xr:uid="{00000000-0005-0000-0000-000021210000}"/>
    <cellStyle name="Comma 10 2 4 2 3" xfId="26304" xr:uid="{00000000-0005-0000-0000-000022210000}"/>
    <cellStyle name="Comma 10 2 4 3" xfId="12371" xr:uid="{00000000-0005-0000-0000-000023210000}"/>
    <cellStyle name="Comma 10 2 4 4" xfId="21697" xr:uid="{00000000-0005-0000-0000-000024210000}"/>
    <cellStyle name="Comma 10 2 5" xfId="4631" xr:uid="{00000000-0005-0000-0000-000025210000}"/>
    <cellStyle name="Comma 10 2 5 2" xfId="13955" xr:uid="{00000000-0005-0000-0000-000026210000}"/>
    <cellStyle name="Comma 10 2 5 3" xfId="23278" xr:uid="{00000000-0005-0000-0000-000027210000}"/>
    <cellStyle name="Comma 10 2 6" xfId="10759" xr:uid="{00000000-0005-0000-0000-000028210000}"/>
    <cellStyle name="Comma 10 2 7" xfId="20083" xr:uid="{00000000-0005-0000-0000-000029210000}"/>
    <cellStyle name="Comma 10 3" xfId="1169" xr:uid="{00000000-0005-0000-0000-00002A210000}"/>
    <cellStyle name="Comma 10 3 2" xfId="2980" xr:uid="{00000000-0005-0000-0000-00002B210000}"/>
    <cellStyle name="Comma 10 3 2 2" xfId="7659" xr:uid="{00000000-0005-0000-0000-00002C210000}"/>
    <cellStyle name="Comma 10 3 2 2 2" xfId="16983" xr:uid="{00000000-0005-0000-0000-00002D210000}"/>
    <cellStyle name="Comma 10 3 2 2 3" xfId="26306" xr:uid="{00000000-0005-0000-0000-00002E210000}"/>
    <cellStyle name="Comma 10 3 2 3" xfId="12373" xr:uid="{00000000-0005-0000-0000-00002F210000}"/>
    <cellStyle name="Comma 10 3 2 4" xfId="21699" xr:uid="{00000000-0005-0000-0000-000030210000}"/>
    <cellStyle name="Comma 10 3 3" xfId="4633" xr:uid="{00000000-0005-0000-0000-000031210000}"/>
    <cellStyle name="Comma 10 3 3 2" xfId="13957" xr:uid="{00000000-0005-0000-0000-000032210000}"/>
    <cellStyle name="Comma 10 3 3 3" xfId="23280" xr:uid="{00000000-0005-0000-0000-000033210000}"/>
    <cellStyle name="Comma 10 3 4" xfId="10761" xr:uid="{00000000-0005-0000-0000-000034210000}"/>
    <cellStyle name="Comma 10 3 5" xfId="20085" xr:uid="{00000000-0005-0000-0000-000035210000}"/>
    <cellStyle name="Comma 10 4" xfId="1665" xr:uid="{00000000-0005-0000-0000-000036210000}"/>
    <cellStyle name="Comma 10 4 2" xfId="3411" xr:uid="{00000000-0005-0000-0000-000037210000}"/>
    <cellStyle name="Comma 10 4 2 2" xfId="8090" xr:uid="{00000000-0005-0000-0000-000038210000}"/>
    <cellStyle name="Comma 10 4 2 2 2" xfId="17414" xr:uid="{00000000-0005-0000-0000-000039210000}"/>
    <cellStyle name="Comma 10 4 2 2 3" xfId="26737" xr:uid="{00000000-0005-0000-0000-00003A210000}"/>
    <cellStyle name="Comma 10 4 3" xfId="6451" xr:uid="{00000000-0005-0000-0000-00003B210000}"/>
    <cellStyle name="Comma 10 4 3 2" xfId="15775" xr:uid="{00000000-0005-0000-0000-00003C210000}"/>
    <cellStyle name="Comma 10 4 3 3" xfId="25098" xr:uid="{00000000-0005-0000-0000-00003D210000}"/>
    <cellStyle name="Comma 10 4 4" xfId="11192" xr:uid="{00000000-0005-0000-0000-00003E210000}"/>
    <cellStyle name="Comma 10 4 5" xfId="20516" xr:uid="{00000000-0005-0000-0000-00003F210000}"/>
    <cellStyle name="Comma 10 5" xfId="2886" xr:uid="{00000000-0005-0000-0000-000040210000}"/>
    <cellStyle name="Comma 10 5 2" xfId="4534" xr:uid="{00000000-0005-0000-0000-000041210000}"/>
    <cellStyle name="Comma 10 5 2 2" xfId="9211" xr:uid="{00000000-0005-0000-0000-000042210000}"/>
    <cellStyle name="Comma 10 5 2 2 2" xfId="18535" xr:uid="{00000000-0005-0000-0000-000043210000}"/>
    <cellStyle name="Comma 10 5 2 2 3" xfId="27858" xr:uid="{00000000-0005-0000-0000-000044210000}"/>
    <cellStyle name="Comma 10 5 3" xfId="7592" xr:uid="{00000000-0005-0000-0000-000045210000}"/>
    <cellStyle name="Comma 10 5 3 2" xfId="16916" xr:uid="{00000000-0005-0000-0000-000046210000}"/>
    <cellStyle name="Comma 10 5 3 3" xfId="26239" xr:uid="{00000000-0005-0000-0000-000047210000}"/>
    <cellStyle name="Comma 10 5 4" xfId="12312" xr:uid="{00000000-0005-0000-0000-000048210000}"/>
    <cellStyle name="Comma 10 5 5" xfId="21638" xr:uid="{00000000-0005-0000-0000-000049210000}"/>
    <cellStyle name="Comma 10 6" xfId="1166" xr:uid="{00000000-0005-0000-0000-00004A210000}"/>
    <cellStyle name="Comma 10 6 2" xfId="6689" xr:uid="{00000000-0005-0000-0000-00004B210000}"/>
    <cellStyle name="Comma 10 6 2 2" xfId="16013" xr:uid="{00000000-0005-0000-0000-00004C210000}"/>
    <cellStyle name="Comma 10 6 2 3" xfId="25336" xr:uid="{00000000-0005-0000-0000-00004D210000}"/>
    <cellStyle name="Comma 10 6 3" xfId="10758" xr:uid="{00000000-0005-0000-0000-00004E210000}"/>
    <cellStyle name="Comma 10 6 4" xfId="20082" xr:uid="{00000000-0005-0000-0000-00004F210000}"/>
    <cellStyle name="Comma 10 7" xfId="2977" xr:uid="{00000000-0005-0000-0000-000050210000}"/>
    <cellStyle name="Comma 10 7 2" xfId="7656" xr:uid="{00000000-0005-0000-0000-000051210000}"/>
    <cellStyle name="Comma 10 7 2 2" xfId="16980" xr:uid="{00000000-0005-0000-0000-000052210000}"/>
    <cellStyle name="Comma 10 7 2 3" xfId="26303" xr:uid="{00000000-0005-0000-0000-000053210000}"/>
    <cellStyle name="Comma 10 7 3" xfId="12370" xr:uid="{00000000-0005-0000-0000-000054210000}"/>
    <cellStyle name="Comma 10 7 4" xfId="21696" xr:uid="{00000000-0005-0000-0000-000055210000}"/>
    <cellStyle name="Comma 10 8" xfId="4630" xr:uid="{00000000-0005-0000-0000-000056210000}"/>
    <cellStyle name="Comma 10 8 2" xfId="13954" xr:uid="{00000000-0005-0000-0000-000057210000}"/>
    <cellStyle name="Comma 10 8 3" xfId="23277" xr:uid="{00000000-0005-0000-0000-000058210000}"/>
    <cellStyle name="Comma 10 9" xfId="6320" xr:uid="{00000000-0005-0000-0000-000059210000}"/>
    <cellStyle name="Comma 10 9 2" xfId="15644" xr:uid="{00000000-0005-0000-0000-00005A210000}"/>
    <cellStyle name="Comma 10 9 3" xfId="24967" xr:uid="{00000000-0005-0000-0000-00005B210000}"/>
    <cellStyle name="Comma 11" xfId="1113" xr:uid="{00000000-0005-0000-0000-00005C210000}"/>
    <cellStyle name="Comma 11 10" xfId="6714" xr:uid="{00000000-0005-0000-0000-00005D210000}"/>
    <cellStyle name="Comma 11 10 2" xfId="16038" xr:uid="{00000000-0005-0000-0000-00005E210000}"/>
    <cellStyle name="Comma 11 10 3" xfId="25361" xr:uid="{00000000-0005-0000-0000-00005F210000}"/>
    <cellStyle name="Comma 11 11" xfId="10712" xr:uid="{00000000-0005-0000-0000-000060210000}"/>
    <cellStyle name="Comma 11 12" xfId="20036" xr:uid="{00000000-0005-0000-0000-000061210000}"/>
    <cellStyle name="Comma 11 2" xfId="1171" xr:uid="{00000000-0005-0000-0000-000062210000}"/>
    <cellStyle name="Comma 11 2 10" xfId="20087" xr:uid="{00000000-0005-0000-0000-000063210000}"/>
    <cellStyle name="Comma 11 2 11" xfId="28815" xr:uid="{00000000-0005-0000-0000-000064210000}"/>
    <cellStyle name="Comma 11 2 2" xfId="1172" xr:uid="{00000000-0005-0000-0000-000065210000}"/>
    <cellStyle name="Comma 11 2 2 2" xfId="1669" xr:uid="{00000000-0005-0000-0000-000066210000}"/>
    <cellStyle name="Comma 11 2 2 2 2" xfId="1670" xr:uid="{00000000-0005-0000-0000-000067210000}"/>
    <cellStyle name="Comma 11 2 2 2 2 2" xfId="3416" xr:uid="{00000000-0005-0000-0000-000068210000}"/>
    <cellStyle name="Comma 11 2 2 2 2 2 2" xfId="8095" xr:uid="{00000000-0005-0000-0000-000069210000}"/>
    <cellStyle name="Comma 11 2 2 2 2 2 2 2" xfId="17419" xr:uid="{00000000-0005-0000-0000-00006A210000}"/>
    <cellStyle name="Comma 11 2 2 2 2 2 2 3" xfId="26742" xr:uid="{00000000-0005-0000-0000-00006B210000}"/>
    <cellStyle name="Comma 11 2 2 2 2 2 3" xfId="12800" xr:uid="{00000000-0005-0000-0000-00006C210000}"/>
    <cellStyle name="Comma 11 2 2 2 2 2 4" xfId="22126" xr:uid="{00000000-0005-0000-0000-00006D210000}"/>
    <cellStyle name="Comma 11 2 2 2 2 3" xfId="5118" xr:uid="{00000000-0005-0000-0000-00006E210000}"/>
    <cellStyle name="Comma 11 2 2 2 2 3 2" xfId="14442" xr:uid="{00000000-0005-0000-0000-00006F210000}"/>
    <cellStyle name="Comma 11 2 2 2 2 3 3" xfId="23765" xr:uid="{00000000-0005-0000-0000-000070210000}"/>
    <cellStyle name="Comma 11 2 2 2 2 4" xfId="6447" xr:uid="{00000000-0005-0000-0000-000071210000}"/>
    <cellStyle name="Comma 11 2 2 2 2 4 2" xfId="15771" xr:uid="{00000000-0005-0000-0000-000072210000}"/>
    <cellStyle name="Comma 11 2 2 2 2 4 3" xfId="25094" xr:uid="{00000000-0005-0000-0000-000073210000}"/>
    <cellStyle name="Comma 11 2 2 2 2 5" xfId="11197" xr:uid="{00000000-0005-0000-0000-000074210000}"/>
    <cellStyle name="Comma 11 2 2 2 2 6" xfId="20521" xr:uid="{00000000-0005-0000-0000-000075210000}"/>
    <cellStyle name="Comma 11 2 2 2 3" xfId="3415" xr:uid="{00000000-0005-0000-0000-000076210000}"/>
    <cellStyle name="Comma 11 2 2 2 3 2" xfId="8094" xr:uid="{00000000-0005-0000-0000-000077210000}"/>
    <cellStyle name="Comma 11 2 2 2 3 2 2" xfId="17418" xr:uid="{00000000-0005-0000-0000-000078210000}"/>
    <cellStyle name="Comma 11 2 2 2 3 2 3" xfId="26741" xr:uid="{00000000-0005-0000-0000-000079210000}"/>
    <cellStyle name="Comma 11 2 2 2 3 3" xfId="12799" xr:uid="{00000000-0005-0000-0000-00007A210000}"/>
    <cellStyle name="Comma 11 2 2 2 3 4" xfId="22125" xr:uid="{00000000-0005-0000-0000-00007B210000}"/>
    <cellStyle name="Comma 11 2 2 2 4" xfId="5117" xr:uid="{00000000-0005-0000-0000-00007C210000}"/>
    <cellStyle name="Comma 11 2 2 2 4 2" xfId="14441" xr:uid="{00000000-0005-0000-0000-00007D210000}"/>
    <cellStyle name="Comma 11 2 2 2 4 3" xfId="23764" xr:uid="{00000000-0005-0000-0000-00007E210000}"/>
    <cellStyle name="Comma 11 2 2 2 5" xfId="6448" xr:uid="{00000000-0005-0000-0000-00007F210000}"/>
    <cellStyle name="Comma 11 2 2 2 5 2" xfId="15772" xr:uid="{00000000-0005-0000-0000-000080210000}"/>
    <cellStyle name="Comma 11 2 2 2 5 3" xfId="25095" xr:uid="{00000000-0005-0000-0000-000081210000}"/>
    <cellStyle name="Comma 11 2 2 2 6" xfId="11196" xr:uid="{00000000-0005-0000-0000-000082210000}"/>
    <cellStyle name="Comma 11 2 2 2 7" xfId="20520" xr:uid="{00000000-0005-0000-0000-000083210000}"/>
    <cellStyle name="Comma 11 2 2 3" xfId="1671" xr:uid="{00000000-0005-0000-0000-000084210000}"/>
    <cellStyle name="Comma 11 2 2 3 2" xfId="3417" xr:uid="{00000000-0005-0000-0000-000085210000}"/>
    <cellStyle name="Comma 11 2 2 3 2 2" xfId="8096" xr:uid="{00000000-0005-0000-0000-000086210000}"/>
    <cellStyle name="Comma 11 2 2 3 2 2 2" xfId="17420" xr:uid="{00000000-0005-0000-0000-000087210000}"/>
    <cellStyle name="Comma 11 2 2 3 2 2 3" xfId="26743" xr:uid="{00000000-0005-0000-0000-000088210000}"/>
    <cellStyle name="Comma 11 2 2 3 2 3" xfId="12801" xr:uid="{00000000-0005-0000-0000-000089210000}"/>
    <cellStyle name="Comma 11 2 2 3 2 4" xfId="22127" xr:uid="{00000000-0005-0000-0000-00008A210000}"/>
    <cellStyle name="Comma 11 2 2 3 3" xfId="5119" xr:uid="{00000000-0005-0000-0000-00008B210000}"/>
    <cellStyle name="Comma 11 2 2 3 3 2" xfId="14443" xr:uid="{00000000-0005-0000-0000-00008C210000}"/>
    <cellStyle name="Comma 11 2 2 3 3 3" xfId="23766" xr:uid="{00000000-0005-0000-0000-00008D210000}"/>
    <cellStyle name="Comma 11 2 2 3 4" xfId="6446" xr:uid="{00000000-0005-0000-0000-00008E210000}"/>
    <cellStyle name="Comma 11 2 2 3 4 2" xfId="15770" xr:uid="{00000000-0005-0000-0000-00008F210000}"/>
    <cellStyle name="Comma 11 2 2 3 4 3" xfId="25093" xr:uid="{00000000-0005-0000-0000-000090210000}"/>
    <cellStyle name="Comma 11 2 2 3 5" xfId="11198" xr:uid="{00000000-0005-0000-0000-000091210000}"/>
    <cellStyle name="Comma 11 2 2 3 6" xfId="20522" xr:uid="{00000000-0005-0000-0000-000092210000}"/>
    <cellStyle name="Comma 11 2 2 4" xfId="1672" xr:uid="{00000000-0005-0000-0000-000093210000}"/>
    <cellStyle name="Comma 11 2 2 4 2" xfId="3418" xr:uid="{00000000-0005-0000-0000-000094210000}"/>
    <cellStyle name="Comma 11 2 2 4 2 2" xfId="8097" xr:uid="{00000000-0005-0000-0000-000095210000}"/>
    <cellStyle name="Comma 11 2 2 4 2 2 2" xfId="17421" xr:uid="{00000000-0005-0000-0000-000096210000}"/>
    <cellStyle name="Comma 11 2 2 4 2 2 3" xfId="26744" xr:uid="{00000000-0005-0000-0000-000097210000}"/>
    <cellStyle name="Comma 11 2 2 4 2 3" xfId="12802" xr:uid="{00000000-0005-0000-0000-000098210000}"/>
    <cellStyle name="Comma 11 2 2 4 2 4" xfId="22128" xr:uid="{00000000-0005-0000-0000-000099210000}"/>
    <cellStyle name="Comma 11 2 2 4 3" xfId="5120" xr:uid="{00000000-0005-0000-0000-00009A210000}"/>
    <cellStyle name="Comma 11 2 2 4 3 2" xfId="14444" xr:uid="{00000000-0005-0000-0000-00009B210000}"/>
    <cellStyle name="Comma 11 2 2 4 3 3" xfId="23767" xr:uid="{00000000-0005-0000-0000-00009C210000}"/>
    <cellStyle name="Comma 11 2 2 4 4" xfId="4788" xr:uid="{00000000-0005-0000-0000-00009D210000}"/>
    <cellStyle name="Comma 11 2 2 4 4 2" xfId="14112" xr:uid="{00000000-0005-0000-0000-00009E210000}"/>
    <cellStyle name="Comma 11 2 2 4 4 3" xfId="23435" xr:uid="{00000000-0005-0000-0000-00009F210000}"/>
    <cellStyle name="Comma 11 2 2 4 5" xfId="11199" xr:uid="{00000000-0005-0000-0000-0000A0210000}"/>
    <cellStyle name="Comma 11 2 2 4 6" xfId="20523" xr:uid="{00000000-0005-0000-0000-0000A1210000}"/>
    <cellStyle name="Comma 11 2 2 5" xfId="1668" xr:uid="{00000000-0005-0000-0000-0000A2210000}"/>
    <cellStyle name="Comma 11 2 2 5 2" xfId="3414" xr:uid="{00000000-0005-0000-0000-0000A3210000}"/>
    <cellStyle name="Comma 11 2 2 5 2 2" xfId="8093" xr:uid="{00000000-0005-0000-0000-0000A4210000}"/>
    <cellStyle name="Comma 11 2 2 5 2 2 2" xfId="17417" xr:uid="{00000000-0005-0000-0000-0000A5210000}"/>
    <cellStyle name="Comma 11 2 2 5 2 2 3" xfId="26740" xr:uid="{00000000-0005-0000-0000-0000A6210000}"/>
    <cellStyle name="Comma 11 2 2 5 2 3" xfId="12798" xr:uid="{00000000-0005-0000-0000-0000A7210000}"/>
    <cellStyle name="Comma 11 2 2 5 2 4" xfId="22124" xr:uid="{00000000-0005-0000-0000-0000A8210000}"/>
    <cellStyle name="Comma 11 2 2 5 3" xfId="5116" xr:uid="{00000000-0005-0000-0000-0000A9210000}"/>
    <cellStyle name="Comma 11 2 2 5 3 2" xfId="14440" xr:uid="{00000000-0005-0000-0000-0000AA210000}"/>
    <cellStyle name="Comma 11 2 2 5 3 3" xfId="23763" xr:uid="{00000000-0005-0000-0000-0000AB210000}"/>
    <cellStyle name="Comma 11 2 2 5 4" xfId="6445" xr:uid="{00000000-0005-0000-0000-0000AC210000}"/>
    <cellStyle name="Comma 11 2 2 5 4 2" xfId="15769" xr:uid="{00000000-0005-0000-0000-0000AD210000}"/>
    <cellStyle name="Comma 11 2 2 5 4 3" xfId="25092" xr:uid="{00000000-0005-0000-0000-0000AE210000}"/>
    <cellStyle name="Comma 11 2 2 5 5" xfId="11195" xr:uid="{00000000-0005-0000-0000-0000AF210000}"/>
    <cellStyle name="Comma 11 2 2 5 6" xfId="20519" xr:uid="{00000000-0005-0000-0000-0000B0210000}"/>
    <cellStyle name="Comma 11 2 2 6" xfId="2983" xr:uid="{00000000-0005-0000-0000-0000B1210000}"/>
    <cellStyle name="Comma 11 2 2 6 2" xfId="7662" xr:uid="{00000000-0005-0000-0000-0000B2210000}"/>
    <cellStyle name="Comma 11 2 2 6 2 2" xfId="16986" xr:uid="{00000000-0005-0000-0000-0000B3210000}"/>
    <cellStyle name="Comma 11 2 2 6 2 3" xfId="26309" xr:uid="{00000000-0005-0000-0000-0000B4210000}"/>
    <cellStyle name="Comma 11 2 2 6 3" xfId="12376" xr:uid="{00000000-0005-0000-0000-0000B5210000}"/>
    <cellStyle name="Comma 11 2 2 6 4" xfId="21702" xr:uid="{00000000-0005-0000-0000-0000B6210000}"/>
    <cellStyle name="Comma 11 2 2 7" xfId="4636" xr:uid="{00000000-0005-0000-0000-0000B7210000}"/>
    <cellStyle name="Comma 11 2 2 7 2" xfId="13960" xr:uid="{00000000-0005-0000-0000-0000B8210000}"/>
    <cellStyle name="Comma 11 2 2 7 3" xfId="23283" xr:uid="{00000000-0005-0000-0000-0000B9210000}"/>
    <cellStyle name="Comma 11 2 2 8" xfId="10764" xr:uid="{00000000-0005-0000-0000-0000BA210000}"/>
    <cellStyle name="Comma 11 2 2 9" xfId="20088" xr:uid="{00000000-0005-0000-0000-0000BB210000}"/>
    <cellStyle name="Comma 11 2 3" xfId="1673" xr:uid="{00000000-0005-0000-0000-0000BC210000}"/>
    <cellStyle name="Comma 11 2 3 2" xfId="1674" xr:uid="{00000000-0005-0000-0000-0000BD210000}"/>
    <cellStyle name="Comma 11 2 3 2 2" xfId="3420" xr:uid="{00000000-0005-0000-0000-0000BE210000}"/>
    <cellStyle name="Comma 11 2 3 2 2 2" xfId="8099" xr:uid="{00000000-0005-0000-0000-0000BF210000}"/>
    <cellStyle name="Comma 11 2 3 2 2 2 2" xfId="17423" xr:uid="{00000000-0005-0000-0000-0000C0210000}"/>
    <cellStyle name="Comma 11 2 3 2 2 2 3" xfId="26746" xr:uid="{00000000-0005-0000-0000-0000C1210000}"/>
    <cellStyle name="Comma 11 2 3 2 2 3" xfId="12804" xr:uid="{00000000-0005-0000-0000-0000C2210000}"/>
    <cellStyle name="Comma 11 2 3 2 2 4" xfId="22130" xr:uid="{00000000-0005-0000-0000-0000C3210000}"/>
    <cellStyle name="Comma 11 2 3 2 3" xfId="5122" xr:uid="{00000000-0005-0000-0000-0000C4210000}"/>
    <cellStyle name="Comma 11 2 3 2 3 2" xfId="14446" xr:uid="{00000000-0005-0000-0000-0000C5210000}"/>
    <cellStyle name="Comma 11 2 3 2 3 3" xfId="23769" xr:uid="{00000000-0005-0000-0000-0000C6210000}"/>
    <cellStyle name="Comma 11 2 3 2 4" xfId="6444" xr:uid="{00000000-0005-0000-0000-0000C7210000}"/>
    <cellStyle name="Comma 11 2 3 2 4 2" xfId="15768" xr:uid="{00000000-0005-0000-0000-0000C8210000}"/>
    <cellStyle name="Comma 11 2 3 2 4 3" xfId="25091" xr:uid="{00000000-0005-0000-0000-0000C9210000}"/>
    <cellStyle name="Comma 11 2 3 2 5" xfId="11201" xr:uid="{00000000-0005-0000-0000-0000CA210000}"/>
    <cellStyle name="Comma 11 2 3 2 6" xfId="20525" xr:uid="{00000000-0005-0000-0000-0000CB210000}"/>
    <cellStyle name="Comma 11 2 3 3" xfId="3419" xr:uid="{00000000-0005-0000-0000-0000CC210000}"/>
    <cellStyle name="Comma 11 2 3 3 2" xfId="8098" xr:uid="{00000000-0005-0000-0000-0000CD210000}"/>
    <cellStyle name="Comma 11 2 3 3 2 2" xfId="17422" xr:uid="{00000000-0005-0000-0000-0000CE210000}"/>
    <cellStyle name="Comma 11 2 3 3 2 3" xfId="26745" xr:uid="{00000000-0005-0000-0000-0000CF210000}"/>
    <cellStyle name="Comma 11 2 3 3 3" xfId="12803" xr:uid="{00000000-0005-0000-0000-0000D0210000}"/>
    <cellStyle name="Comma 11 2 3 3 4" xfId="22129" xr:uid="{00000000-0005-0000-0000-0000D1210000}"/>
    <cellStyle name="Comma 11 2 3 4" xfId="5121" xr:uid="{00000000-0005-0000-0000-0000D2210000}"/>
    <cellStyle name="Comma 11 2 3 4 2" xfId="14445" xr:uid="{00000000-0005-0000-0000-0000D3210000}"/>
    <cellStyle name="Comma 11 2 3 4 3" xfId="23768" xr:uid="{00000000-0005-0000-0000-0000D4210000}"/>
    <cellStyle name="Comma 11 2 3 5" xfId="6328" xr:uid="{00000000-0005-0000-0000-0000D5210000}"/>
    <cellStyle name="Comma 11 2 3 5 2" xfId="15652" xr:uid="{00000000-0005-0000-0000-0000D6210000}"/>
    <cellStyle name="Comma 11 2 3 5 3" xfId="24975" xr:uid="{00000000-0005-0000-0000-0000D7210000}"/>
    <cellStyle name="Comma 11 2 3 6" xfId="11200" xr:uid="{00000000-0005-0000-0000-0000D8210000}"/>
    <cellStyle name="Comma 11 2 3 7" xfId="20524" xr:uid="{00000000-0005-0000-0000-0000D9210000}"/>
    <cellStyle name="Comma 11 2 4" xfId="1675" xr:uid="{00000000-0005-0000-0000-0000DA210000}"/>
    <cellStyle name="Comma 11 2 4 2" xfId="3421" xr:uid="{00000000-0005-0000-0000-0000DB210000}"/>
    <cellStyle name="Comma 11 2 4 2 2" xfId="8100" xr:uid="{00000000-0005-0000-0000-0000DC210000}"/>
    <cellStyle name="Comma 11 2 4 2 2 2" xfId="17424" xr:uid="{00000000-0005-0000-0000-0000DD210000}"/>
    <cellStyle name="Comma 11 2 4 2 2 3" xfId="26747" xr:uid="{00000000-0005-0000-0000-0000DE210000}"/>
    <cellStyle name="Comma 11 2 4 2 3" xfId="12805" xr:uid="{00000000-0005-0000-0000-0000DF210000}"/>
    <cellStyle name="Comma 11 2 4 2 4" xfId="22131" xr:uid="{00000000-0005-0000-0000-0000E0210000}"/>
    <cellStyle name="Comma 11 2 4 3" xfId="5123" xr:uid="{00000000-0005-0000-0000-0000E1210000}"/>
    <cellStyle name="Comma 11 2 4 3 2" xfId="14447" xr:uid="{00000000-0005-0000-0000-0000E2210000}"/>
    <cellStyle name="Comma 11 2 4 3 3" xfId="23770" xr:uid="{00000000-0005-0000-0000-0000E3210000}"/>
    <cellStyle name="Comma 11 2 4 4" xfId="6443" xr:uid="{00000000-0005-0000-0000-0000E4210000}"/>
    <cellStyle name="Comma 11 2 4 4 2" xfId="15767" xr:uid="{00000000-0005-0000-0000-0000E5210000}"/>
    <cellStyle name="Comma 11 2 4 4 3" xfId="25090" xr:uid="{00000000-0005-0000-0000-0000E6210000}"/>
    <cellStyle name="Comma 11 2 4 5" xfId="11202" xr:uid="{00000000-0005-0000-0000-0000E7210000}"/>
    <cellStyle name="Comma 11 2 4 6" xfId="20526" xr:uid="{00000000-0005-0000-0000-0000E8210000}"/>
    <cellStyle name="Comma 11 2 5" xfId="1676" xr:uid="{00000000-0005-0000-0000-0000E9210000}"/>
    <cellStyle name="Comma 11 2 5 2" xfId="3422" xr:uid="{00000000-0005-0000-0000-0000EA210000}"/>
    <cellStyle name="Comma 11 2 5 2 2" xfId="8101" xr:uid="{00000000-0005-0000-0000-0000EB210000}"/>
    <cellStyle name="Comma 11 2 5 2 2 2" xfId="17425" xr:uid="{00000000-0005-0000-0000-0000EC210000}"/>
    <cellStyle name="Comma 11 2 5 2 2 3" xfId="26748" xr:uid="{00000000-0005-0000-0000-0000ED210000}"/>
    <cellStyle name="Comma 11 2 5 2 3" xfId="12806" xr:uid="{00000000-0005-0000-0000-0000EE210000}"/>
    <cellStyle name="Comma 11 2 5 2 4" xfId="22132" xr:uid="{00000000-0005-0000-0000-0000EF210000}"/>
    <cellStyle name="Comma 11 2 5 3" xfId="5124" xr:uid="{00000000-0005-0000-0000-0000F0210000}"/>
    <cellStyle name="Comma 11 2 5 3 2" xfId="14448" xr:uid="{00000000-0005-0000-0000-0000F1210000}"/>
    <cellStyle name="Comma 11 2 5 3 3" xfId="23771" xr:uid="{00000000-0005-0000-0000-0000F2210000}"/>
    <cellStyle name="Comma 11 2 5 4" xfId="6442" xr:uid="{00000000-0005-0000-0000-0000F3210000}"/>
    <cellStyle name="Comma 11 2 5 4 2" xfId="15766" xr:uid="{00000000-0005-0000-0000-0000F4210000}"/>
    <cellStyle name="Comma 11 2 5 4 3" xfId="25089" xr:uid="{00000000-0005-0000-0000-0000F5210000}"/>
    <cellStyle name="Comma 11 2 5 5" xfId="11203" xr:uid="{00000000-0005-0000-0000-0000F6210000}"/>
    <cellStyle name="Comma 11 2 5 6" xfId="20527" xr:uid="{00000000-0005-0000-0000-0000F7210000}"/>
    <cellStyle name="Comma 11 2 6" xfId="1667" xr:uid="{00000000-0005-0000-0000-0000F8210000}"/>
    <cellStyle name="Comma 11 2 6 2" xfId="3413" xr:uid="{00000000-0005-0000-0000-0000F9210000}"/>
    <cellStyle name="Comma 11 2 6 2 2" xfId="8092" xr:uid="{00000000-0005-0000-0000-0000FA210000}"/>
    <cellStyle name="Comma 11 2 6 2 2 2" xfId="17416" xr:uid="{00000000-0005-0000-0000-0000FB210000}"/>
    <cellStyle name="Comma 11 2 6 2 2 3" xfId="26739" xr:uid="{00000000-0005-0000-0000-0000FC210000}"/>
    <cellStyle name="Comma 11 2 6 2 3" xfId="12797" xr:uid="{00000000-0005-0000-0000-0000FD210000}"/>
    <cellStyle name="Comma 11 2 6 2 4" xfId="22123" xr:uid="{00000000-0005-0000-0000-0000FE210000}"/>
    <cellStyle name="Comma 11 2 6 3" xfId="5115" xr:uid="{00000000-0005-0000-0000-0000FF210000}"/>
    <cellStyle name="Comma 11 2 6 3 2" xfId="14439" xr:uid="{00000000-0005-0000-0000-000000220000}"/>
    <cellStyle name="Comma 11 2 6 3 3" xfId="23762" xr:uid="{00000000-0005-0000-0000-000001220000}"/>
    <cellStyle name="Comma 11 2 6 4" xfId="6449" xr:uid="{00000000-0005-0000-0000-000002220000}"/>
    <cellStyle name="Comma 11 2 6 4 2" xfId="15773" xr:uid="{00000000-0005-0000-0000-000003220000}"/>
    <cellStyle name="Comma 11 2 6 4 3" xfId="25096" xr:uid="{00000000-0005-0000-0000-000004220000}"/>
    <cellStyle name="Comma 11 2 6 5" xfId="11194" xr:uid="{00000000-0005-0000-0000-000005220000}"/>
    <cellStyle name="Comma 11 2 6 6" xfId="20518" xr:uid="{00000000-0005-0000-0000-000006220000}"/>
    <cellStyle name="Comma 11 2 7" xfId="2982" xr:uid="{00000000-0005-0000-0000-000007220000}"/>
    <cellStyle name="Comma 11 2 7 2" xfId="7661" xr:uid="{00000000-0005-0000-0000-000008220000}"/>
    <cellStyle name="Comma 11 2 7 2 2" xfId="16985" xr:uid="{00000000-0005-0000-0000-000009220000}"/>
    <cellStyle name="Comma 11 2 7 2 3" xfId="26308" xr:uid="{00000000-0005-0000-0000-00000A220000}"/>
    <cellStyle name="Comma 11 2 7 3" xfId="12375" xr:uid="{00000000-0005-0000-0000-00000B220000}"/>
    <cellStyle name="Comma 11 2 7 4" xfId="21701" xr:uid="{00000000-0005-0000-0000-00000C220000}"/>
    <cellStyle name="Comma 11 2 8" xfId="4635" xr:uid="{00000000-0005-0000-0000-00000D220000}"/>
    <cellStyle name="Comma 11 2 8 2" xfId="13959" xr:uid="{00000000-0005-0000-0000-00000E220000}"/>
    <cellStyle name="Comma 11 2 8 3" xfId="23282" xr:uid="{00000000-0005-0000-0000-00000F220000}"/>
    <cellStyle name="Comma 11 2 9" xfId="10763" xr:uid="{00000000-0005-0000-0000-000010220000}"/>
    <cellStyle name="Comma 11 3" xfId="1173" xr:uid="{00000000-0005-0000-0000-000011220000}"/>
    <cellStyle name="Comma 11 3 2" xfId="1677" xr:uid="{00000000-0005-0000-0000-000012220000}"/>
    <cellStyle name="Comma 11 3 2 2" xfId="3423" xr:uid="{00000000-0005-0000-0000-000013220000}"/>
    <cellStyle name="Comma 11 3 2 2 2" xfId="8102" xr:uid="{00000000-0005-0000-0000-000014220000}"/>
    <cellStyle name="Comma 11 3 2 2 2 2" xfId="17426" xr:uid="{00000000-0005-0000-0000-000015220000}"/>
    <cellStyle name="Comma 11 3 2 2 2 3" xfId="26749" xr:uid="{00000000-0005-0000-0000-000016220000}"/>
    <cellStyle name="Comma 11 3 2 3" xfId="6441" xr:uid="{00000000-0005-0000-0000-000017220000}"/>
    <cellStyle name="Comma 11 3 2 3 2" xfId="15765" xr:uid="{00000000-0005-0000-0000-000018220000}"/>
    <cellStyle name="Comma 11 3 2 3 3" xfId="25088" xr:uid="{00000000-0005-0000-0000-000019220000}"/>
    <cellStyle name="Comma 11 3 2 4" xfId="11204" xr:uid="{00000000-0005-0000-0000-00001A220000}"/>
    <cellStyle name="Comma 11 3 2 5" xfId="20528" xr:uid="{00000000-0005-0000-0000-00001B220000}"/>
    <cellStyle name="Comma 11 3 3" xfId="2984" xr:uid="{00000000-0005-0000-0000-00001C220000}"/>
    <cellStyle name="Comma 11 3 3 2" xfId="7663" xr:uid="{00000000-0005-0000-0000-00001D220000}"/>
    <cellStyle name="Comma 11 3 3 2 2" xfId="16987" xr:uid="{00000000-0005-0000-0000-00001E220000}"/>
    <cellStyle name="Comma 11 3 3 2 3" xfId="26310" xr:uid="{00000000-0005-0000-0000-00001F220000}"/>
    <cellStyle name="Comma 11 3 3 3" xfId="12377" xr:uid="{00000000-0005-0000-0000-000020220000}"/>
    <cellStyle name="Comma 11 3 3 4" xfId="21703" xr:uid="{00000000-0005-0000-0000-000021220000}"/>
    <cellStyle name="Comma 11 3 4" xfId="4637" xr:uid="{00000000-0005-0000-0000-000022220000}"/>
    <cellStyle name="Comma 11 3 4 2" xfId="13961" xr:uid="{00000000-0005-0000-0000-000023220000}"/>
    <cellStyle name="Comma 11 3 4 3" xfId="23284" xr:uid="{00000000-0005-0000-0000-000024220000}"/>
    <cellStyle name="Comma 11 3 5" xfId="10765" xr:uid="{00000000-0005-0000-0000-000025220000}"/>
    <cellStyle name="Comma 11 3 6" xfId="20089" xr:uid="{00000000-0005-0000-0000-000026220000}"/>
    <cellStyle name="Comma 11 4" xfId="1678" xr:uid="{00000000-0005-0000-0000-000027220000}"/>
    <cellStyle name="Comma 11 4 2" xfId="1679" xr:uid="{00000000-0005-0000-0000-000028220000}"/>
    <cellStyle name="Comma 11 4 2 2" xfId="3425" xr:uid="{00000000-0005-0000-0000-000029220000}"/>
    <cellStyle name="Comma 11 4 2 2 2" xfId="8104" xr:uid="{00000000-0005-0000-0000-00002A220000}"/>
    <cellStyle name="Comma 11 4 2 2 2 2" xfId="17428" xr:uid="{00000000-0005-0000-0000-00002B220000}"/>
    <cellStyle name="Comma 11 4 2 2 2 3" xfId="26751" xr:uid="{00000000-0005-0000-0000-00002C220000}"/>
    <cellStyle name="Comma 11 4 2 2 3" xfId="12808" xr:uid="{00000000-0005-0000-0000-00002D220000}"/>
    <cellStyle name="Comma 11 4 2 2 4" xfId="22134" xr:uid="{00000000-0005-0000-0000-00002E220000}"/>
    <cellStyle name="Comma 11 4 2 3" xfId="5126" xr:uid="{00000000-0005-0000-0000-00002F220000}"/>
    <cellStyle name="Comma 11 4 2 3 2" xfId="14450" xr:uid="{00000000-0005-0000-0000-000030220000}"/>
    <cellStyle name="Comma 11 4 2 3 3" xfId="23773" xr:uid="{00000000-0005-0000-0000-000031220000}"/>
    <cellStyle name="Comma 11 4 2 4" xfId="6439" xr:uid="{00000000-0005-0000-0000-000032220000}"/>
    <cellStyle name="Comma 11 4 2 4 2" xfId="15763" xr:uid="{00000000-0005-0000-0000-000033220000}"/>
    <cellStyle name="Comma 11 4 2 4 3" xfId="25086" xr:uid="{00000000-0005-0000-0000-000034220000}"/>
    <cellStyle name="Comma 11 4 2 5" xfId="11206" xr:uid="{00000000-0005-0000-0000-000035220000}"/>
    <cellStyle name="Comma 11 4 2 6" xfId="20530" xr:uid="{00000000-0005-0000-0000-000036220000}"/>
    <cellStyle name="Comma 11 4 3" xfId="3424" xr:uid="{00000000-0005-0000-0000-000037220000}"/>
    <cellStyle name="Comma 11 4 3 2" xfId="8103" xr:uid="{00000000-0005-0000-0000-000038220000}"/>
    <cellStyle name="Comma 11 4 3 2 2" xfId="17427" xr:uid="{00000000-0005-0000-0000-000039220000}"/>
    <cellStyle name="Comma 11 4 3 2 3" xfId="26750" xr:uid="{00000000-0005-0000-0000-00003A220000}"/>
    <cellStyle name="Comma 11 4 3 3" xfId="12807" xr:uid="{00000000-0005-0000-0000-00003B220000}"/>
    <cellStyle name="Comma 11 4 3 4" xfId="22133" xr:uid="{00000000-0005-0000-0000-00003C220000}"/>
    <cellStyle name="Comma 11 4 4" xfId="5125" xr:uid="{00000000-0005-0000-0000-00003D220000}"/>
    <cellStyle name="Comma 11 4 4 2" xfId="14449" xr:uid="{00000000-0005-0000-0000-00003E220000}"/>
    <cellStyle name="Comma 11 4 4 3" xfId="23772" xr:uid="{00000000-0005-0000-0000-00003F220000}"/>
    <cellStyle name="Comma 11 4 5" xfId="6440" xr:uid="{00000000-0005-0000-0000-000040220000}"/>
    <cellStyle name="Comma 11 4 5 2" xfId="15764" xr:uid="{00000000-0005-0000-0000-000041220000}"/>
    <cellStyle name="Comma 11 4 5 3" xfId="25087" xr:uid="{00000000-0005-0000-0000-000042220000}"/>
    <cellStyle name="Comma 11 4 6" xfId="11205" xr:uid="{00000000-0005-0000-0000-000043220000}"/>
    <cellStyle name="Comma 11 4 7" xfId="20529" xr:uid="{00000000-0005-0000-0000-000044220000}"/>
    <cellStyle name="Comma 11 5" xfId="1680" xr:uid="{00000000-0005-0000-0000-000045220000}"/>
    <cellStyle name="Comma 11 5 2" xfId="3426" xr:uid="{00000000-0005-0000-0000-000046220000}"/>
    <cellStyle name="Comma 11 5 2 2" xfId="8105" xr:uid="{00000000-0005-0000-0000-000047220000}"/>
    <cellStyle name="Comma 11 5 2 2 2" xfId="17429" xr:uid="{00000000-0005-0000-0000-000048220000}"/>
    <cellStyle name="Comma 11 5 2 2 3" xfId="26752" xr:uid="{00000000-0005-0000-0000-000049220000}"/>
    <cellStyle name="Comma 11 5 2 3" xfId="12809" xr:uid="{00000000-0005-0000-0000-00004A220000}"/>
    <cellStyle name="Comma 11 5 2 4" xfId="22135" xr:uid="{00000000-0005-0000-0000-00004B220000}"/>
    <cellStyle name="Comma 11 5 3" xfId="5127" xr:uid="{00000000-0005-0000-0000-00004C220000}"/>
    <cellStyle name="Comma 11 5 3 2" xfId="14451" xr:uid="{00000000-0005-0000-0000-00004D220000}"/>
    <cellStyle name="Comma 11 5 3 3" xfId="23774" xr:uid="{00000000-0005-0000-0000-00004E220000}"/>
    <cellStyle name="Comma 11 5 4" xfId="6438" xr:uid="{00000000-0005-0000-0000-00004F220000}"/>
    <cellStyle name="Comma 11 5 4 2" xfId="15762" xr:uid="{00000000-0005-0000-0000-000050220000}"/>
    <cellStyle name="Comma 11 5 4 3" xfId="25085" xr:uid="{00000000-0005-0000-0000-000051220000}"/>
    <cellStyle name="Comma 11 5 5" xfId="11207" xr:uid="{00000000-0005-0000-0000-000052220000}"/>
    <cellStyle name="Comma 11 5 6" xfId="20531" xr:uid="{00000000-0005-0000-0000-000053220000}"/>
    <cellStyle name="Comma 11 6" xfId="1342" xr:uid="{00000000-0005-0000-0000-000054220000}"/>
    <cellStyle name="Comma 11 6 2" xfId="3132" xr:uid="{00000000-0005-0000-0000-000055220000}"/>
    <cellStyle name="Comma 11 6 2 2" xfId="7811" xr:uid="{00000000-0005-0000-0000-000056220000}"/>
    <cellStyle name="Comma 11 6 2 2 2" xfId="17135" xr:uid="{00000000-0005-0000-0000-000057220000}"/>
    <cellStyle name="Comma 11 6 2 2 3" xfId="26458" xr:uid="{00000000-0005-0000-0000-000058220000}"/>
    <cellStyle name="Comma 11 6 2 3" xfId="12518" xr:uid="{00000000-0005-0000-0000-000059220000}"/>
    <cellStyle name="Comma 11 6 2 4" xfId="21844" xr:uid="{00000000-0005-0000-0000-00005A220000}"/>
    <cellStyle name="Comma 11 6 3" xfId="4795" xr:uid="{00000000-0005-0000-0000-00005B220000}"/>
    <cellStyle name="Comma 11 6 3 2" xfId="14119" xr:uid="{00000000-0005-0000-0000-00005C220000}"/>
    <cellStyle name="Comma 11 6 3 3" xfId="23442" xr:uid="{00000000-0005-0000-0000-00005D220000}"/>
    <cellStyle name="Comma 11 6 4" xfId="6655" xr:uid="{00000000-0005-0000-0000-00005E220000}"/>
    <cellStyle name="Comma 11 6 4 2" xfId="15979" xr:uid="{00000000-0005-0000-0000-00005F220000}"/>
    <cellStyle name="Comma 11 6 4 3" xfId="25302" xr:uid="{00000000-0005-0000-0000-000060220000}"/>
    <cellStyle name="Comma 11 6 5" xfId="10913" xr:uid="{00000000-0005-0000-0000-000061220000}"/>
    <cellStyle name="Comma 11 6 6" xfId="20237" xr:uid="{00000000-0005-0000-0000-000062220000}"/>
    <cellStyle name="Comma 11 7" xfId="1170" xr:uid="{00000000-0005-0000-0000-000063220000}"/>
    <cellStyle name="Comma 11 7 2" xfId="6688" xr:uid="{00000000-0005-0000-0000-000064220000}"/>
    <cellStyle name="Comma 11 7 2 2" xfId="16012" xr:uid="{00000000-0005-0000-0000-000065220000}"/>
    <cellStyle name="Comma 11 7 2 3" xfId="25335" xr:uid="{00000000-0005-0000-0000-000066220000}"/>
    <cellStyle name="Comma 11 7 3" xfId="10762" xr:uid="{00000000-0005-0000-0000-000067220000}"/>
    <cellStyle name="Comma 11 7 4" xfId="20086" xr:uid="{00000000-0005-0000-0000-000068220000}"/>
    <cellStyle name="Comma 11 8" xfId="2981" xr:uid="{00000000-0005-0000-0000-000069220000}"/>
    <cellStyle name="Comma 11 8 2" xfId="7660" xr:uid="{00000000-0005-0000-0000-00006A220000}"/>
    <cellStyle name="Comma 11 8 2 2" xfId="16984" xr:uid="{00000000-0005-0000-0000-00006B220000}"/>
    <cellStyle name="Comma 11 8 2 3" xfId="26307" xr:uid="{00000000-0005-0000-0000-00006C220000}"/>
    <cellStyle name="Comma 11 8 3" xfId="12374" xr:uid="{00000000-0005-0000-0000-00006D220000}"/>
    <cellStyle name="Comma 11 8 4" xfId="21700" xr:uid="{00000000-0005-0000-0000-00006E220000}"/>
    <cellStyle name="Comma 11 9" xfId="4634" xr:uid="{00000000-0005-0000-0000-00006F220000}"/>
    <cellStyle name="Comma 11 9 2" xfId="13958" xr:uid="{00000000-0005-0000-0000-000070220000}"/>
    <cellStyle name="Comma 11 9 3" xfId="23281" xr:uid="{00000000-0005-0000-0000-000071220000}"/>
    <cellStyle name="Comma 12" xfId="1174" xr:uid="{00000000-0005-0000-0000-000072220000}"/>
    <cellStyle name="Comma 12 10" xfId="20090" xr:uid="{00000000-0005-0000-0000-000073220000}"/>
    <cellStyle name="Comma 12 2" xfId="1682" xr:uid="{00000000-0005-0000-0000-000074220000}"/>
    <cellStyle name="Comma 12 2 10" xfId="11209" xr:uid="{00000000-0005-0000-0000-000075220000}"/>
    <cellStyle name="Comma 12 2 11" xfId="20533" xr:uid="{00000000-0005-0000-0000-000076220000}"/>
    <cellStyle name="Comma 12 2 2" xfId="1683" xr:uid="{00000000-0005-0000-0000-000077220000}"/>
    <cellStyle name="Comma 12 2 2 2" xfId="1684" xr:uid="{00000000-0005-0000-0000-000078220000}"/>
    <cellStyle name="Comma 12 2 2 2 2" xfId="1685" xr:uid="{00000000-0005-0000-0000-000079220000}"/>
    <cellStyle name="Comma 12 2 2 2 2 2" xfId="3431" xr:uid="{00000000-0005-0000-0000-00007A220000}"/>
    <cellStyle name="Comma 12 2 2 2 2 2 2" xfId="8110" xr:uid="{00000000-0005-0000-0000-00007B220000}"/>
    <cellStyle name="Comma 12 2 2 2 2 2 2 2" xfId="17434" xr:uid="{00000000-0005-0000-0000-00007C220000}"/>
    <cellStyle name="Comma 12 2 2 2 2 2 2 3" xfId="26757" xr:uid="{00000000-0005-0000-0000-00007D220000}"/>
    <cellStyle name="Comma 12 2 2 2 2 2 3" xfId="12814" xr:uid="{00000000-0005-0000-0000-00007E220000}"/>
    <cellStyle name="Comma 12 2 2 2 2 2 4" xfId="22140" xr:uid="{00000000-0005-0000-0000-00007F220000}"/>
    <cellStyle name="Comma 12 2 2 2 2 3" xfId="5132" xr:uid="{00000000-0005-0000-0000-000080220000}"/>
    <cellStyle name="Comma 12 2 2 2 2 3 2" xfId="14456" xr:uid="{00000000-0005-0000-0000-000081220000}"/>
    <cellStyle name="Comma 12 2 2 2 2 3 3" xfId="23779" xr:uid="{00000000-0005-0000-0000-000082220000}"/>
    <cellStyle name="Comma 12 2 2 2 2 4" xfId="6433" xr:uid="{00000000-0005-0000-0000-000083220000}"/>
    <cellStyle name="Comma 12 2 2 2 2 4 2" xfId="15757" xr:uid="{00000000-0005-0000-0000-000084220000}"/>
    <cellStyle name="Comma 12 2 2 2 2 4 3" xfId="25080" xr:uid="{00000000-0005-0000-0000-000085220000}"/>
    <cellStyle name="Comma 12 2 2 2 2 5" xfId="11212" xr:uid="{00000000-0005-0000-0000-000086220000}"/>
    <cellStyle name="Comma 12 2 2 2 2 6" xfId="20536" xr:uid="{00000000-0005-0000-0000-000087220000}"/>
    <cellStyle name="Comma 12 2 2 2 3" xfId="3430" xr:uid="{00000000-0005-0000-0000-000088220000}"/>
    <cellStyle name="Comma 12 2 2 2 3 2" xfId="8109" xr:uid="{00000000-0005-0000-0000-000089220000}"/>
    <cellStyle name="Comma 12 2 2 2 3 2 2" xfId="17433" xr:uid="{00000000-0005-0000-0000-00008A220000}"/>
    <cellStyle name="Comma 12 2 2 2 3 2 3" xfId="26756" xr:uid="{00000000-0005-0000-0000-00008B220000}"/>
    <cellStyle name="Comma 12 2 2 2 3 3" xfId="12813" xr:uid="{00000000-0005-0000-0000-00008C220000}"/>
    <cellStyle name="Comma 12 2 2 2 3 4" xfId="22139" xr:uid="{00000000-0005-0000-0000-00008D220000}"/>
    <cellStyle name="Comma 12 2 2 2 4" xfId="5131" xr:uid="{00000000-0005-0000-0000-00008E220000}"/>
    <cellStyle name="Comma 12 2 2 2 4 2" xfId="14455" xr:uid="{00000000-0005-0000-0000-00008F220000}"/>
    <cellStyle name="Comma 12 2 2 2 4 3" xfId="23778" xr:uid="{00000000-0005-0000-0000-000090220000}"/>
    <cellStyle name="Comma 12 2 2 2 5" xfId="6434" xr:uid="{00000000-0005-0000-0000-000091220000}"/>
    <cellStyle name="Comma 12 2 2 2 5 2" xfId="15758" xr:uid="{00000000-0005-0000-0000-000092220000}"/>
    <cellStyle name="Comma 12 2 2 2 5 3" xfId="25081" xr:uid="{00000000-0005-0000-0000-000093220000}"/>
    <cellStyle name="Comma 12 2 2 2 6" xfId="11211" xr:uid="{00000000-0005-0000-0000-000094220000}"/>
    <cellStyle name="Comma 12 2 2 2 7" xfId="20535" xr:uid="{00000000-0005-0000-0000-000095220000}"/>
    <cellStyle name="Comma 12 2 2 3" xfId="1686" xr:uid="{00000000-0005-0000-0000-000096220000}"/>
    <cellStyle name="Comma 12 2 2 3 2" xfId="3432" xr:uid="{00000000-0005-0000-0000-000097220000}"/>
    <cellStyle name="Comma 12 2 2 3 2 2" xfId="8111" xr:uid="{00000000-0005-0000-0000-000098220000}"/>
    <cellStyle name="Comma 12 2 2 3 2 2 2" xfId="17435" xr:uid="{00000000-0005-0000-0000-000099220000}"/>
    <cellStyle name="Comma 12 2 2 3 2 2 3" xfId="26758" xr:uid="{00000000-0005-0000-0000-00009A220000}"/>
    <cellStyle name="Comma 12 2 2 3 2 3" xfId="12815" xr:uid="{00000000-0005-0000-0000-00009B220000}"/>
    <cellStyle name="Comma 12 2 2 3 2 4" xfId="22141" xr:uid="{00000000-0005-0000-0000-00009C220000}"/>
    <cellStyle name="Comma 12 2 2 3 3" xfId="5133" xr:uid="{00000000-0005-0000-0000-00009D220000}"/>
    <cellStyle name="Comma 12 2 2 3 3 2" xfId="14457" xr:uid="{00000000-0005-0000-0000-00009E220000}"/>
    <cellStyle name="Comma 12 2 2 3 3 3" xfId="23780" xr:uid="{00000000-0005-0000-0000-00009F220000}"/>
    <cellStyle name="Comma 12 2 2 3 4" xfId="6432" xr:uid="{00000000-0005-0000-0000-0000A0220000}"/>
    <cellStyle name="Comma 12 2 2 3 4 2" xfId="15756" xr:uid="{00000000-0005-0000-0000-0000A1220000}"/>
    <cellStyle name="Comma 12 2 2 3 4 3" xfId="25079" xr:uid="{00000000-0005-0000-0000-0000A2220000}"/>
    <cellStyle name="Comma 12 2 2 3 5" xfId="11213" xr:uid="{00000000-0005-0000-0000-0000A3220000}"/>
    <cellStyle name="Comma 12 2 2 3 6" xfId="20537" xr:uid="{00000000-0005-0000-0000-0000A4220000}"/>
    <cellStyle name="Comma 12 2 2 4" xfId="3429" xr:uid="{00000000-0005-0000-0000-0000A5220000}"/>
    <cellStyle name="Comma 12 2 2 4 2" xfId="8108" xr:uid="{00000000-0005-0000-0000-0000A6220000}"/>
    <cellStyle name="Comma 12 2 2 4 2 2" xfId="17432" xr:uid="{00000000-0005-0000-0000-0000A7220000}"/>
    <cellStyle name="Comma 12 2 2 4 2 3" xfId="26755" xr:uid="{00000000-0005-0000-0000-0000A8220000}"/>
    <cellStyle name="Comma 12 2 2 4 3" xfId="12812" xr:uid="{00000000-0005-0000-0000-0000A9220000}"/>
    <cellStyle name="Comma 12 2 2 4 4" xfId="22138" xr:uid="{00000000-0005-0000-0000-0000AA220000}"/>
    <cellStyle name="Comma 12 2 2 5" xfId="5130" xr:uid="{00000000-0005-0000-0000-0000AB220000}"/>
    <cellStyle name="Comma 12 2 2 5 2" xfId="14454" xr:uid="{00000000-0005-0000-0000-0000AC220000}"/>
    <cellStyle name="Comma 12 2 2 5 3" xfId="23777" xr:uid="{00000000-0005-0000-0000-0000AD220000}"/>
    <cellStyle name="Comma 12 2 2 6" xfId="6435" xr:uid="{00000000-0005-0000-0000-0000AE220000}"/>
    <cellStyle name="Comma 12 2 2 6 2" xfId="15759" xr:uid="{00000000-0005-0000-0000-0000AF220000}"/>
    <cellStyle name="Comma 12 2 2 6 3" xfId="25082" xr:uid="{00000000-0005-0000-0000-0000B0220000}"/>
    <cellStyle name="Comma 12 2 2 7" xfId="11210" xr:uid="{00000000-0005-0000-0000-0000B1220000}"/>
    <cellStyle name="Comma 12 2 2 8" xfId="20534" xr:uid="{00000000-0005-0000-0000-0000B2220000}"/>
    <cellStyle name="Comma 12 2 3" xfId="1687" xr:uid="{00000000-0005-0000-0000-0000B3220000}"/>
    <cellStyle name="Comma 12 2 3 2" xfId="1688" xr:uid="{00000000-0005-0000-0000-0000B4220000}"/>
    <cellStyle name="Comma 12 2 3 2 2" xfId="3434" xr:uid="{00000000-0005-0000-0000-0000B5220000}"/>
    <cellStyle name="Comma 12 2 3 2 2 2" xfId="8113" xr:uid="{00000000-0005-0000-0000-0000B6220000}"/>
    <cellStyle name="Comma 12 2 3 2 2 2 2" xfId="17437" xr:uid="{00000000-0005-0000-0000-0000B7220000}"/>
    <cellStyle name="Comma 12 2 3 2 2 2 3" xfId="26760" xr:uid="{00000000-0005-0000-0000-0000B8220000}"/>
    <cellStyle name="Comma 12 2 3 2 2 3" xfId="12817" xr:uid="{00000000-0005-0000-0000-0000B9220000}"/>
    <cellStyle name="Comma 12 2 3 2 2 4" xfId="22143" xr:uid="{00000000-0005-0000-0000-0000BA220000}"/>
    <cellStyle name="Comma 12 2 3 2 3" xfId="5135" xr:uid="{00000000-0005-0000-0000-0000BB220000}"/>
    <cellStyle name="Comma 12 2 3 2 3 2" xfId="14459" xr:uid="{00000000-0005-0000-0000-0000BC220000}"/>
    <cellStyle name="Comma 12 2 3 2 3 3" xfId="23782" xr:uid="{00000000-0005-0000-0000-0000BD220000}"/>
    <cellStyle name="Comma 12 2 3 2 4" xfId="6430" xr:uid="{00000000-0005-0000-0000-0000BE220000}"/>
    <cellStyle name="Comma 12 2 3 2 4 2" xfId="15754" xr:uid="{00000000-0005-0000-0000-0000BF220000}"/>
    <cellStyle name="Comma 12 2 3 2 4 3" xfId="25077" xr:uid="{00000000-0005-0000-0000-0000C0220000}"/>
    <cellStyle name="Comma 12 2 3 2 5" xfId="11215" xr:uid="{00000000-0005-0000-0000-0000C1220000}"/>
    <cellStyle name="Comma 12 2 3 2 6" xfId="20539" xr:uid="{00000000-0005-0000-0000-0000C2220000}"/>
    <cellStyle name="Comma 12 2 3 3" xfId="3433" xr:uid="{00000000-0005-0000-0000-0000C3220000}"/>
    <cellStyle name="Comma 12 2 3 3 2" xfId="8112" xr:uid="{00000000-0005-0000-0000-0000C4220000}"/>
    <cellStyle name="Comma 12 2 3 3 2 2" xfId="17436" xr:uid="{00000000-0005-0000-0000-0000C5220000}"/>
    <cellStyle name="Comma 12 2 3 3 2 3" xfId="26759" xr:uid="{00000000-0005-0000-0000-0000C6220000}"/>
    <cellStyle name="Comma 12 2 3 3 3" xfId="12816" xr:uid="{00000000-0005-0000-0000-0000C7220000}"/>
    <cellStyle name="Comma 12 2 3 3 4" xfId="22142" xr:uid="{00000000-0005-0000-0000-0000C8220000}"/>
    <cellStyle name="Comma 12 2 3 4" xfId="5134" xr:uid="{00000000-0005-0000-0000-0000C9220000}"/>
    <cellStyle name="Comma 12 2 3 4 2" xfId="14458" xr:uid="{00000000-0005-0000-0000-0000CA220000}"/>
    <cellStyle name="Comma 12 2 3 4 3" xfId="23781" xr:uid="{00000000-0005-0000-0000-0000CB220000}"/>
    <cellStyle name="Comma 12 2 3 5" xfId="6431" xr:uid="{00000000-0005-0000-0000-0000CC220000}"/>
    <cellStyle name="Comma 12 2 3 5 2" xfId="15755" xr:uid="{00000000-0005-0000-0000-0000CD220000}"/>
    <cellStyle name="Comma 12 2 3 5 3" xfId="25078" xr:uid="{00000000-0005-0000-0000-0000CE220000}"/>
    <cellStyle name="Comma 12 2 3 6" xfId="11214" xr:uid="{00000000-0005-0000-0000-0000CF220000}"/>
    <cellStyle name="Comma 12 2 3 7" xfId="20538" xr:uid="{00000000-0005-0000-0000-0000D0220000}"/>
    <cellStyle name="Comma 12 2 4" xfId="1689" xr:uid="{00000000-0005-0000-0000-0000D1220000}"/>
    <cellStyle name="Comma 12 2 4 2" xfId="3435" xr:uid="{00000000-0005-0000-0000-0000D2220000}"/>
    <cellStyle name="Comma 12 2 4 2 2" xfId="8114" xr:uid="{00000000-0005-0000-0000-0000D3220000}"/>
    <cellStyle name="Comma 12 2 4 2 2 2" xfId="17438" xr:uid="{00000000-0005-0000-0000-0000D4220000}"/>
    <cellStyle name="Comma 12 2 4 2 2 3" xfId="26761" xr:uid="{00000000-0005-0000-0000-0000D5220000}"/>
    <cellStyle name="Comma 12 2 4 2 3" xfId="12818" xr:uid="{00000000-0005-0000-0000-0000D6220000}"/>
    <cellStyle name="Comma 12 2 4 2 4" xfId="22144" xr:uid="{00000000-0005-0000-0000-0000D7220000}"/>
    <cellStyle name="Comma 12 2 4 3" xfId="5136" xr:uid="{00000000-0005-0000-0000-0000D8220000}"/>
    <cellStyle name="Comma 12 2 4 3 2" xfId="14460" xr:uid="{00000000-0005-0000-0000-0000D9220000}"/>
    <cellStyle name="Comma 12 2 4 3 3" xfId="23783" xr:uid="{00000000-0005-0000-0000-0000DA220000}"/>
    <cellStyle name="Comma 12 2 4 4" xfId="6420" xr:uid="{00000000-0005-0000-0000-0000DB220000}"/>
    <cellStyle name="Comma 12 2 4 4 2" xfId="15744" xr:uid="{00000000-0005-0000-0000-0000DC220000}"/>
    <cellStyle name="Comma 12 2 4 4 3" xfId="25067" xr:uid="{00000000-0005-0000-0000-0000DD220000}"/>
    <cellStyle name="Comma 12 2 4 5" xfId="11216" xr:uid="{00000000-0005-0000-0000-0000DE220000}"/>
    <cellStyle name="Comma 12 2 4 6" xfId="20540" xr:uid="{00000000-0005-0000-0000-0000DF220000}"/>
    <cellStyle name="Comma 12 2 5" xfId="1690" xr:uid="{00000000-0005-0000-0000-0000E0220000}"/>
    <cellStyle name="Comma 12 2 5 2" xfId="3436" xr:uid="{00000000-0005-0000-0000-0000E1220000}"/>
    <cellStyle name="Comma 12 2 5 2 2" xfId="8115" xr:uid="{00000000-0005-0000-0000-0000E2220000}"/>
    <cellStyle name="Comma 12 2 5 2 2 2" xfId="17439" xr:uid="{00000000-0005-0000-0000-0000E3220000}"/>
    <cellStyle name="Comma 12 2 5 2 2 3" xfId="26762" xr:uid="{00000000-0005-0000-0000-0000E4220000}"/>
    <cellStyle name="Comma 12 2 5 2 3" xfId="12819" xr:uid="{00000000-0005-0000-0000-0000E5220000}"/>
    <cellStyle name="Comma 12 2 5 2 4" xfId="22145" xr:uid="{00000000-0005-0000-0000-0000E6220000}"/>
    <cellStyle name="Comma 12 2 5 3" xfId="5137" xr:uid="{00000000-0005-0000-0000-0000E7220000}"/>
    <cellStyle name="Comma 12 2 5 3 2" xfId="14461" xr:uid="{00000000-0005-0000-0000-0000E8220000}"/>
    <cellStyle name="Comma 12 2 5 3 3" xfId="23784" xr:uid="{00000000-0005-0000-0000-0000E9220000}"/>
    <cellStyle name="Comma 12 2 5 4" xfId="6429" xr:uid="{00000000-0005-0000-0000-0000EA220000}"/>
    <cellStyle name="Comma 12 2 5 4 2" xfId="15753" xr:uid="{00000000-0005-0000-0000-0000EB220000}"/>
    <cellStyle name="Comma 12 2 5 4 3" xfId="25076" xr:uid="{00000000-0005-0000-0000-0000EC220000}"/>
    <cellStyle name="Comma 12 2 5 5" xfId="11217" xr:uid="{00000000-0005-0000-0000-0000ED220000}"/>
    <cellStyle name="Comma 12 2 5 6" xfId="20541" xr:uid="{00000000-0005-0000-0000-0000EE220000}"/>
    <cellStyle name="Comma 12 2 6" xfId="1691" xr:uid="{00000000-0005-0000-0000-0000EF220000}"/>
    <cellStyle name="Comma 12 2 6 2" xfId="3437" xr:uid="{00000000-0005-0000-0000-0000F0220000}"/>
    <cellStyle name="Comma 12 2 6 2 2" xfId="8116" xr:uid="{00000000-0005-0000-0000-0000F1220000}"/>
    <cellStyle name="Comma 12 2 6 2 2 2" xfId="17440" xr:uid="{00000000-0005-0000-0000-0000F2220000}"/>
    <cellStyle name="Comma 12 2 6 2 2 3" xfId="26763" xr:uid="{00000000-0005-0000-0000-0000F3220000}"/>
    <cellStyle name="Comma 12 2 6 2 3" xfId="12820" xr:uid="{00000000-0005-0000-0000-0000F4220000}"/>
    <cellStyle name="Comma 12 2 6 2 4" xfId="22146" xr:uid="{00000000-0005-0000-0000-0000F5220000}"/>
    <cellStyle name="Comma 12 2 6 3" xfId="5138" xr:uid="{00000000-0005-0000-0000-0000F6220000}"/>
    <cellStyle name="Comma 12 2 6 3 2" xfId="14462" xr:uid="{00000000-0005-0000-0000-0000F7220000}"/>
    <cellStyle name="Comma 12 2 6 3 3" xfId="23785" xr:uid="{00000000-0005-0000-0000-0000F8220000}"/>
    <cellStyle name="Comma 12 2 6 4" xfId="6428" xr:uid="{00000000-0005-0000-0000-0000F9220000}"/>
    <cellStyle name="Comma 12 2 6 4 2" xfId="15752" xr:uid="{00000000-0005-0000-0000-0000FA220000}"/>
    <cellStyle name="Comma 12 2 6 4 3" xfId="25075" xr:uid="{00000000-0005-0000-0000-0000FB220000}"/>
    <cellStyle name="Comma 12 2 6 5" xfId="11218" xr:uid="{00000000-0005-0000-0000-0000FC220000}"/>
    <cellStyle name="Comma 12 2 6 6" xfId="20542" xr:uid="{00000000-0005-0000-0000-0000FD220000}"/>
    <cellStyle name="Comma 12 2 7" xfId="3428" xr:uid="{00000000-0005-0000-0000-0000FE220000}"/>
    <cellStyle name="Comma 12 2 7 2" xfId="8107" xr:uid="{00000000-0005-0000-0000-0000FF220000}"/>
    <cellStyle name="Comma 12 2 7 2 2" xfId="17431" xr:uid="{00000000-0005-0000-0000-000000230000}"/>
    <cellStyle name="Comma 12 2 7 2 3" xfId="26754" xr:uid="{00000000-0005-0000-0000-000001230000}"/>
    <cellStyle name="Comma 12 2 7 3" xfId="12811" xr:uid="{00000000-0005-0000-0000-000002230000}"/>
    <cellStyle name="Comma 12 2 7 4" xfId="22137" xr:uid="{00000000-0005-0000-0000-000003230000}"/>
    <cellStyle name="Comma 12 2 8" xfId="5129" xr:uid="{00000000-0005-0000-0000-000004230000}"/>
    <cellStyle name="Comma 12 2 8 2" xfId="14453" xr:uid="{00000000-0005-0000-0000-000005230000}"/>
    <cellStyle name="Comma 12 2 8 3" xfId="23776" xr:uid="{00000000-0005-0000-0000-000006230000}"/>
    <cellStyle name="Comma 12 2 9" xfId="6436" xr:uid="{00000000-0005-0000-0000-000007230000}"/>
    <cellStyle name="Comma 12 2 9 2" xfId="15760" xr:uid="{00000000-0005-0000-0000-000008230000}"/>
    <cellStyle name="Comma 12 2 9 3" xfId="25083" xr:uid="{00000000-0005-0000-0000-000009230000}"/>
    <cellStyle name="Comma 12 3" xfId="1692" xr:uid="{00000000-0005-0000-0000-00000A230000}"/>
    <cellStyle name="Comma 12 3 2" xfId="3438" xr:uid="{00000000-0005-0000-0000-00000B230000}"/>
    <cellStyle name="Comma 12 3 2 2" xfId="8117" xr:uid="{00000000-0005-0000-0000-00000C230000}"/>
    <cellStyle name="Comma 12 3 2 2 2" xfId="17441" xr:uid="{00000000-0005-0000-0000-00000D230000}"/>
    <cellStyle name="Comma 12 3 2 2 3" xfId="26764" xr:uid="{00000000-0005-0000-0000-00000E230000}"/>
    <cellStyle name="Comma 12 3 3" xfId="6427" xr:uid="{00000000-0005-0000-0000-00000F230000}"/>
    <cellStyle name="Comma 12 3 3 2" xfId="15751" xr:uid="{00000000-0005-0000-0000-000010230000}"/>
    <cellStyle name="Comma 12 3 3 3" xfId="25074" xr:uid="{00000000-0005-0000-0000-000011230000}"/>
    <cellStyle name="Comma 12 3 4" xfId="11219" xr:uid="{00000000-0005-0000-0000-000012230000}"/>
    <cellStyle name="Comma 12 3 5" xfId="20543" xr:uid="{00000000-0005-0000-0000-000013230000}"/>
    <cellStyle name="Comma 12 4" xfId="1693" xr:uid="{00000000-0005-0000-0000-000014230000}"/>
    <cellStyle name="Comma 12 4 2" xfId="1694" xr:uid="{00000000-0005-0000-0000-000015230000}"/>
    <cellStyle name="Comma 12 4 2 2" xfId="3440" xr:uid="{00000000-0005-0000-0000-000016230000}"/>
    <cellStyle name="Comma 12 4 2 2 2" xfId="8119" xr:uid="{00000000-0005-0000-0000-000017230000}"/>
    <cellStyle name="Comma 12 4 2 2 2 2" xfId="17443" xr:uid="{00000000-0005-0000-0000-000018230000}"/>
    <cellStyle name="Comma 12 4 2 2 2 3" xfId="26766" xr:uid="{00000000-0005-0000-0000-000019230000}"/>
    <cellStyle name="Comma 12 4 2 2 3" xfId="12822" xr:uid="{00000000-0005-0000-0000-00001A230000}"/>
    <cellStyle name="Comma 12 4 2 2 4" xfId="22148" xr:uid="{00000000-0005-0000-0000-00001B230000}"/>
    <cellStyle name="Comma 12 4 2 3" xfId="5140" xr:uid="{00000000-0005-0000-0000-00001C230000}"/>
    <cellStyle name="Comma 12 4 2 3 2" xfId="14464" xr:uid="{00000000-0005-0000-0000-00001D230000}"/>
    <cellStyle name="Comma 12 4 2 3 3" xfId="23787" xr:uid="{00000000-0005-0000-0000-00001E230000}"/>
    <cellStyle name="Comma 12 4 2 4" xfId="6425" xr:uid="{00000000-0005-0000-0000-00001F230000}"/>
    <cellStyle name="Comma 12 4 2 4 2" xfId="15749" xr:uid="{00000000-0005-0000-0000-000020230000}"/>
    <cellStyle name="Comma 12 4 2 4 3" xfId="25072" xr:uid="{00000000-0005-0000-0000-000021230000}"/>
    <cellStyle name="Comma 12 4 2 5" xfId="11221" xr:uid="{00000000-0005-0000-0000-000022230000}"/>
    <cellStyle name="Comma 12 4 2 6" xfId="20545" xr:uid="{00000000-0005-0000-0000-000023230000}"/>
    <cellStyle name="Comma 12 4 3" xfId="3439" xr:uid="{00000000-0005-0000-0000-000024230000}"/>
    <cellStyle name="Comma 12 4 3 2" xfId="8118" xr:uid="{00000000-0005-0000-0000-000025230000}"/>
    <cellStyle name="Comma 12 4 3 2 2" xfId="17442" xr:uid="{00000000-0005-0000-0000-000026230000}"/>
    <cellStyle name="Comma 12 4 3 2 3" xfId="26765" xr:uid="{00000000-0005-0000-0000-000027230000}"/>
    <cellStyle name="Comma 12 4 3 3" xfId="12821" xr:uid="{00000000-0005-0000-0000-000028230000}"/>
    <cellStyle name="Comma 12 4 3 4" xfId="22147" xr:uid="{00000000-0005-0000-0000-000029230000}"/>
    <cellStyle name="Comma 12 4 4" xfId="5139" xr:uid="{00000000-0005-0000-0000-00002A230000}"/>
    <cellStyle name="Comma 12 4 4 2" xfId="14463" xr:uid="{00000000-0005-0000-0000-00002B230000}"/>
    <cellStyle name="Comma 12 4 4 3" xfId="23786" xr:uid="{00000000-0005-0000-0000-00002C230000}"/>
    <cellStyle name="Comma 12 4 5" xfId="6426" xr:uid="{00000000-0005-0000-0000-00002D230000}"/>
    <cellStyle name="Comma 12 4 5 2" xfId="15750" xr:uid="{00000000-0005-0000-0000-00002E230000}"/>
    <cellStyle name="Comma 12 4 5 3" xfId="25073" xr:uid="{00000000-0005-0000-0000-00002F230000}"/>
    <cellStyle name="Comma 12 4 6" xfId="11220" xr:uid="{00000000-0005-0000-0000-000030230000}"/>
    <cellStyle name="Comma 12 4 7" xfId="20544" xr:uid="{00000000-0005-0000-0000-000031230000}"/>
    <cellStyle name="Comma 12 5" xfId="1695" xr:uid="{00000000-0005-0000-0000-000032230000}"/>
    <cellStyle name="Comma 12 5 2" xfId="3441" xr:uid="{00000000-0005-0000-0000-000033230000}"/>
    <cellStyle name="Comma 12 5 2 2" xfId="8120" xr:uid="{00000000-0005-0000-0000-000034230000}"/>
    <cellStyle name="Comma 12 5 2 2 2" xfId="17444" xr:uid="{00000000-0005-0000-0000-000035230000}"/>
    <cellStyle name="Comma 12 5 2 2 3" xfId="26767" xr:uid="{00000000-0005-0000-0000-000036230000}"/>
    <cellStyle name="Comma 12 5 2 3" xfId="12823" xr:uid="{00000000-0005-0000-0000-000037230000}"/>
    <cellStyle name="Comma 12 5 2 4" xfId="22149" xr:uid="{00000000-0005-0000-0000-000038230000}"/>
    <cellStyle name="Comma 12 5 3" xfId="5141" xr:uid="{00000000-0005-0000-0000-000039230000}"/>
    <cellStyle name="Comma 12 5 3 2" xfId="14465" xr:uid="{00000000-0005-0000-0000-00003A230000}"/>
    <cellStyle name="Comma 12 5 3 3" xfId="23788" xr:uid="{00000000-0005-0000-0000-00003B230000}"/>
    <cellStyle name="Comma 12 5 4" xfId="6424" xr:uid="{00000000-0005-0000-0000-00003C230000}"/>
    <cellStyle name="Comma 12 5 4 2" xfId="15748" xr:uid="{00000000-0005-0000-0000-00003D230000}"/>
    <cellStyle name="Comma 12 5 4 3" xfId="25071" xr:uid="{00000000-0005-0000-0000-00003E230000}"/>
    <cellStyle name="Comma 12 5 5" xfId="11222" xr:uid="{00000000-0005-0000-0000-00003F230000}"/>
    <cellStyle name="Comma 12 5 6" xfId="20546" xr:uid="{00000000-0005-0000-0000-000040230000}"/>
    <cellStyle name="Comma 12 6" xfId="1681" xr:uid="{00000000-0005-0000-0000-000041230000}"/>
    <cellStyle name="Comma 12 6 2" xfId="3427" xr:uid="{00000000-0005-0000-0000-000042230000}"/>
    <cellStyle name="Comma 12 6 2 2" xfId="8106" xr:uid="{00000000-0005-0000-0000-000043230000}"/>
    <cellStyle name="Comma 12 6 2 2 2" xfId="17430" xr:uid="{00000000-0005-0000-0000-000044230000}"/>
    <cellStyle name="Comma 12 6 2 2 3" xfId="26753" xr:uid="{00000000-0005-0000-0000-000045230000}"/>
    <cellStyle name="Comma 12 6 2 3" xfId="12810" xr:uid="{00000000-0005-0000-0000-000046230000}"/>
    <cellStyle name="Comma 12 6 2 4" xfId="22136" xr:uid="{00000000-0005-0000-0000-000047230000}"/>
    <cellStyle name="Comma 12 6 3" xfId="5128" xr:uid="{00000000-0005-0000-0000-000048230000}"/>
    <cellStyle name="Comma 12 6 3 2" xfId="14452" xr:uid="{00000000-0005-0000-0000-000049230000}"/>
    <cellStyle name="Comma 12 6 3 3" xfId="23775" xr:uid="{00000000-0005-0000-0000-00004A230000}"/>
    <cellStyle name="Comma 12 6 4" xfId="6437" xr:uid="{00000000-0005-0000-0000-00004B230000}"/>
    <cellStyle name="Comma 12 6 4 2" xfId="15761" xr:uid="{00000000-0005-0000-0000-00004C230000}"/>
    <cellStyle name="Comma 12 6 4 3" xfId="25084" xr:uid="{00000000-0005-0000-0000-00004D230000}"/>
    <cellStyle name="Comma 12 6 5" xfId="11208" xr:uid="{00000000-0005-0000-0000-00004E230000}"/>
    <cellStyle name="Comma 12 6 6" xfId="20532" xr:uid="{00000000-0005-0000-0000-00004F230000}"/>
    <cellStyle name="Comma 12 7" xfId="2985" xr:uid="{00000000-0005-0000-0000-000050230000}"/>
    <cellStyle name="Comma 12 7 2" xfId="7664" xr:uid="{00000000-0005-0000-0000-000051230000}"/>
    <cellStyle name="Comma 12 7 2 2" xfId="16988" xr:uid="{00000000-0005-0000-0000-000052230000}"/>
    <cellStyle name="Comma 12 7 2 3" xfId="26311" xr:uid="{00000000-0005-0000-0000-000053230000}"/>
    <cellStyle name="Comma 12 8" xfId="4610" xr:uid="{00000000-0005-0000-0000-000054230000}"/>
    <cellStyle name="Comma 12 8 2" xfId="13934" xr:uid="{00000000-0005-0000-0000-000055230000}"/>
    <cellStyle name="Comma 12 8 3" xfId="23257" xr:uid="{00000000-0005-0000-0000-000056230000}"/>
    <cellStyle name="Comma 12 9" xfId="10766" xr:uid="{00000000-0005-0000-0000-000057230000}"/>
    <cellStyle name="Comma 13" xfId="1175" xr:uid="{00000000-0005-0000-0000-000058230000}"/>
    <cellStyle name="Comma 13 2" xfId="1176" xr:uid="{00000000-0005-0000-0000-000059230000}"/>
    <cellStyle name="Comma 13 2 2" xfId="2987" xr:uid="{00000000-0005-0000-0000-00005A230000}"/>
    <cellStyle name="Comma 13 2 2 2" xfId="7666" xr:uid="{00000000-0005-0000-0000-00005B230000}"/>
    <cellStyle name="Comma 13 2 2 2 2" xfId="16990" xr:uid="{00000000-0005-0000-0000-00005C230000}"/>
    <cellStyle name="Comma 13 2 2 2 3" xfId="26313" xr:uid="{00000000-0005-0000-0000-00005D230000}"/>
    <cellStyle name="Comma 13 2 2 3" xfId="12379" xr:uid="{00000000-0005-0000-0000-00005E230000}"/>
    <cellStyle name="Comma 13 2 2 4" xfId="21705" xr:uid="{00000000-0005-0000-0000-00005F230000}"/>
    <cellStyle name="Comma 13 2 3" xfId="4639" xr:uid="{00000000-0005-0000-0000-000060230000}"/>
    <cellStyle name="Comma 13 2 3 2" xfId="13963" xr:uid="{00000000-0005-0000-0000-000061230000}"/>
    <cellStyle name="Comma 13 2 3 3" xfId="23286" xr:uid="{00000000-0005-0000-0000-000062230000}"/>
    <cellStyle name="Comma 13 2 4" xfId="10768" xr:uid="{00000000-0005-0000-0000-000063230000}"/>
    <cellStyle name="Comma 13 2 5" xfId="20092" xr:uid="{00000000-0005-0000-0000-000064230000}"/>
    <cellStyle name="Comma 13 3" xfId="1696" xr:uid="{00000000-0005-0000-0000-000065230000}"/>
    <cellStyle name="Comma 13 3 2" xfId="3442" xr:uid="{00000000-0005-0000-0000-000066230000}"/>
    <cellStyle name="Comma 13 3 2 2" xfId="8121" xr:uid="{00000000-0005-0000-0000-000067230000}"/>
    <cellStyle name="Comma 13 3 2 2 2" xfId="17445" xr:uid="{00000000-0005-0000-0000-000068230000}"/>
    <cellStyle name="Comma 13 3 2 2 3" xfId="26768" xr:uid="{00000000-0005-0000-0000-000069230000}"/>
    <cellStyle name="Comma 13 3 3" xfId="6423" xr:uid="{00000000-0005-0000-0000-00006A230000}"/>
    <cellStyle name="Comma 13 3 3 2" xfId="15747" xr:uid="{00000000-0005-0000-0000-00006B230000}"/>
    <cellStyle name="Comma 13 3 3 3" xfId="25070" xr:uid="{00000000-0005-0000-0000-00006C230000}"/>
    <cellStyle name="Comma 13 3 4" xfId="11223" xr:uid="{00000000-0005-0000-0000-00006D230000}"/>
    <cellStyle name="Comma 13 3 5" xfId="20547" xr:uid="{00000000-0005-0000-0000-00006E230000}"/>
    <cellStyle name="Comma 13 4" xfId="2986" xr:uid="{00000000-0005-0000-0000-00006F230000}"/>
    <cellStyle name="Comma 13 4 2" xfId="7665" xr:uid="{00000000-0005-0000-0000-000070230000}"/>
    <cellStyle name="Comma 13 4 2 2" xfId="16989" xr:uid="{00000000-0005-0000-0000-000071230000}"/>
    <cellStyle name="Comma 13 4 2 3" xfId="26312" xr:uid="{00000000-0005-0000-0000-000072230000}"/>
    <cellStyle name="Comma 13 4 3" xfId="12378" xr:uid="{00000000-0005-0000-0000-000073230000}"/>
    <cellStyle name="Comma 13 4 4" xfId="21704" xr:uid="{00000000-0005-0000-0000-000074230000}"/>
    <cellStyle name="Comma 13 5" xfId="4638" xr:uid="{00000000-0005-0000-0000-000075230000}"/>
    <cellStyle name="Comma 13 5 2" xfId="13962" xr:uid="{00000000-0005-0000-0000-000076230000}"/>
    <cellStyle name="Comma 13 5 3" xfId="23285" xr:uid="{00000000-0005-0000-0000-000077230000}"/>
    <cellStyle name="Comma 13 6" xfId="10767" xr:uid="{00000000-0005-0000-0000-000078230000}"/>
    <cellStyle name="Comma 13 7" xfId="20091" xr:uid="{00000000-0005-0000-0000-000079230000}"/>
    <cellStyle name="Comma 14" xfId="1177" xr:uid="{00000000-0005-0000-0000-00007A230000}"/>
    <cellStyle name="Comma 14 10" xfId="10769" xr:uid="{00000000-0005-0000-0000-00007B230000}"/>
    <cellStyle name="Comma 14 11" xfId="20093" xr:uid="{00000000-0005-0000-0000-00007C230000}"/>
    <cellStyle name="Comma 14 2" xfId="1698" xr:uid="{00000000-0005-0000-0000-00007D230000}"/>
    <cellStyle name="Comma 14 2 10" xfId="6421" xr:uid="{00000000-0005-0000-0000-00007E230000}"/>
    <cellStyle name="Comma 14 2 10 2" xfId="15745" xr:uid="{00000000-0005-0000-0000-00007F230000}"/>
    <cellStyle name="Comma 14 2 10 3" xfId="25068" xr:uid="{00000000-0005-0000-0000-000080230000}"/>
    <cellStyle name="Comma 14 2 11" xfId="11225" xr:uid="{00000000-0005-0000-0000-000081230000}"/>
    <cellStyle name="Comma 14 2 12" xfId="20549" xr:uid="{00000000-0005-0000-0000-000082230000}"/>
    <cellStyle name="Comma 14 2 2" xfId="1699" xr:uid="{00000000-0005-0000-0000-000083230000}"/>
    <cellStyle name="Comma 14 2 2 2" xfId="1700" xr:uid="{00000000-0005-0000-0000-000084230000}"/>
    <cellStyle name="Comma 14 2 2 2 2" xfId="1701" xr:uid="{00000000-0005-0000-0000-000085230000}"/>
    <cellStyle name="Comma 14 2 2 2 2 2" xfId="3447" xr:uid="{00000000-0005-0000-0000-000086230000}"/>
    <cellStyle name="Comma 14 2 2 2 2 2 2" xfId="8126" xr:uid="{00000000-0005-0000-0000-000087230000}"/>
    <cellStyle name="Comma 14 2 2 2 2 2 2 2" xfId="17450" xr:uid="{00000000-0005-0000-0000-000088230000}"/>
    <cellStyle name="Comma 14 2 2 2 2 2 2 3" xfId="26773" xr:uid="{00000000-0005-0000-0000-000089230000}"/>
    <cellStyle name="Comma 14 2 2 2 2 2 3" xfId="12828" xr:uid="{00000000-0005-0000-0000-00008A230000}"/>
    <cellStyle name="Comma 14 2 2 2 2 2 4" xfId="22154" xr:uid="{00000000-0005-0000-0000-00008B230000}"/>
    <cellStyle name="Comma 14 2 2 2 2 3" xfId="5146" xr:uid="{00000000-0005-0000-0000-00008C230000}"/>
    <cellStyle name="Comma 14 2 2 2 2 3 2" xfId="14470" xr:uid="{00000000-0005-0000-0000-00008D230000}"/>
    <cellStyle name="Comma 14 2 2 2 2 3 3" xfId="23793" xr:uid="{00000000-0005-0000-0000-00008E230000}"/>
    <cellStyle name="Comma 14 2 2 2 2 4" xfId="6419" xr:uid="{00000000-0005-0000-0000-00008F230000}"/>
    <cellStyle name="Comma 14 2 2 2 2 4 2" xfId="15743" xr:uid="{00000000-0005-0000-0000-000090230000}"/>
    <cellStyle name="Comma 14 2 2 2 2 4 3" xfId="25066" xr:uid="{00000000-0005-0000-0000-000091230000}"/>
    <cellStyle name="Comma 14 2 2 2 2 5" xfId="11228" xr:uid="{00000000-0005-0000-0000-000092230000}"/>
    <cellStyle name="Comma 14 2 2 2 2 6" xfId="20552" xr:uid="{00000000-0005-0000-0000-000093230000}"/>
    <cellStyle name="Comma 14 2 2 2 3" xfId="3446" xr:uid="{00000000-0005-0000-0000-000094230000}"/>
    <cellStyle name="Comma 14 2 2 2 3 2" xfId="8125" xr:uid="{00000000-0005-0000-0000-000095230000}"/>
    <cellStyle name="Comma 14 2 2 2 3 2 2" xfId="17449" xr:uid="{00000000-0005-0000-0000-000096230000}"/>
    <cellStyle name="Comma 14 2 2 2 3 2 3" xfId="26772" xr:uid="{00000000-0005-0000-0000-000097230000}"/>
    <cellStyle name="Comma 14 2 2 2 3 3" xfId="12827" xr:uid="{00000000-0005-0000-0000-000098230000}"/>
    <cellStyle name="Comma 14 2 2 2 3 4" xfId="22153" xr:uid="{00000000-0005-0000-0000-000099230000}"/>
    <cellStyle name="Comma 14 2 2 2 4" xfId="5145" xr:uid="{00000000-0005-0000-0000-00009A230000}"/>
    <cellStyle name="Comma 14 2 2 2 4 2" xfId="14469" xr:uid="{00000000-0005-0000-0000-00009B230000}"/>
    <cellStyle name="Comma 14 2 2 2 4 3" xfId="23792" xr:uid="{00000000-0005-0000-0000-00009C230000}"/>
    <cellStyle name="Comma 14 2 2 2 5" xfId="6270" xr:uid="{00000000-0005-0000-0000-00009D230000}"/>
    <cellStyle name="Comma 14 2 2 2 5 2" xfId="15594" xr:uid="{00000000-0005-0000-0000-00009E230000}"/>
    <cellStyle name="Comma 14 2 2 2 5 3" xfId="24917" xr:uid="{00000000-0005-0000-0000-00009F230000}"/>
    <cellStyle name="Comma 14 2 2 2 6" xfId="11227" xr:uid="{00000000-0005-0000-0000-0000A0230000}"/>
    <cellStyle name="Comma 14 2 2 2 7" xfId="20551" xr:uid="{00000000-0005-0000-0000-0000A1230000}"/>
    <cellStyle name="Comma 14 2 2 3" xfId="1702" xr:uid="{00000000-0005-0000-0000-0000A2230000}"/>
    <cellStyle name="Comma 14 2 2 3 2" xfId="3448" xr:uid="{00000000-0005-0000-0000-0000A3230000}"/>
    <cellStyle name="Comma 14 2 2 3 2 2" xfId="8127" xr:uid="{00000000-0005-0000-0000-0000A4230000}"/>
    <cellStyle name="Comma 14 2 2 3 2 2 2" xfId="17451" xr:uid="{00000000-0005-0000-0000-0000A5230000}"/>
    <cellStyle name="Comma 14 2 2 3 2 2 3" xfId="26774" xr:uid="{00000000-0005-0000-0000-0000A6230000}"/>
    <cellStyle name="Comma 14 2 2 3 2 3" xfId="12829" xr:uid="{00000000-0005-0000-0000-0000A7230000}"/>
    <cellStyle name="Comma 14 2 2 3 2 4" xfId="22155" xr:uid="{00000000-0005-0000-0000-0000A8230000}"/>
    <cellStyle name="Comma 14 2 2 3 3" xfId="5147" xr:uid="{00000000-0005-0000-0000-0000A9230000}"/>
    <cellStyle name="Comma 14 2 2 3 3 2" xfId="14471" xr:uid="{00000000-0005-0000-0000-0000AA230000}"/>
    <cellStyle name="Comma 14 2 2 3 3 3" xfId="23794" xr:uid="{00000000-0005-0000-0000-0000AB230000}"/>
    <cellStyle name="Comma 14 2 2 3 4" xfId="6418" xr:uid="{00000000-0005-0000-0000-0000AC230000}"/>
    <cellStyle name="Comma 14 2 2 3 4 2" xfId="15742" xr:uid="{00000000-0005-0000-0000-0000AD230000}"/>
    <cellStyle name="Comma 14 2 2 3 4 3" xfId="25065" xr:uid="{00000000-0005-0000-0000-0000AE230000}"/>
    <cellStyle name="Comma 14 2 2 3 5" xfId="11229" xr:uid="{00000000-0005-0000-0000-0000AF230000}"/>
    <cellStyle name="Comma 14 2 2 3 6" xfId="20553" xr:uid="{00000000-0005-0000-0000-0000B0230000}"/>
    <cellStyle name="Comma 14 2 2 4" xfId="3445" xr:uid="{00000000-0005-0000-0000-0000B1230000}"/>
    <cellStyle name="Comma 14 2 2 4 2" xfId="8124" xr:uid="{00000000-0005-0000-0000-0000B2230000}"/>
    <cellStyle name="Comma 14 2 2 4 2 2" xfId="17448" xr:uid="{00000000-0005-0000-0000-0000B3230000}"/>
    <cellStyle name="Comma 14 2 2 4 2 3" xfId="26771" xr:uid="{00000000-0005-0000-0000-0000B4230000}"/>
    <cellStyle name="Comma 14 2 2 4 3" xfId="12826" xr:uid="{00000000-0005-0000-0000-0000B5230000}"/>
    <cellStyle name="Comma 14 2 2 4 4" xfId="22152" xr:uid="{00000000-0005-0000-0000-0000B6230000}"/>
    <cellStyle name="Comma 14 2 2 5" xfId="5144" xr:uid="{00000000-0005-0000-0000-0000B7230000}"/>
    <cellStyle name="Comma 14 2 2 5 2" xfId="14468" xr:uid="{00000000-0005-0000-0000-0000B8230000}"/>
    <cellStyle name="Comma 14 2 2 5 3" xfId="23791" xr:uid="{00000000-0005-0000-0000-0000B9230000}"/>
    <cellStyle name="Comma 14 2 2 6" xfId="4789" xr:uid="{00000000-0005-0000-0000-0000BA230000}"/>
    <cellStyle name="Comma 14 2 2 6 2" xfId="14113" xr:uid="{00000000-0005-0000-0000-0000BB230000}"/>
    <cellStyle name="Comma 14 2 2 6 3" xfId="23436" xr:uid="{00000000-0005-0000-0000-0000BC230000}"/>
    <cellStyle name="Comma 14 2 2 7" xfId="11226" xr:uid="{00000000-0005-0000-0000-0000BD230000}"/>
    <cellStyle name="Comma 14 2 2 8" xfId="20550" xr:uid="{00000000-0005-0000-0000-0000BE230000}"/>
    <cellStyle name="Comma 14 2 3" xfId="1703" xr:uid="{00000000-0005-0000-0000-0000BF230000}"/>
    <cellStyle name="Comma 14 2 3 2" xfId="1704" xr:uid="{00000000-0005-0000-0000-0000C0230000}"/>
    <cellStyle name="Comma 14 2 3 2 2" xfId="1705" xr:uid="{00000000-0005-0000-0000-0000C1230000}"/>
    <cellStyle name="Comma 14 2 3 2 2 2" xfId="3451" xr:uid="{00000000-0005-0000-0000-0000C2230000}"/>
    <cellStyle name="Comma 14 2 3 2 2 2 2" xfId="8130" xr:uid="{00000000-0005-0000-0000-0000C3230000}"/>
    <cellStyle name="Comma 14 2 3 2 2 2 2 2" xfId="17454" xr:uid="{00000000-0005-0000-0000-0000C4230000}"/>
    <cellStyle name="Comma 14 2 3 2 2 2 2 3" xfId="26777" xr:uid="{00000000-0005-0000-0000-0000C5230000}"/>
    <cellStyle name="Comma 14 2 3 2 2 2 3" xfId="12832" xr:uid="{00000000-0005-0000-0000-0000C6230000}"/>
    <cellStyle name="Comma 14 2 3 2 2 2 4" xfId="22158" xr:uid="{00000000-0005-0000-0000-0000C7230000}"/>
    <cellStyle name="Comma 14 2 3 2 2 3" xfId="5150" xr:uid="{00000000-0005-0000-0000-0000C8230000}"/>
    <cellStyle name="Comma 14 2 3 2 2 3 2" xfId="14474" xr:uid="{00000000-0005-0000-0000-0000C9230000}"/>
    <cellStyle name="Comma 14 2 3 2 2 3 3" xfId="23797" xr:uid="{00000000-0005-0000-0000-0000CA230000}"/>
    <cellStyle name="Comma 14 2 3 2 2 4" xfId="6415" xr:uid="{00000000-0005-0000-0000-0000CB230000}"/>
    <cellStyle name="Comma 14 2 3 2 2 4 2" xfId="15739" xr:uid="{00000000-0005-0000-0000-0000CC230000}"/>
    <cellStyle name="Comma 14 2 3 2 2 4 3" xfId="25062" xr:uid="{00000000-0005-0000-0000-0000CD230000}"/>
    <cellStyle name="Comma 14 2 3 2 2 5" xfId="11232" xr:uid="{00000000-0005-0000-0000-0000CE230000}"/>
    <cellStyle name="Comma 14 2 3 2 2 6" xfId="20556" xr:uid="{00000000-0005-0000-0000-0000CF230000}"/>
    <cellStyle name="Comma 14 2 3 2 3" xfId="3450" xr:uid="{00000000-0005-0000-0000-0000D0230000}"/>
    <cellStyle name="Comma 14 2 3 2 3 2" xfId="8129" xr:uid="{00000000-0005-0000-0000-0000D1230000}"/>
    <cellStyle name="Comma 14 2 3 2 3 2 2" xfId="17453" xr:uid="{00000000-0005-0000-0000-0000D2230000}"/>
    <cellStyle name="Comma 14 2 3 2 3 2 3" xfId="26776" xr:uid="{00000000-0005-0000-0000-0000D3230000}"/>
    <cellStyle name="Comma 14 2 3 2 3 3" xfId="12831" xr:uid="{00000000-0005-0000-0000-0000D4230000}"/>
    <cellStyle name="Comma 14 2 3 2 3 4" xfId="22157" xr:uid="{00000000-0005-0000-0000-0000D5230000}"/>
    <cellStyle name="Comma 14 2 3 2 4" xfId="5149" xr:uid="{00000000-0005-0000-0000-0000D6230000}"/>
    <cellStyle name="Comma 14 2 3 2 4 2" xfId="14473" xr:uid="{00000000-0005-0000-0000-0000D7230000}"/>
    <cellStyle name="Comma 14 2 3 2 4 3" xfId="23796" xr:uid="{00000000-0005-0000-0000-0000D8230000}"/>
    <cellStyle name="Comma 14 2 3 2 5" xfId="6416" xr:uid="{00000000-0005-0000-0000-0000D9230000}"/>
    <cellStyle name="Comma 14 2 3 2 5 2" xfId="15740" xr:uid="{00000000-0005-0000-0000-0000DA230000}"/>
    <cellStyle name="Comma 14 2 3 2 5 3" xfId="25063" xr:uid="{00000000-0005-0000-0000-0000DB230000}"/>
    <cellStyle name="Comma 14 2 3 2 6" xfId="11231" xr:uid="{00000000-0005-0000-0000-0000DC230000}"/>
    <cellStyle name="Comma 14 2 3 2 7" xfId="20555" xr:uid="{00000000-0005-0000-0000-0000DD230000}"/>
    <cellStyle name="Comma 14 2 3 3" xfId="1706" xr:uid="{00000000-0005-0000-0000-0000DE230000}"/>
    <cellStyle name="Comma 14 2 3 3 2" xfId="3452" xr:uid="{00000000-0005-0000-0000-0000DF230000}"/>
    <cellStyle name="Comma 14 2 3 3 2 2" xfId="8131" xr:uid="{00000000-0005-0000-0000-0000E0230000}"/>
    <cellStyle name="Comma 14 2 3 3 2 2 2" xfId="17455" xr:uid="{00000000-0005-0000-0000-0000E1230000}"/>
    <cellStyle name="Comma 14 2 3 3 2 2 3" xfId="26778" xr:uid="{00000000-0005-0000-0000-0000E2230000}"/>
    <cellStyle name="Comma 14 2 3 3 2 3" xfId="12833" xr:uid="{00000000-0005-0000-0000-0000E3230000}"/>
    <cellStyle name="Comma 14 2 3 3 2 4" xfId="22159" xr:uid="{00000000-0005-0000-0000-0000E4230000}"/>
    <cellStyle name="Comma 14 2 3 3 3" xfId="5151" xr:uid="{00000000-0005-0000-0000-0000E5230000}"/>
    <cellStyle name="Comma 14 2 3 3 3 2" xfId="14475" xr:uid="{00000000-0005-0000-0000-0000E6230000}"/>
    <cellStyle name="Comma 14 2 3 3 3 3" xfId="23798" xr:uid="{00000000-0005-0000-0000-0000E7230000}"/>
    <cellStyle name="Comma 14 2 3 3 4" xfId="6414" xr:uid="{00000000-0005-0000-0000-0000E8230000}"/>
    <cellStyle name="Comma 14 2 3 3 4 2" xfId="15738" xr:uid="{00000000-0005-0000-0000-0000E9230000}"/>
    <cellStyle name="Comma 14 2 3 3 4 3" xfId="25061" xr:uid="{00000000-0005-0000-0000-0000EA230000}"/>
    <cellStyle name="Comma 14 2 3 3 5" xfId="11233" xr:uid="{00000000-0005-0000-0000-0000EB230000}"/>
    <cellStyle name="Comma 14 2 3 3 6" xfId="20557" xr:uid="{00000000-0005-0000-0000-0000EC230000}"/>
    <cellStyle name="Comma 14 2 3 4" xfId="3449" xr:uid="{00000000-0005-0000-0000-0000ED230000}"/>
    <cellStyle name="Comma 14 2 3 4 2" xfId="8128" xr:uid="{00000000-0005-0000-0000-0000EE230000}"/>
    <cellStyle name="Comma 14 2 3 4 2 2" xfId="17452" xr:uid="{00000000-0005-0000-0000-0000EF230000}"/>
    <cellStyle name="Comma 14 2 3 4 2 3" xfId="26775" xr:uid="{00000000-0005-0000-0000-0000F0230000}"/>
    <cellStyle name="Comma 14 2 3 4 3" xfId="12830" xr:uid="{00000000-0005-0000-0000-0000F1230000}"/>
    <cellStyle name="Comma 14 2 3 4 4" xfId="22156" xr:uid="{00000000-0005-0000-0000-0000F2230000}"/>
    <cellStyle name="Comma 14 2 3 5" xfId="5148" xr:uid="{00000000-0005-0000-0000-0000F3230000}"/>
    <cellStyle name="Comma 14 2 3 5 2" xfId="14472" xr:uid="{00000000-0005-0000-0000-0000F4230000}"/>
    <cellStyle name="Comma 14 2 3 5 3" xfId="23795" xr:uid="{00000000-0005-0000-0000-0000F5230000}"/>
    <cellStyle name="Comma 14 2 3 6" xfId="6417" xr:uid="{00000000-0005-0000-0000-0000F6230000}"/>
    <cellStyle name="Comma 14 2 3 6 2" xfId="15741" xr:uid="{00000000-0005-0000-0000-0000F7230000}"/>
    <cellStyle name="Comma 14 2 3 6 3" xfId="25064" xr:uid="{00000000-0005-0000-0000-0000F8230000}"/>
    <cellStyle name="Comma 14 2 3 7" xfId="11230" xr:uid="{00000000-0005-0000-0000-0000F9230000}"/>
    <cellStyle name="Comma 14 2 3 8" xfId="20554" xr:uid="{00000000-0005-0000-0000-0000FA230000}"/>
    <cellStyle name="Comma 14 2 4" xfId="1707" xr:uid="{00000000-0005-0000-0000-0000FB230000}"/>
    <cellStyle name="Comma 14 2 4 2" xfId="1708" xr:uid="{00000000-0005-0000-0000-0000FC230000}"/>
    <cellStyle name="Comma 14 2 4 2 2" xfId="3454" xr:uid="{00000000-0005-0000-0000-0000FD230000}"/>
    <cellStyle name="Comma 14 2 4 2 2 2" xfId="8133" xr:uid="{00000000-0005-0000-0000-0000FE230000}"/>
    <cellStyle name="Comma 14 2 4 2 2 2 2" xfId="17457" xr:uid="{00000000-0005-0000-0000-0000FF230000}"/>
    <cellStyle name="Comma 14 2 4 2 2 2 3" xfId="26780" xr:uid="{00000000-0005-0000-0000-000000240000}"/>
    <cellStyle name="Comma 14 2 4 2 2 3" xfId="12835" xr:uid="{00000000-0005-0000-0000-000001240000}"/>
    <cellStyle name="Comma 14 2 4 2 2 4" xfId="22161" xr:uid="{00000000-0005-0000-0000-000002240000}"/>
    <cellStyle name="Comma 14 2 4 2 3" xfId="5153" xr:uid="{00000000-0005-0000-0000-000003240000}"/>
    <cellStyle name="Comma 14 2 4 2 3 2" xfId="14477" xr:uid="{00000000-0005-0000-0000-000004240000}"/>
    <cellStyle name="Comma 14 2 4 2 3 3" xfId="23800" xr:uid="{00000000-0005-0000-0000-000005240000}"/>
    <cellStyle name="Comma 14 2 4 2 4" xfId="6412" xr:uid="{00000000-0005-0000-0000-000006240000}"/>
    <cellStyle name="Comma 14 2 4 2 4 2" xfId="15736" xr:uid="{00000000-0005-0000-0000-000007240000}"/>
    <cellStyle name="Comma 14 2 4 2 4 3" xfId="25059" xr:uid="{00000000-0005-0000-0000-000008240000}"/>
    <cellStyle name="Comma 14 2 4 2 5" xfId="11235" xr:uid="{00000000-0005-0000-0000-000009240000}"/>
    <cellStyle name="Comma 14 2 4 2 6" xfId="20559" xr:uid="{00000000-0005-0000-0000-00000A240000}"/>
    <cellStyle name="Comma 14 2 4 3" xfId="3453" xr:uid="{00000000-0005-0000-0000-00000B240000}"/>
    <cellStyle name="Comma 14 2 4 3 2" xfId="8132" xr:uid="{00000000-0005-0000-0000-00000C240000}"/>
    <cellStyle name="Comma 14 2 4 3 2 2" xfId="17456" xr:uid="{00000000-0005-0000-0000-00000D240000}"/>
    <cellStyle name="Comma 14 2 4 3 2 3" xfId="26779" xr:uid="{00000000-0005-0000-0000-00000E240000}"/>
    <cellStyle name="Comma 14 2 4 3 3" xfId="12834" xr:uid="{00000000-0005-0000-0000-00000F240000}"/>
    <cellStyle name="Comma 14 2 4 3 4" xfId="22160" xr:uid="{00000000-0005-0000-0000-000010240000}"/>
    <cellStyle name="Comma 14 2 4 4" xfId="5152" xr:uid="{00000000-0005-0000-0000-000011240000}"/>
    <cellStyle name="Comma 14 2 4 4 2" xfId="14476" xr:uid="{00000000-0005-0000-0000-000012240000}"/>
    <cellStyle name="Comma 14 2 4 4 3" xfId="23799" xr:uid="{00000000-0005-0000-0000-000013240000}"/>
    <cellStyle name="Comma 14 2 4 5" xfId="6413" xr:uid="{00000000-0005-0000-0000-000014240000}"/>
    <cellStyle name="Comma 14 2 4 5 2" xfId="15737" xr:uid="{00000000-0005-0000-0000-000015240000}"/>
    <cellStyle name="Comma 14 2 4 5 3" xfId="25060" xr:uid="{00000000-0005-0000-0000-000016240000}"/>
    <cellStyle name="Comma 14 2 4 6" xfId="11234" xr:uid="{00000000-0005-0000-0000-000017240000}"/>
    <cellStyle name="Comma 14 2 4 7" xfId="20558" xr:uid="{00000000-0005-0000-0000-000018240000}"/>
    <cellStyle name="Comma 14 2 5" xfId="1709" xr:uid="{00000000-0005-0000-0000-000019240000}"/>
    <cellStyle name="Comma 14 2 5 2" xfId="3455" xr:uid="{00000000-0005-0000-0000-00001A240000}"/>
    <cellStyle name="Comma 14 2 5 2 2" xfId="8134" xr:uid="{00000000-0005-0000-0000-00001B240000}"/>
    <cellStyle name="Comma 14 2 5 2 2 2" xfId="17458" xr:uid="{00000000-0005-0000-0000-00001C240000}"/>
    <cellStyle name="Comma 14 2 5 2 2 3" xfId="26781" xr:uid="{00000000-0005-0000-0000-00001D240000}"/>
    <cellStyle name="Comma 14 2 5 2 3" xfId="12836" xr:uid="{00000000-0005-0000-0000-00001E240000}"/>
    <cellStyle name="Comma 14 2 5 2 4" xfId="22162" xr:uid="{00000000-0005-0000-0000-00001F240000}"/>
    <cellStyle name="Comma 14 2 5 3" xfId="5154" xr:uid="{00000000-0005-0000-0000-000020240000}"/>
    <cellStyle name="Comma 14 2 5 3 2" xfId="14478" xr:uid="{00000000-0005-0000-0000-000021240000}"/>
    <cellStyle name="Comma 14 2 5 3 3" xfId="23801" xr:uid="{00000000-0005-0000-0000-000022240000}"/>
    <cellStyle name="Comma 14 2 5 4" xfId="6411" xr:uid="{00000000-0005-0000-0000-000023240000}"/>
    <cellStyle name="Comma 14 2 5 4 2" xfId="15735" xr:uid="{00000000-0005-0000-0000-000024240000}"/>
    <cellStyle name="Comma 14 2 5 4 3" xfId="25058" xr:uid="{00000000-0005-0000-0000-000025240000}"/>
    <cellStyle name="Comma 14 2 5 5" xfId="11236" xr:uid="{00000000-0005-0000-0000-000026240000}"/>
    <cellStyle name="Comma 14 2 5 6" xfId="20560" xr:uid="{00000000-0005-0000-0000-000027240000}"/>
    <cellStyle name="Comma 14 2 6" xfId="1710" xr:uid="{00000000-0005-0000-0000-000028240000}"/>
    <cellStyle name="Comma 14 2 6 2" xfId="3456" xr:uid="{00000000-0005-0000-0000-000029240000}"/>
    <cellStyle name="Comma 14 2 6 2 2" xfId="8135" xr:uid="{00000000-0005-0000-0000-00002A240000}"/>
    <cellStyle name="Comma 14 2 6 2 2 2" xfId="17459" xr:uid="{00000000-0005-0000-0000-00002B240000}"/>
    <cellStyle name="Comma 14 2 6 2 2 3" xfId="26782" xr:uid="{00000000-0005-0000-0000-00002C240000}"/>
    <cellStyle name="Comma 14 2 6 2 3" xfId="12837" xr:uid="{00000000-0005-0000-0000-00002D240000}"/>
    <cellStyle name="Comma 14 2 6 2 4" xfId="22163" xr:uid="{00000000-0005-0000-0000-00002E240000}"/>
    <cellStyle name="Comma 14 2 6 3" xfId="5155" xr:uid="{00000000-0005-0000-0000-00002F240000}"/>
    <cellStyle name="Comma 14 2 6 3 2" xfId="14479" xr:uid="{00000000-0005-0000-0000-000030240000}"/>
    <cellStyle name="Comma 14 2 6 3 3" xfId="23802" xr:uid="{00000000-0005-0000-0000-000031240000}"/>
    <cellStyle name="Comma 14 2 6 4" xfId="6410" xr:uid="{00000000-0005-0000-0000-000032240000}"/>
    <cellStyle name="Comma 14 2 6 4 2" xfId="15734" xr:uid="{00000000-0005-0000-0000-000033240000}"/>
    <cellStyle name="Comma 14 2 6 4 3" xfId="25057" xr:uid="{00000000-0005-0000-0000-000034240000}"/>
    <cellStyle name="Comma 14 2 6 5" xfId="11237" xr:uid="{00000000-0005-0000-0000-000035240000}"/>
    <cellStyle name="Comma 14 2 6 6" xfId="20561" xr:uid="{00000000-0005-0000-0000-000036240000}"/>
    <cellStyle name="Comma 14 2 7" xfId="1711" xr:uid="{00000000-0005-0000-0000-000037240000}"/>
    <cellStyle name="Comma 14 2 7 2" xfId="3457" xr:uid="{00000000-0005-0000-0000-000038240000}"/>
    <cellStyle name="Comma 14 2 7 2 2" xfId="8136" xr:uid="{00000000-0005-0000-0000-000039240000}"/>
    <cellStyle name="Comma 14 2 7 2 2 2" xfId="17460" xr:uid="{00000000-0005-0000-0000-00003A240000}"/>
    <cellStyle name="Comma 14 2 7 2 2 3" xfId="26783" xr:uid="{00000000-0005-0000-0000-00003B240000}"/>
    <cellStyle name="Comma 14 2 7 2 3" xfId="12838" xr:uid="{00000000-0005-0000-0000-00003C240000}"/>
    <cellStyle name="Comma 14 2 7 2 4" xfId="22164" xr:uid="{00000000-0005-0000-0000-00003D240000}"/>
    <cellStyle name="Comma 14 2 7 3" xfId="5156" xr:uid="{00000000-0005-0000-0000-00003E240000}"/>
    <cellStyle name="Comma 14 2 7 3 2" xfId="14480" xr:uid="{00000000-0005-0000-0000-00003F240000}"/>
    <cellStyle name="Comma 14 2 7 3 3" xfId="23803" xr:uid="{00000000-0005-0000-0000-000040240000}"/>
    <cellStyle name="Comma 14 2 7 4" xfId="6409" xr:uid="{00000000-0005-0000-0000-000041240000}"/>
    <cellStyle name="Comma 14 2 7 4 2" xfId="15733" xr:uid="{00000000-0005-0000-0000-000042240000}"/>
    <cellStyle name="Comma 14 2 7 4 3" xfId="25056" xr:uid="{00000000-0005-0000-0000-000043240000}"/>
    <cellStyle name="Comma 14 2 7 5" xfId="11238" xr:uid="{00000000-0005-0000-0000-000044240000}"/>
    <cellStyle name="Comma 14 2 7 6" xfId="20562" xr:uid="{00000000-0005-0000-0000-000045240000}"/>
    <cellStyle name="Comma 14 2 8" xfId="3444" xr:uid="{00000000-0005-0000-0000-000046240000}"/>
    <cellStyle name="Comma 14 2 8 2" xfId="8123" xr:uid="{00000000-0005-0000-0000-000047240000}"/>
    <cellStyle name="Comma 14 2 8 2 2" xfId="17447" xr:uid="{00000000-0005-0000-0000-000048240000}"/>
    <cellStyle name="Comma 14 2 8 2 3" xfId="26770" xr:uid="{00000000-0005-0000-0000-000049240000}"/>
    <cellStyle name="Comma 14 2 8 3" xfId="12825" xr:uid="{00000000-0005-0000-0000-00004A240000}"/>
    <cellStyle name="Comma 14 2 8 4" xfId="22151" xr:uid="{00000000-0005-0000-0000-00004B240000}"/>
    <cellStyle name="Comma 14 2 9" xfId="5143" xr:uid="{00000000-0005-0000-0000-00004C240000}"/>
    <cellStyle name="Comma 14 2 9 2" xfId="14467" xr:uid="{00000000-0005-0000-0000-00004D240000}"/>
    <cellStyle name="Comma 14 2 9 3" xfId="23790" xr:uid="{00000000-0005-0000-0000-00004E240000}"/>
    <cellStyle name="Comma 14 3" xfId="1712" xr:uid="{00000000-0005-0000-0000-00004F240000}"/>
    <cellStyle name="Comma 14 3 2" xfId="1713" xr:uid="{00000000-0005-0000-0000-000050240000}"/>
    <cellStyle name="Comma 14 3 2 2" xfId="1714" xr:uid="{00000000-0005-0000-0000-000051240000}"/>
    <cellStyle name="Comma 14 3 2 2 2" xfId="3460" xr:uid="{00000000-0005-0000-0000-000052240000}"/>
    <cellStyle name="Comma 14 3 2 2 2 2" xfId="8139" xr:uid="{00000000-0005-0000-0000-000053240000}"/>
    <cellStyle name="Comma 14 3 2 2 2 2 2" xfId="17463" xr:uid="{00000000-0005-0000-0000-000054240000}"/>
    <cellStyle name="Comma 14 3 2 2 2 2 3" xfId="26786" xr:uid="{00000000-0005-0000-0000-000055240000}"/>
    <cellStyle name="Comma 14 3 2 2 2 3" xfId="12841" xr:uid="{00000000-0005-0000-0000-000056240000}"/>
    <cellStyle name="Comma 14 3 2 2 2 4" xfId="22167" xr:uid="{00000000-0005-0000-0000-000057240000}"/>
    <cellStyle name="Comma 14 3 2 2 3" xfId="5159" xr:uid="{00000000-0005-0000-0000-000058240000}"/>
    <cellStyle name="Comma 14 3 2 2 3 2" xfId="14483" xr:uid="{00000000-0005-0000-0000-000059240000}"/>
    <cellStyle name="Comma 14 3 2 2 3 3" xfId="23806" xr:uid="{00000000-0005-0000-0000-00005A240000}"/>
    <cellStyle name="Comma 14 3 2 2 4" xfId="6406" xr:uid="{00000000-0005-0000-0000-00005B240000}"/>
    <cellStyle name="Comma 14 3 2 2 4 2" xfId="15730" xr:uid="{00000000-0005-0000-0000-00005C240000}"/>
    <cellStyle name="Comma 14 3 2 2 4 3" xfId="25053" xr:uid="{00000000-0005-0000-0000-00005D240000}"/>
    <cellStyle name="Comma 14 3 2 2 5" xfId="11241" xr:uid="{00000000-0005-0000-0000-00005E240000}"/>
    <cellStyle name="Comma 14 3 2 2 6" xfId="20565" xr:uid="{00000000-0005-0000-0000-00005F240000}"/>
    <cellStyle name="Comma 14 3 2 3" xfId="3459" xr:uid="{00000000-0005-0000-0000-000060240000}"/>
    <cellStyle name="Comma 14 3 2 3 2" xfId="8138" xr:uid="{00000000-0005-0000-0000-000061240000}"/>
    <cellStyle name="Comma 14 3 2 3 2 2" xfId="17462" xr:uid="{00000000-0005-0000-0000-000062240000}"/>
    <cellStyle name="Comma 14 3 2 3 2 3" xfId="26785" xr:uid="{00000000-0005-0000-0000-000063240000}"/>
    <cellStyle name="Comma 14 3 2 3 3" xfId="12840" xr:uid="{00000000-0005-0000-0000-000064240000}"/>
    <cellStyle name="Comma 14 3 2 3 4" xfId="22166" xr:uid="{00000000-0005-0000-0000-000065240000}"/>
    <cellStyle name="Comma 14 3 2 4" xfId="5158" xr:uid="{00000000-0005-0000-0000-000066240000}"/>
    <cellStyle name="Comma 14 3 2 4 2" xfId="14482" xr:uid="{00000000-0005-0000-0000-000067240000}"/>
    <cellStyle name="Comma 14 3 2 4 3" xfId="23805" xr:uid="{00000000-0005-0000-0000-000068240000}"/>
    <cellStyle name="Comma 14 3 2 5" xfId="6407" xr:uid="{00000000-0005-0000-0000-000069240000}"/>
    <cellStyle name="Comma 14 3 2 5 2" xfId="15731" xr:uid="{00000000-0005-0000-0000-00006A240000}"/>
    <cellStyle name="Comma 14 3 2 5 3" xfId="25054" xr:uid="{00000000-0005-0000-0000-00006B240000}"/>
    <cellStyle name="Comma 14 3 2 6" xfId="11240" xr:uid="{00000000-0005-0000-0000-00006C240000}"/>
    <cellStyle name="Comma 14 3 2 7" xfId="20564" xr:uid="{00000000-0005-0000-0000-00006D240000}"/>
    <cellStyle name="Comma 14 3 3" xfId="1715" xr:uid="{00000000-0005-0000-0000-00006E240000}"/>
    <cellStyle name="Comma 14 3 3 2" xfId="3461" xr:uid="{00000000-0005-0000-0000-00006F240000}"/>
    <cellStyle name="Comma 14 3 3 2 2" xfId="8140" xr:uid="{00000000-0005-0000-0000-000070240000}"/>
    <cellStyle name="Comma 14 3 3 2 2 2" xfId="17464" xr:uid="{00000000-0005-0000-0000-000071240000}"/>
    <cellStyle name="Comma 14 3 3 2 2 3" xfId="26787" xr:uid="{00000000-0005-0000-0000-000072240000}"/>
    <cellStyle name="Comma 14 3 3 2 3" xfId="12842" xr:uid="{00000000-0005-0000-0000-000073240000}"/>
    <cellStyle name="Comma 14 3 3 2 4" xfId="22168" xr:uid="{00000000-0005-0000-0000-000074240000}"/>
    <cellStyle name="Comma 14 3 3 3" xfId="5160" xr:uid="{00000000-0005-0000-0000-000075240000}"/>
    <cellStyle name="Comma 14 3 3 3 2" xfId="14484" xr:uid="{00000000-0005-0000-0000-000076240000}"/>
    <cellStyle name="Comma 14 3 3 3 3" xfId="23807" xr:uid="{00000000-0005-0000-0000-000077240000}"/>
    <cellStyle name="Comma 14 3 3 4" xfId="6405" xr:uid="{00000000-0005-0000-0000-000078240000}"/>
    <cellStyle name="Comma 14 3 3 4 2" xfId="15729" xr:uid="{00000000-0005-0000-0000-000079240000}"/>
    <cellStyle name="Comma 14 3 3 4 3" xfId="25052" xr:uid="{00000000-0005-0000-0000-00007A240000}"/>
    <cellStyle name="Comma 14 3 3 5" xfId="11242" xr:uid="{00000000-0005-0000-0000-00007B240000}"/>
    <cellStyle name="Comma 14 3 3 6" xfId="20566" xr:uid="{00000000-0005-0000-0000-00007C240000}"/>
    <cellStyle name="Comma 14 3 4" xfId="3458" xr:uid="{00000000-0005-0000-0000-00007D240000}"/>
    <cellStyle name="Comma 14 3 4 2" xfId="8137" xr:uid="{00000000-0005-0000-0000-00007E240000}"/>
    <cellStyle name="Comma 14 3 4 2 2" xfId="17461" xr:uid="{00000000-0005-0000-0000-00007F240000}"/>
    <cellStyle name="Comma 14 3 4 2 3" xfId="26784" xr:uid="{00000000-0005-0000-0000-000080240000}"/>
    <cellStyle name="Comma 14 3 4 3" xfId="12839" xr:uid="{00000000-0005-0000-0000-000081240000}"/>
    <cellStyle name="Comma 14 3 4 4" xfId="22165" xr:uid="{00000000-0005-0000-0000-000082240000}"/>
    <cellStyle name="Comma 14 3 5" xfId="5157" xr:uid="{00000000-0005-0000-0000-000083240000}"/>
    <cellStyle name="Comma 14 3 5 2" xfId="14481" xr:uid="{00000000-0005-0000-0000-000084240000}"/>
    <cellStyle name="Comma 14 3 5 3" xfId="23804" xr:uid="{00000000-0005-0000-0000-000085240000}"/>
    <cellStyle name="Comma 14 3 6" xfId="6408" xr:uid="{00000000-0005-0000-0000-000086240000}"/>
    <cellStyle name="Comma 14 3 6 2" xfId="15732" xr:uid="{00000000-0005-0000-0000-000087240000}"/>
    <cellStyle name="Comma 14 3 6 3" xfId="25055" xr:uid="{00000000-0005-0000-0000-000088240000}"/>
    <cellStyle name="Comma 14 3 7" xfId="11239" xr:uid="{00000000-0005-0000-0000-000089240000}"/>
    <cellStyle name="Comma 14 3 8" xfId="20563" xr:uid="{00000000-0005-0000-0000-00008A240000}"/>
    <cellStyle name="Comma 14 4" xfId="1716" xr:uid="{00000000-0005-0000-0000-00008B240000}"/>
    <cellStyle name="Comma 14 4 2" xfId="3462" xr:uid="{00000000-0005-0000-0000-00008C240000}"/>
    <cellStyle name="Comma 14 4 2 2" xfId="8141" xr:uid="{00000000-0005-0000-0000-00008D240000}"/>
    <cellStyle name="Comma 14 4 2 2 2" xfId="17465" xr:uid="{00000000-0005-0000-0000-00008E240000}"/>
    <cellStyle name="Comma 14 4 2 2 3" xfId="26788" xr:uid="{00000000-0005-0000-0000-00008F240000}"/>
    <cellStyle name="Comma 14 4 3" xfId="6395" xr:uid="{00000000-0005-0000-0000-000090240000}"/>
    <cellStyle name="Comma 14 4 3 2" xfId="15719" xr:uid="{00000000-0005-0000-0000-000091240000}"/>
    <cellStyle name="Comma 14 4 3 3" xfId="25042" xr:uid="{00000000-0005-0000-0000-000092240000}"/>
    <cellStyle name="Comma 14 4 4" xfId="11243" xr:uid="{00000000-0005-0000-0000-000093240000}"/>
    <cellStyle name="Comma 14 4 5" xfId="20567" xr:uid="{00000000-0005-0000-0000-000094240000}"/>
    <cellStyle name="Comma 14 5" xfId="1717" xr:uid="{00000000-0005-0000-0000-000095240000}"/>
    <cellStyle name="Comma 14 5 2" xfId="1718" xr:uid="{00000000-0005-0000-0000-000096240000}"/>
    <cellStyle name="Comma 14 5 2 2" xfId="3464" xr:uid="{00000000-0005-0000-0000-000097240000}"/>
    <cellStyle name="Comma 14 5 2 2 2" xfId="8143" xr:uid="{00000000-0005-0000-0000-000098240000}"/>
    <cellStyle name="Comma 14 5 2 2 2 2" xfId="17467" xr:uid="{00000000-0005-0000-0000-000099240000}"/>
    <cellStyle name="Comma 14 5 2 2 2 3" xfId="26790" xr:uid="{00000000-0005-0000-0000-00009A240000}"/>
    <cellStyle name="Comma 14 5 2 2 3" xfId="12844" xr:uid="{00000000-0005-0000-0000-00009B240000}"/>
    <cellStyle name="Comma 14 5 2 2 4" xfId="22170" xr:uid="{00000000-0005-0000-0000-00009C240000}"/>
    <cellStyle name="Comma 14 5 2 3" xfId="5163" xr:uid="{00000000-0005-0000-0000-00009D240000}"/>
    <cellStyle name="Comma 14 5 2 3 2" xfId="14487" xr:uid="{00000000-0005-0000-0000-00009E240000}"/>
    <cellStyle name="Comma 14 5 2 3 3" xfId="23810" xr:uid="{00000000-0005-0000-0000-00009F240000}"/>
    <cellStyle name="Comma 14 5 2 4" xfId="6403" xr:uid="{00000000-0005-0000-0000-0000A0240000}"/>
    <cellStyle name="Comma 14 5 2 4 2" xfId="15727" xr:uid="{00000000-0005-0000-0000-0000A1240000}"/>
    <cellStyle name="Comma 14 5 2 4 3" xfId="25050" xr:uid="{00000000-0005-0000-0000-0000A2240000}"/>
    <cellStyle name="Comma 14 5 2 5" xfId="11245" xr:uid="{00000000-0005-0000-0000-0000A3240000}"/>
    <cellStyle name="Comma 14 5 2 6" xfId="20569" xr:uid="{00000000-0005-0000-0000-0000A4240000}"/>
    <cellStyle name="Comma 14 5 3" xfId="3463" xr:uid="{00000000-0005-0000-0000-0000A5240000}"/>
    <cellStyle name="Comma 14 5 3 2" xfId="8142" xr:uid="{00000000-0005-0000-0000-0000A6240000}"/>
    <cellStyle name="Comma 14 5 3 2 2" xfId="17466" xr:uid="{00000000-0005-0000-0000-0000A7240000}"/>
    <cellStyle name="Comma 14 5 3 2 3" xfId="26789" xr:uid="{00000000-0005-0000-0000-0000A8240000}"/>
    <cellStyle name="Comma 14 5 3 3" xfId="12843" xr:uid="{00000000-0005-0000-0000-0000A9240000}"/>
    <cellStyle name="Comma 14 5 3 4" xfId="22169" xr:uid="{00000000-0005-0000-0000-0000AA240000}"/>
    <cellStyle name="Comma 14 5 4" xfId="5162" xr:uid="{00000000-0005-0000-0000-0000AB240000}"/>
    <cellStyle name="Comma 14 5 4 2" xfId="14486" xr:uid="{00000000-0005-0000-0000-0000AC240000}"/>
    <cellStyle name="Comma 14 5 4 3" xfId="23809" xr:uid="{00000000-0005-0000-0000-0000AD240000}"/>
    <cellStyle name="Comma 14 5 5" xfId="6404" xr:uid="{00000000-0005-0000-0000-0000AE240000}"/>
    <cellStyle name="Comma 14 5 5 2" xfId="15728" xr:uid="{00000000-0005-0000-0000-0000AF240000}"/>
    <cellStyle name="Comma 14 5 5 3" xfId="25051" xr:uid="{00000000-0005-0000-0000-0000B0240000}"/>
    <cellStyle name="Comma 14 5 6" xfId="11244" xr:uid="{00000000-0005-0000-0000-0000B1240000}"/>
    <cellStyle name="Comma 14 5 7" xfId="20568" xr:uid="{00000000-0005-0000-0000-0000B2240000}"/>
    <cellStyle name="Comma 14 6" xfId="1719" xr:uid="{00000000-0005-0000-0000-0000B3240000}"/>
    <cellStyle name="Comma 14 6 2" xfId="3465" xr:uid="{00000000-0005-0000-0000-0000B4240000}"/>
    <cellStyle name="Comma 14 6 2 2" xfId="8144" xr:uid="{00000000-0005-0000-0000-0000B5240000}"/>
    <cellStyle name="Comma 14 6 2 2 2" xfId="17468" xr:uid="{00000000-0005-0000-0000-0000B6240000}"/>
    <cellStyle name="Comma 14 6 2 2 3" xfId="26791" xr:uid="{00000000-0005-0000-0000-0000B7240000}"/>
    <cellStyle name="Comma 14 6 2 3" xfId="12845" xr:uid="{00000000-0005-0000-0000-0000B8240000}"/>
    <cellStyle name="Comma 14 6 2 4" xfId="22171" xr:uid="{00000000-0005-0000-0000-0000B9240000}"/>
    <cellStyle name="Comma 14 6 3" xfId="5164" xr:uid="{00000000-0005-0000-0000-0000BA240000}"/>
    <cellStyle name="Comma 14 6 3 2" xfId="14488" xr:uid="{00000000-0005-0000-0000-0000BB240000}"/>
    <cellStyle name="Comma 14 6 3 3" xfId="23811" xr:uid="{00000000-0005-0000-0000-0000BC240000}"/>
    <cellStyle name="Comma 14 6 4" xfId="6402" xr:uid="{00000000-0005-0000-0000-0000BD240000}"/>
    <cellStyle name="Comma 14 6 4 2" xfId="15726" xr:uid="{00000000-0005-0000-0000-0000BE240000}"/>
    <cellStyle name="Comma 14 6 4 3" xfId="25049" xr:uid="{00000000-0005-0000-0000-0000BF240000}"/>
    <cellStyle name="Comma 14 6 5" xfId="11246" xr:uid="{00000000-0005-0000-0000-0000C0240000}"/>
    <cellStyle name="Comma 14 6 6" xfId="20570" xr:uid="{00000000-0005-0000-0000-0000C1240000}"/>
    <cellStyle name="Comma 14 7" xfId="1697" xr:uid="{00000000-0005-0000-0000-0000C2240000}"/>
    <cellStyle name="Comma 14 7 2" xfId="3443" xr:uid="{00000000-0005-0000-0000-0000C3240000}"/>
    <cellStyle name="Comma 14 7 2 2" xfId="8122" xr:uid="{00000000-0005-0000-0000-0000C4240000}"/>
    <cellStyle name="Comma 14 7 2 2 2" xfId="17446" xr:uid="{00000000-0005-0000-0000-0000C5240000}"/>
    <cellStyle name="Comma 14 7 2 2 3" xfId="26769" xr:uid="{00000000-0005-0000-0000-0000C6240000}"/>
    <cellStyle name="Comma 14 7 2 3" xfId="12824" xr:uid="{00000000-0005-0000-0000-0000C7240000}"/>
    <cellStyle name="Comma 14 7 2 4" xfId="22150" xr:uid="{00000000-0005-0000-0000-0000C8240000}"/>
    <cellStyle name="Comma 14 7 3" xfId="5142" xr:uid="{00000000-0005-0000-0000-0000C9240000}"/>
    <cellStyle name="Comma 14 7 3 2" xfId="14466" xr:uid="{00000000-0005-0000-0000-0000CA240000}"/>
    <cellStyle name="Comma 14 7 3 3" xfId="23789" xr:uid="{00000000-0005-0000-0000-0000CB240000}"/>
    <cellStyle name="Comma 14 7 4" xfId="6422" xr:uid="{00000000-0005-0000-0000-0000CC240000}"/>
    <cellStyle name="Comma 14 7 4 2" xfId="15746" xr:uid="{00000000-0005-0000-0000-0000CD240000}"/>
    <cellStyle name="Comma 14 7 4 3" xfId="25069" xr:uid="{00000000-0005-0000-0000-0000CE240000}"/>
    <cellStyle name="Comma 14 7 5" xfId="11224" xr:uid="{00000000-0005-0000-0000-0000CF240000}"/>
    <cellStyle name="Comma 14 7 6" xfId="20548" xr:uid="{00000000-0005-0000-0000-0000D0240000}"/>
    <cellStyle name="Comma 14 8" xfId="2988" xr:uid="{00000000-0005-0000-0000-0000D1240000}"/>
    <cellStyle name="Comma 14 8 2" xfId="7667" xr:uid="{00000000-0005-0000-0000-0000D2240000}"/>
    <cellStyle name="Comma 14 8 2 2" xfId="16991" xr:uid="{00000000-0005-0000-0000-0000D3240000}"/>
    <cellStyle name="Comma 14 8 2 3" xfId="26314" xr:uid="{00000000-0005-0000-0000-0000D4240000}"/>
    <cellStyle name="Comma 14 9" xfId="6687" xr:uid="{00000000-0005-0000-0000-0000D5240000}"/>
    <cellStyle name="Comma 14 9 2" xfId="16011" xr:uid="{00000000-0005-0000-0000-0000D6240000}"/>
    <cellStyle name="Comma 14 9 3" xfId="25334" xr:uid="{00000000-0005-0000-0000-0000D7240000}"/>
    <cellStyle name="Comma 15" xfId="1178" xr:uid="{00000000-0005-0000-0000-0000D8240000}"/>
    <cellStyle name="Comma 15 10" xfId="2989" xr:uid="{00000000-0005-0000-0000-0000D9240000}"/>
    <cellStyle name="Comma 15 10 2" xfId="7668" xr:uid="{00000000-0005-0000-0000-0000DA240000}"/>
    <cellStyle name="Comma 15 10 2 2" xfId="16992" xr:uid="{00000000-0005-0000-0000-0000DB240000}"/>
    <cellStyle name="Comma 15 10 2 3" xfId="26315" xr:uid="{00000000-0005-0000-0000-0000DC240000}"/>
    <cellStyle name="Comma 15 10 3" xfId="12380" xr:uid="{00000000-0005-0000-0000-0000DD240000}"/>
    <cellStyle name="Comma 15 10 4" xfId="21706" xr:uid="{00000000-0005-0000-0000-0000DE240000}"/>
    <cellStyle name="Comma 15 11" xfId="4640" xr:uid="{00000000-0005-0000-0000-0000DF240000}"/>
    <cellStyle name="Comma 15 11 2" xfId="13964" xr:uid="{00000000-0005-0000-0000-0000E0240000}"/>
    <cellStyle name="Comma 15 11 3" xfId="23287" xr:uid="{00000000-0005-0000-0000-0000E1240000}"/>
    <cellStyle name="Comma 15 12" xfId="10770" xr:uid="{00000000-0005-0000-0000-0000E2240000}"/>
    <cellStyle name="Comma 15 13" xfId="20094" xr:uid="{00000000-0005-0000-0000-0000E3240000}"/>
    <cellStyle name="Comma 15 2" xfId="1721" xr:uid="{00000000-0005-0000-0000-0000E4240000}"/>
    <cellStyle name="Comma 15 2 2" xfId="1722" xr:uid="{00000000-0005-0000-0000-0000E5240000}"/>
    <cellStyle name="Comma 15 2 2 2" xfId="1723" xr:uid="{00000000-0005-0000-0000-0000E6240000}"/>
    <cellStyle name="Comma 15 2 2 2 2" xfId="3469" xr:uid="{00000000-0005-0000-0000-0000E7240000}"/>
    <cellStyle name="Comma 15 2 2 2 2 2" xfId="8148" xr:uid="{00000000-0005-0000-0000-0000E8240000}"/>
    <cellStyle name="Comma 15 2 2 2 2 2 2" xfId="17472" xr:uid="{00000000-0005-0000-0000-0000E9240000}"/>
    <cellStyle name="Comma 15 2 2 2 2 2 3" xfId="26795" xr:uid="{00000000-0005-0000-0000-0000EA240000}"/>
    <cellStyle name="Comma 15 2 2 2 2 3" xfId="12849" xr:uid="{00000000-0005-0000-0000-0000EB240000}"/>
    <cellStyle name="Comma 15 2 2 2 2 4" xfId="22175" xr:uid="{00000000-0005-0000-0000-0000EC240000}"/>
    <cellStyle name="Comma 15 2 2 2 3" xfId="5168" xr:uid="{00000000-0005-0000-0000-0000ED240000}"/>
    <cellStyle name="Comma 15 2 2 2 3 2" xfId="14492" xr:uid="{00000000-0005-0000-0000-0000EE240000}"/>
    <cellStyle name="Comma 15 2 2 2 3 3" xfId="23815" xr:uid="{00000000-0005-0000-0000-0000EF240000}"/>
    <cellStyle name="Comma 15 2 2 2 4" xfId="6398" xr:uid="{00000000-0005-0000-0000-0000F0240000}"/>
    <cellStyle name="Comma 15 2 2 2 4 2" xfId="15722" xr:uid="{00000000-0005-0000-0000-0000F1240000}"/>
    <cellStyle name="Comma 15 2 2 2 4 3" xfId="25045" xr:uid="{00000000-0005-0000-0000-0000F2240000}"/>
    <cellStyle name="Comma 15 2 2 2 5" xfId="11250" xr:uid="{00000000-0005-0000-0000-0000F3240000}"/>
    <cellStyle name="Comma 15 2 2 2 6" xfId="20574" xr:uid="{00000000-0005-0000-0000-0000F4240000}"/>
    <cellStyle name="Comma 15 2 2 3" xfId="3468" xr:uid="{00000000-0005-0000-0000-0000F5240000}"/>
    <cellStyle name="Comma 15 2 2 3 2" xfId="8147" xr:uid="{00000000-0005-0000-0000-0000F6240000}"/>
    <cellStyle name="Comma 15 2 2 3 2 2" xfId="17471" xr:uid="{00000000-0005-0000-0000-0000F7240000}"/>
    <cellStyle name="Comma 15 2 2 3 2 3" xfId="26794" xr:uid="{00000000-0005-0000-0000-0000F8240000}"/>
    <cellStyle name="Comma 15 2 2 3 3" xfId="12848" xr:uid="{00000000-0005-0000-0000-0000F9240000}"/>
    <cellStyle name="Comma 15 2 2 3 4" xfId="22174" xr:uid="{00000000-0005-0000-0000-0000FA240000}"/>
    <cellStyle name="Comma 15 2 2 4" xfId="5167" xr:uid="{00000000-0005-0000-0000-0000FB240000}"/>
    <cellStyle name="Comma 15 2 2 4 2" xfId="14491" xr:uid="{00000000-0005-0000-0000-0000FC240000}"/>
    <cellStyle name="Comma 15 2 2 4 3" xfId="23814" xr:uid="{00000000-0005-0000-0000-0000FD240000}"/>
    <cellStyle name="Comma 15 2 2 5" xfId="6399" xr:uid="{00000000-0005-0000-0000-0000FE240000}"/>
    <cellStyle name="Comma 15 2 2 5 2" xfId="15723" xr:uid="{00000000-0005-0000-0000-0000FF240000}"/>
    <cellStyle name="Comma 15 2 2 5 3" xfId="25046" xr:uid="{00000000-0005-0000-0000-000000250000}"/>
    <cellStyle name="Comma 15 2 2 6" xfId="11249" xr:uid="{00000000-0005-0000-0000-000001250000}"/>
    <cellStyle name="Comma 15 2 2 7" xfId="20573" xr:uid="{00000000-0005-0000-0000-000002250000}"/>
    <cellStyle name="Comma 15 2 3" xfId="1724" xr:uid="{00000000-0005-0000-0000-000003250000}"/>
    <cellStyle name="Comma 15 2 3 2" xfId="3470" xr:uid="{00000000-0005-0000-0000-000004250000}"/>
    <cellStyle name="Comma 15 2 3 2 2" xfId="8149" xr:uid="{00000000-0005-0000-0000-000005250000}"/>
    <cellStyle name="Comma 15 2 3 2 2 2" xfId="17473" xr:uid="{00000000-0005-0000-0000-000006250000}"/>
    <cellStyle name="Comma 15 2 3 2 2 3" xfId="26796" xr:uid="{00000000-0005-0000-0000-000007250000}"/>
    <cellStyle name="Comma 15 2 3 2 3" xfId="12850" xr:uid="{00000000-0005-0000-0000-000008250000}"/>
    <cellStyle name="Comma 15 2 3 2 4" xfId="22176" xr:uid="{00000000-0005-0000-0000-000009250000}"/>
    <cellStyle name="Comma 15 2 3 3" xfId="5169" xr:uid="{00000000-0005-0000-0000-00000A250000}"/>
    <cellStyle name="Comma 15 2 3 3 2" xfId="14493" xr:uid="{00000000-0005-0000-0000-00000B250000}"/>
    <cellStyle name="Comma 15 2 3 3 3" xfId="23816" xr:uid="{00000000-0005-0000-0000-00000C250000}"/>
    <cellStyle name="Comma 15 2 3 4" xfId="6397" xr:uid="{00000000-0005-0000-0000-00000D250000}"/>
    <cellStyle name="Comma 15 2 3 4 2" xfId="15721" xr:uid="{00000000-0005-0000-0000-00000E250000}"/>
    <cellStyle name="Comma 15 2 3 4 3" xfId="25044" xr:uid="{00000000-0005-0000-0000-00000F250000}"/>
    <cellStyle name="Comma 15 2 3 5" xfId="11251" xr:uid="{00000000-0005-0000-0000-000010250000}"/>
    <cellStyle name="Comma 15 2 3 6" xfId="20575" xr:uid="{00000000-0005-0000-0000-000011250000}"/>
    <cellStyle name="Comma 15 2 4" xfId="3467" xr:uid="{00000000-0005-0000-0000-000012250000}"/>
    <cellStyle name="Comma 15 2 4 2" xfId="8146" xr:uid="{00000000-0005-0000-0000-000013250000}"/>
    <cellStyle name="Comma 15 2 4 2 2" xfId="17470" xr:uid="{00000000-0005-0000-0000-000014250000}"/>
    <cellStyle name="Comma 15 2 4 2 3" xfId="26793" xr:uid="{00000000-0005-0000-0000-000015250000}"/>
    <cellStyle name="Comma 15 2 4 3" xfId="12847" xr:uid="{00000000-0005-0000-0000-000016250000}"/>
    <cellStyle name="Comma 15 2 4 4" xfId="22173" xr:uid="{00000000-0005-0000-0000-000017250000}"/>
    <cellStyle name="Comma 15 2 5" xfId="5166" xr:uid="{00000000-0005-0000-0000-000018250000}"/>
    <cellStyle name="Comma 15 2 5 2" xfId="14490" xr:uid="{00000000-0005-0000-0000-000019250000}"/>
    <cellStyle name="Comma 15 2 5 3" xfId="23813" xr:uid="{00000000-0005-0000-0000-00001A250000}"/>
    <cellStyle name="Comma 15 2 6" xfId="6400" xr:uid="{00000000-0005-0000-0000-00001B250000}"/>
    <cellStyle name="Comma 15 2 6 2" xfId="15724" xr:uid="{00000000-0005-0000-0000-00001C250000}"/>
    <cellStyle name="Comma 15 2 6 3" xfId="25047" xr:uid="{00000000-0005-0000-0000-00001D250000}"/>
    <cellStyle name="Comma 15 2 7" xfId="11248" xr:uid="{00000000-0005-0000-0000-00001E250000}"/>
    <cellStyle name="Comma 15 2 8" xfId="20572" xr:uid="{00000000-0005-0000-0000-00001F250000}"/>
    <cellStyle name="Comma 15 3" xfId="1725" xr:uid="{00000000-0005-0000-0000-000020250000}"/>
    <cellStyle name="Comma 15 3 2" xfId="1726" xr:uid="{00000000-0005-0000-0000-000021250000}"/>
    <cellStyle name="Comma 15 3 2 2" xfId="1727" xr:uid="{00000000-0005-0000-0000-000022250000}"/>
    <cellStyle name="Comma 15 3 2 2 2" xfId="3473" xr:uid="{00000000-0005-0000-0000-000023250000}"/>
    <cellStyle name="Comma 15 3 2 2 2 2" xfId="8152" xr:uid="{00000000-0005-0000-0000-000024250000}"/>
    <cellStyle name="Comma 15 3 2 2 2 2 2" xfId="17476" xr:uid="{00000000-0005-0000-0000-000025250000}"/>
    <cellStyle name="Comma 15 3 2 2 2 2 3" xfId="26799" xr:uid="{00000000-0005-0000-0000-000026250000}"/>
    <cellStyle name="Comma 15 3 2 2 2 3" xfId="12853" xr:uid="{00000000-0005-0000-0000-000027250000}"/>
    <cellStyle name="Comma 15 3 2 2 2 4" xfId="22179" xr:uid="{00000000-0005-0000-0000-000028250000}"/>
    <cellStyle name="Comma 15 3 2 2 3" xfId="5172" xr:uid="{00000000-0005-0000-0000-000029250000}"/>
    <cellStyle name="Comma 15 3 2 2 3 2" xfId="14496" xr:uid="{00000000-0005-0000-0000-00002A250000}"/>
    <cellStyle name="Comma 15 3 2 2 3 3" xfId="23819" xr:uid="{00000000-0005-0000-0000-00002B250000}"/>
    <cellStyle name="Comma 15 3 2 2 4" xfId="6261" xr:uid="{00000000-0005-0000-0000-00002C250000}"/>
    <cellStyle name="Comma 15 3 2 2 4 2" xfId="15585" xr:uid="{00000000-0005-0000-0000-00002D250000}"/>
    <cellStyle name="Comma 15 3 2 2 4 3" xfId="24908" xr:uid="{00000000-0005-0000-0000-00002E250000}"/>
    <cellStyle name="Comma 15 3 2 2 5" xfId="11254" xr:uid="{00000000-0005-0000-0000-00002F250000}"/>
    <cellStyle name="Comma 15 3 2 2 6" xfId="20578" xr:uid="{00000000-0005-0000-0000-000030250000}"/>
    <cellStyle name="Comma 15 3 2 3" xfId="3472" xr:uid="{00000000-0005-0000-0000-000031250000}"/>
    <cellStyle name="Comma 15 3 2 3 2" xfId="8151" xr:uid="{00000000-0005-0000-0000-000032250000}"/>
    <cellStyle name="Comma 15 3 2 3 2 2" xfId="17475" xr:uid="{00000000-0005-0000-0000-000033250000}"/>
    <cellStyle name="Comma 15 3 2 3 2 3" xfId="26798" xr:uid="{00000000-0005-0000-0000-000034250000}"/>
    <cellStyle name="Comma 15 3 2 3 3" xfId="12852" xr:uid="{00000000-0005-0000-0000-000035250000}"/>
    <cellStyle name="Comma 15 3 2 3 4" xfId="22178" xr:uid="{00000000-0005-0000-0000-000036250000}"/>
    <cellStyle name="Comma 15 3 2 4" xfId="5171" xr:uid="{00000000-0005-0000-0000-000037250000}"/>
    <cellStyle name="Comma 15 3 2 4 2" xfId="14495" xr:uid="{00000000-0005-0000-0000-000038250000}"/>
    <cellStyle name="Comma 15 3 2 4 3" xfId="23818" xr:uid="{00000000-0005-0000-0000-000039250000}"/>
    <cellStyle name="Comma 15 3 2 5" xfId="6137" xr:uid="{00000000-0005-0000-0000-00003A250000}"/>
    <cellStyle name="Comma 15 3 2 5 2" xfId="15461" xr:uid="{00000000-0005-0000-0000-00003B250000}"/>
    <cellStyle name="Comma 15 3 2 5 3" xfId="24784" xr:uid="{00000000-0005-0000-0000-00003C250000}"/>
    <cellStyle name="Comma 15 3 2 6" xfId="11253" xr:uid="{00000000-0005-0000-0000-00003D250000}"/>
    <cellStyle name="Comma 15 3 2 7" xfId="20577" xr:uid="{00000000-0005-0000-0000-00003E250000}"/>
    <cellStyle name="Comma 15 3 3" xfId="1728" xr:uid="{00000000-0005-0000-0000-00003F250000}"/>
    <cellStyle name="Comma 15 3 3 2" xfId="3474" xr:uid="{00000000-0005-0000-0000-000040250000}"/>
    <cellStyle name="Comma 15 3 3 2 2" xfId="8153" xr:uid="{00000000-0005-0000-0000-000041250000}"/>
    <cellStyle name="Comma 15 3 3 2 2 2" xfId="17477" xr:uid="{00000000-0005-0000-0000-000042250000}"/>
    <cellStyle name="Comma 15 3 3 2 2 3" xfId="26800" xr:uid="{00000000-0005-0000-0000-000043250000}"/>
    <cellStyle name="Comma 15 3 3 2 3" xfId="12854" xr:uid="{00000000-0005-0000-0000-000044250000}"/>
    <cellStyle name="Comma 15 3 3 2 4" xfId="22180" xr:uid="{00000000-0005-0000-0000-000045250000}"/>
    <cellStyle name="Comma 15 3 3 3" xfId="5173" xr:uid="{00000000-0005-0000-0000-000046250000}"/>
    <cellStyle name="Comma 15 3 3 3 2" xfId="14497" xr:uid="{00000000-0005-0000-0000-000047250000}"/>
    <cellStyle name="Comma 15 3 3 3 3" xfId="23820" xr:uid="{00000000-0005-0000-0000-000048250000}"/>
    <cellStyle name="Comma 15 3 3 4" xfId="6394" xr:uid="{00000000-0005-0000-0000-000049250000}"/>
    <cellStyle name="Comma 15 3 3 4 2" xfId="15718" xr:uid="{00000000-0005-0000-0000-00004A250000}"/>
    <cellStyle name="Comma 15 3 3 4 3" xfId="25041" xr:uid="{00000000-0005-0000-0000-00004B250000}"/>
    <cellStyle name="Comma 15 3 3 5" xfId="11255" xr:uid="{00000000-0005-0000-0000-00004C250000}"/>
    <cellStyle name="Comma 15 3 3 6" xfId="20579" xr:uid="{00000000-0005-0000-0000-00004D250000}"/>
    <cellStyle name="Comma 15 3 4" xfId="3471" xr:uid="{00000000-0005-0000-0000-00004E250000}"/>
    <cellStyle name="Comma 15 3 4 2" xfId="8150" xr:uid="{00000000-0005-0000-0000-00004F250000}"/>
    <cellStyle name="Comma 15 3 4 2 2" xfId="17474" xr:uid="{00000000-0005-0000-0000-000050250000}"/>
    <cellStyle name="Comma 15 3 4 2 3" xfId="26797" xr:uid="{00000000-0005-0000-0000-000051250000}"/>
    <cellStyle name="Comma 15 3 4 3" xfId="12851" xr:uid="{00000000-0005-0000-0000-000052250000}"/>
    <cellStyle name="Comma 15 3 4 4" xfId="22177" xr:uid="{00000000-0005-0000-0000-000053250000}"/>
    <cellStyle name="Comma 15 3 5" xfId="5170" xr:uid="{00000000-0005-0000-0000-000054250000}"/>
    <cellStyle name="Comma 15 3 5 2" xfId="14494" xr:uid="{00000000-0005-0000-0000-000055250000}"/>
    <cellStyle name="Comma 15 3 5 3" xfId="23817" xr:uid="{00000000-0005-0000-0000-000056250000}"/>
    <cellStyle name="Comma 15 3 6" xfId="6396" xr:uid="{00000000-0005-0000-0000-000057250000}"/>
    <cellStyle name="Comma 15 3 6 2" xfId="15720" xr:uid="{00000000-0005-0000-0000-000058250000}"/>
    <cellStyle name="Comma 15 3 6 3" xfId="25043" xr:uid="{00000000-0005-0000-0000-000059250000}"/>
    <cellStyle name="Comma 15 3 7" xfId="11252" xr:uid="{00000000-0005-0000-0000-00005A250000}"/>
    <cellStyle name="Comma 15 3 8" xfId="20576" xr:uid="{00000000-0005-0000-0000-00005B250000}"/>
    <cellStyle name="Comma 15 4" xfId="1729" xr:uid="{00000000-0005-0000-0000-00005C250000}"/>
    <cellStyle name="Comma 15 4 2" xfId="1730" xr:uid="{00000000-0005-0000-0000-00005D250000}"/>
    <cellStyle name="Comma 15 4 2 2" xfId="3476" xr:uid="{00000000-0005-0000-0000-00005E250000}"/>
    <cellStyle name="Comma 15 4 2 2 2" xfId="8155" xr:uid="{00000000-0005-0000-0000-00005F250000}"/>
    <cellStyle name="Comma 15 4 2 2 2 2" xfId="17479" xr:uid="{00000000-0005-0000-0000-000060250000}"/>
    <cellStyle name="Comma 15 4 2 2 2 3" xfId="26802" xr:uid="{00000000-0005-0000-0000-000061250000}"/>
    <cellStyle name="Comma 15 4 2 2 3" xfId="12856" xr:uid="{00000000-0005-0000-0000-000062250000}"/>
    <cellStyle name="Comma 15 4 2 2 4" xfId="22182" xr:uid="{00000000-0005-0000-0000-000063250000}"/>
    <cellStyle name="Comma 15 4 2 3" xfId="5175" xr:uid="{00000000-0005-0000-0000-000064250000}"/>
    <cellStyle name="Comma 15 4 2 3 2" xfId="14499" xr:uid="{00000000-0005-0000-0000-000065250000}"/>
    <cellStyle name="Comma 15 4 2 3 3" xfId="23822" xr:uid="{00000000-0005-0000-0000-000066250000}"/>
    <cellStyle name="Comma 15 4 2 4" xfId="6392" xr:uid="{00000000-0005-0000-0000-000067250000}"/>
    <cellStyle name="Comma 15 4 2 4 2" xfId="15716" xr:uid="{00000000-0005-0000-0000-000068250000}"/>
    <cellStyle name="Comma 15 4 2 4 3" xfId="25039" xr:uid="{00000000-0005-0000-0000-000069250000}"/>
    <cellStyle name="Comma 15 4 2 5" xfId="11257" xr:uid="{00000000-0005-0000-0000-00006A250000}"/>
    <cellStyle name="Comma 15 4 2 6" xfId="20581" xr:uid="{00000000-0005-0000-0000-00006B250000}"/>
    <cellStyle name="Comma 15 4 3" xfId="3475" xr:uid="{00000000-0005-0000-0000-00006C250000}"/>
    <cellStyle name="Comma 15 4 3 2" xfId="8154" xr:uid="{00000000-0005-0000-0000-00006D250000}"/>
    <cellStyle name="Comma 15 4 3 2 2" xfId="17478" xr:uid="{00000000-0005-0000-0000-00006E250000}"/>
    <cellStyle name="Comma 15 4 3 2 3" xfId="26801" xr:uid="{00000000-0005-0000-0000-00006F250000}"/>
    <cellStyle name="Comma 15 4 3 3" xfId="12855" xr:uid="{00000000-0005-0000-0000-000070250000}"/>
    <cellStyle name="Comma 15 4 3 4" xfId="22181" xr:uid="{00000000-0005-0000-0000-000071250000}"/>
    <cellStyle name="Comma 15 4 4" xfId="5174" xr:uid="{00000000-0005-0000-0000-000072250000}"/>
    <cellStyle name="Comma 15 4 4 2" xfId="14498" xr:uid="{00000000-0005-0000-0000-000073250000}"/>
    <cellStyle name="Comma 15 4 4 3" xfId="23821" xr:uid="{00000000-0005-0000-0000-000074250000}"/>
    <cellStyle name="Comma 15 4 5" xfId="6393" xr:uid="{00000000-0005-0000-0000-000075250000}"/>
    <cellStyle name="Comma 15 4 5 2" xfId="15717" xr:uid="{00000000-0005-0000-0000-000076250000}"/>
    <cellStyle name="Comma 15 4 5 3" xfId="25040" xr:uid="{00000000-0005-0000-0000-000077250000}"/>
    <cellStyle name="Comma 15 4 6" xfId="11256" xr:uid="{00000000-0005-0000-0000-000078250000}"/>
    <cellStyle name="Comma 15 4 7" xfId="20580" xr:uid="{00000000-0005-0000-0000-000079250000}"/>
    <cellStyle name="Comma 15 5" xfId="1731" xr:uid="{00000000-0005-0000-0000-00007A250000}"/>
    <cellStyle name="Comma 15 5 2" xfId="3477" xr:uid="{00000000-0005-0000-0000-00007B250000}"/>
    <cellStyle name="Comma 15 5 2 2" xfId="8156" xr:uid="{00000000-0005-0000-0000-00007C250000}"/>
    <cellStyle name="Comma 15 5 2 2 2" xfId="17480" xr:uid="{00000000-0005-0000-0000-00007D250000}"/>
    <cellStyle name="Comma 15 5 2 2 3" xfId="26803" xr:uid="{00000000-0005-0000-0000-00007E250000}"/>
    <cellStyle name="Comma 15 5 2 3" xfId="12857" xr:uid="{00000000-0005-0000-0000-00007F250000}"/>
    <cellStyle name="Comma 15 5 2 4" xfId="22183" xr:uid="{00000000-0005-0000-0000-000080250000}"/>
    <cellStyle name="Comma 15 5 3" xfId="5176" xr:uid="{00000000-0005-0000-0000-000081250000}"/>
    <cellStyle name="Comma 15 5 3 2" xfId="14500" xr:uid="{00000000-0005-0000-0000-000082250000}"/>
    <cellStyle name="Comma 15 5 3 3" xfId="23823" xr:uid="{00000000-0005-0000-0000-000083250000}"/>
    <cellStyle name="Comma 15 5 4" xfId="6391" xr:uid="{00000000-0005-0000-0000-000084250000}"/>
    <cellStyle name="Comma 15 5 4 2" xfId="15715" xr:uid="{00000000-0005-0000-0000-000085250000}"/>
    <cellStyle name="Comma 15 5 4 3" xfId="25038" xr:uid="{00000000-0005-0000-0000-000086250000}"/>
    <cellStyle name="Comma 15 5 5" xfId="11258" xr:uid="{00000000-0005-0000-0000-000087250000}"/>
    <cellStyle name="Comma 15 5 6" xfId="20582" xr:uid="{00000000-0005-0000-0000-000088250000}"/>
    <cellStyle name="Comma 15 6" xfId="1732" xr:uid="{00000000-0005-0000-0000-000089250000}"/>
    <cellStyle name="Comma 15 6 2" xfId="3478" xr:uid="{00000000-0005-0000-0000-00008A250000}"/>
    <cellStyle name="Comma 15 6 2 2" xfId="8157" xr:uid="{00000000-0005-0000-0000-00008B250000}"/>
    <cellStyle name="Comma 15 6 2 2 2" xfId="17481" xr:uid="{00000000-0005-0000-0000-00008C250000}"/>
    <cellStyle name="Comma 15 6 2 2 3" xfId="26804" xr:uid="{00000000-0005-0000-0000-00008D250000}"/>
    <cellStyle name="Comma 15 6 2 3" xfId="12858" xr:uid="{00000000-0005-0000-0000-00008E250000}"/>
    <cellStyle name="Comma 15 6 2 4" xfId="22184" xr:uid="{00000000-0005-0000-0000-00008F250000}"/>
    <cellStyle name="Comma 15 6 3" xfId="5177" xr:uid="{00000000-0005-0000-0000-000090250000}"/>
    <cellStyle name="Comma 15 6 3 2" xfId="14501" xr:uid="{00000000-0005-0000-0000-000091250000}"/>
    <cellStyle name="Comma 15 6 3 3" xfId="23824" xr:uid="{00000000-0005-0000-0000-000092250000}"/>
    <cellStyle name="Comma 15 6 4" xfId="6390" xr:uid="{00000000-0005-0000-0000-000093250000}"/>
    <cellStyle name="Comma 15 6 4 2" xfId="15714" xr:uid="{00000000-0005-0000-0000-000094250000}"/>
    <cellStyle name="Comma 15 6 4 3" xfId="25037" xr:uid="{00000000-0005-0000-0000-000095250000}"/>
    <cellStyle name="Comma 15 6 5" xfId="11259" xr:uid="{00000000-0005-0000-0000-000096250000}"/>
    <cellStyle name="Comma 15 6 6" xfId="20583" xr:uid="{00000000-0005-0000-0000-000097250000}"/>
    <cellStyle name="Comma 15 7" xfId="1733" xr:uid="{00000000-0005-0000-0000-000098250000}"/>
    <cellStyle name="Comma 15 7 2" xfId="3479" xr:uid="{00000000-0005-0000-0000-000099250000}"/>
    <cellStyle name="Comma 15 7 2 2" xfId="8158" xr:uid="{00000000-0005-0000-0000-00009A250000}"/>
    <cellStyle name="Comma 15 7 2 2 2" xfId="17482" xr:uid="{00000000-0005-0000-0000-00009B250000}"/>
    <cellStyle name="Comma 15 7 2 2 3" xfId="26805" xr:uid="{00000000-0005-0000-0000-00009C250000}"/>
    <cellStyle name="Comma 15 7 2 3" xfId="12859" xr:uid="{00000000-0005-0000-0000-00009D250000}"/>
    <cellStyle name="Comma 15 7 2 4" xfId="22185" xr:uid="{00000000-0005-0000-0000-00009E250000}"/>
    <cellStyle name="Comma 15 7 3" xfId="5178" xr:uid="{00000000-0005-0000-0000-00009F250000}"/>
    <cellStyle name="Comma 15 7 3 2" xfId="14502" xr:uid="{00000000-0005-0000-0000-0000A0250000}"/>
    <cellStyle name="Comma 15 7 3 3" xfId="23825" xr:uid="{00000000-0005-0000-0000-0000A1250000}"/>
    <cellStyle name="Comma 15 7 4" xfId="6389" xr:uid="{00000000-0005-0000-0000-0000A2250000}"/>
    <cellStyle name="Comma 15 7 4 2" xfId="15713" xr:uid="{00000000-0005-0000-0000-0000A3250000}"/>
    <cellStyle name="Comma 15 7 4 3" xfId="25036" xr:uid="{00000000-0005-0000-0000-0000A4250000}"/>
    <cellStyle name="Comma 15 7 5" xfId="11260" xr:uid="{00000000-0005-0000-0000-0000A5250000}"/>
    <cellStyle name="Comma 15 7 6" xfId="20584" xr:uid="{00000000-0005-0000-0000-0000A6250000}"/>
    <cellStyle name="Comma 15 8" xfId="1720" xr:uid="{00000000-0005-0000-0000-0000A7250000}"/>
    <cellStyle name="Comma 15 8 2" xfId="3466" xr:uid="{00000000-0005-0000-0000-0000A8250000}"/>
    <cellStyle name="Comma 15 8 2 2" xfId="8145" xr:uid="{00000000-0005-0000-0000-0000A9250000}"/>
    <cellStyle name="Comma 15 8 2 2 2" xfId="17469" xr:uid="{00000000-0005-0000-0000-0000AA250000}"/>
    <cellStyle name="Comma 15 8 2 2 3" xfId="26792" xr:uid="{00000000-0005-0000-0000-0000AB250000}"/>
    <cellStyle name="Comma 15 8 2 3" xfId="12846" xr:uid="{00000000-0005-0000-0000-0000AC250000}"/>
    <cellStyle name="Comma 15 8 2 4" xfId="22172" xr:uid="{00000000-0005-0000-0000-0000AD250000}"/>
    <cellStyle name="Comma 15 8 3" xfId="5165" xr:uid="{00000000-0005-0000-0000-0000AE250000}"/>
    <cellStyle name="Comma 15 8 3 2" xfId="14489" xr:uid="{00000000-0005-0000-0000-0000AF250000}"/>
    <cellStyle name="Comma 15 8 3 3" xfId="23812" xr:uid="{00000000-0005-0000-0000-0000B0250000}"/>
    <cellStyle name="Comma 15 8 4" xfId="6401" xr:uid="{00000000-0005-0000-0000-0000B1250000}"/>
    <cellStyle name="Comma 15 8 4 2" xfId="15725" xr:uid="{00000000-0005-0000-0000-0000B2250000}"/>
    <cellStyle name="Comma 15 8 4 3" xfId="25048" xr:uid="{00000000-0005-0000-0000-0000B3250000}"/>
    <cellStyle name="Comma 15 8 5" xfId="11247" xr:uid="{00000000-0005-0000-0000-0000B4250000}"/>
    <cellStyle name="Comma 15 8 6" xfId="20571" xr:uid="{00000000-0005-0000-0000-0000B5250000}"/>
    <cellStyle name="Comma 15 9" xfId="2887" xr:uid="{00000000-0005-0000-0000-0000B6250000}"/>
    <cellStyle name="Comma 15 9 2" xfId="4535" xr:uid="{00000000-0005-0000-0000-0000B7250000}"/>
    <cellStyle name="Comma 15 9 2 2" xfId="9212" xr:uid="{00000000-0005-0000-0000-0000B8250000}"/>
    <cellStyle name="Comma 15 9 2 2 2" xfId="18536" xr:uid="{00000000-0005-0000-0000-0000B9250000}"/>
    <cellStyle name="Comma 15 9 2 2 3" xfId="27859" xr:uid="{00000000-0005-0000-0000-0000BA250000}"/>
    <cellStyle name="Comma 15 9 3" xfId="7593" xr:uid="{00000000-0005-0000-0000-0000BB250000}"/>
    <cellStyle name="Comma 15 9 3 2" xfId="16917" xr:uid="{00000000-0005-0000-0000-0000BC250000}"/>
    <cellStyle name="Comma 15 9 3 3" xfId="26240" xr:uid="{00000000-0005-0000-0000-0000BD250000}"/>
    <cellStyle name="Comma 15 9 4" xfId="12313" xr:uid="{00000000-0005-0000-0000-0000BE250000}"/>
    <cellStyle name="Comma 15 9 5" xfId="21639" xr:uid="{00000000-0005-0000-0000-0000BF250000}"/>
    <cellStyle name="Comma 16" xfId="1179" xr:uid="{00000000-0005-0000-0000-0000C0250000}"/>
    <cellStyle name="Comma 16 10" xfId="4641" xr:uid="{00000000-0005-0000-0000-0000C1250000}"/>
    <cellStyle name="Comma 16 10 2" xfId="13965" xr:uid="{00000000-0005-0000-0000-0000C2250000}"/>
    <cellStyle name="Comma 16 10 3" xfId="23288" xr:uid="{00000000-0005-0000-0000-0000C3250000}"/>
    <cellStyle name="Comma 16 11" xfId="10771" xr:uid="{00000000-0005-0000-0000-0000C4250000}"/>
    <cellStyle name="Comma 16 12" xfId="20095" xr:uid="{00000000-0005-0000-0000-0000C5250000}"/>
    <cellStyle name="Comma 16 2" xfId="1735" xr:uid="{00000000-0005-0000-0000-0000C6250000}"/>
    <cellStyle name="Comma 16 2 2" xfId="1736" xr:uid="{00000000-0005-0000-0000-0000C7250000}"/>
    <cellStyle name="Comma 16 2 2 2" xfId="1737" xr:uid="{00000000-0005-0000-0000-0000C8250000}"/>
    <cellStyle name="Comma 16 2 2 2 2" xfId="3483" xr:uid="{00000000-0005-0000-0000-0000C9250000}"/>
    <cellStyle name="Comma 16 2 2 2 2 2" xfId="8162" xr:uid="{00000000-0005-0000-0000-0000CA250000}"/>
    <cellStyle name="Comma 16 2 2 2 2 2 2" xfId="17486" xr:uid="{00000000-0005-0000-0000-0000CB250000}"/>
    <cellStyle name="Comma 16 2 2 2 2 2 3" xfId="26809" xr:uid="{00000000-0005-0000-0000-0000CC250000}"/>
    <cellStyle name="Comma 16 2 2 2 2 3" xfId="12862" xr:uid="{00000000-0005-0000-0000-0000CD250000}"/>
    <cellStyle name="Comma 16 2 2 2 2 4" xfId="22188" xr:uid="{00000000-0005-0000-0000-0000CE250000}"/>
    <cellStyle name="Comma 16 2 2 2 3" xfId="5181" xr:uid="{00000000-0005-0000-0000-0000CF250000}"/>
    <cellStyle name="Comma 16 2 2 2 3 2" xfId="14505" xr:uid="{00000000-0005-0000-0000-0000D0250000}"/>
    <cellStyle name="Comma 16 2 2 2 3 3" xfId="23828" xr:uid="{00000000-0005-0000-0000-0000D1250000}"/>
    <cellStyle name="Comma 16 2 2 2 4" xfId="6382" xr:uid="{00000000-0005-0000-0000-0000D2250000}"/>
    <cellStyle name="Comma 16 2 2 2 4 2" xfId="15706" xr:uid="{00000000-0005-0000-0000-0000D3250000}"/>
    <cellStyle name="Comma 16 2 2 2 4 3" xfId="25029" xr:uid="{00000000-0005-0000-0000-0000D4250000}"/>
    <cellStyle name="Comma 16 2 2 2 5" xfId="11264" xr:uid="{00000000-0005-0000-0000-0000D5250000}"/>
    <cellStyle name="Comma 16 2 2 2 6" xfId="20588" xr:uid="{00000000-0005-0000-0000-0000D6250000}"/>
    <cellStyle name="Comma 16 2 2 3" xfId="3482" xr:uid="{00000000-0005-0000-0000-0000D7250000}"/>
    <cellStyle name="Comma 16 2 2 3 2" xfId="8161" xr:uid="{00000000-0005-0000-0000-0000D8250000}"/>
    <cellStyle name="Comma 16 2 2 3 2 2" xfId="17485" xr:uid="{00000000-0005-0000-0000-0000D9250000}"/>
    <cellStyle name="Comma 16 2 2 3 2 3" xfId="26808" xr:uid="{00000000-0005-0000-0000-0000DA250000}"/>
    <cellStyle name="Comma 16 2 2 3 3" xfId="12861" xr:uid="{00000000-0005-0000-0000-0000DB250000}"/>
    <cellStyle name="Comma 16 2 2 3 4" xfId="22187" xr:uid="{00000000-0005-0000-0000-0000DC250000}"/>
    <cellStyle name="Comma 16 2 2 4" xfId="5180" xr:uid="{00000000-0005-0000-0000-0000DD250000}"/>
    <cellStyle name="Comma 16 2 2 4 2" xfId="14504" xr:uid="{00000000-0005-0000-0000-0000DE250000}"/>
    <cellStyle name="Comma 16 2 2 4 3" xfId="23827" xr:uid="{00000000-0005-0000-0000-0000DF250000}"/>
    <cellStyle name="Comma 16 2 2 5" xfId="6386" xr:uid="{00000000-0005-0000-0000-0000E0250000}"/>
    <cellStyle name="Comma 16 2 2 5 2" xfId="15710" xr:uid="{00000000-0005-0000-0000-0000E1250000}"/>
    <cellStyle name="Comma 16 2 2 5 3" xfId="25033" xr:uid="{00000000-0005-0000-0000-0000E2250000}"/>
    <cellStyle name="Comma 16 2 2 6" xfId="11263" xr:uid="{00000000-0005-0000-0000-0000E3250000}"/>
    <cellStyle name="Comma 16 2 2 7" xfId="20587" xr:uid="{00000000-0005-0000-0000-0000E4250000}"/>
    <cellStyle name="Comma 16 2 3" xfId="1738" xr:uid="{00000000-0005-0000-0000-0000E5250000}"/>
    <cellStyle name="Comma 16 2 3 2" xfId="3484" xr:uid="{00000000-0005-0000-0000-0000E6250000}"/>
    <cellStyle name="Comma 16 2 3 2 2" xfId="8163" xr:uid="{00000000-0005-0000-0000-0000E7250000}"/>
    <cellStyle name="Comma 16 2 3 2 2 2" xfId="17487" xr:uid="{00000000-0005-0000-0000-0000E8250000}"/>
    <cellStyle name="Comma 16 2 3 2 2 3" xfId="26810" xr:uid="{00000000-0005-0000-0000-0000E9250000}"/>
    <cellStyle name="Comma 16 2 3 2 3" xfId="12863" xr:uid="{00000000-0005-0000-0000-0000EA250000}"/>
    <cellStyle name="Comma 16 2 3 2 4" xfId="22189" xr:uid="{00000000-0005-0000-0000-0000EB250000}"/>
    <cellStyle name="Comma 16 2 3 3" xfId="5182" xr:uid="{00000000-0005-0000-0000-0000EC250000}"/>
    <cellStyle name="Comma 16 2 3 3 2" xfId="14506" xr:uid="{00000000-0005-0000-0000-0000ED250000}"/>
    <cellStyle name="Comma 16 2 3 3 3" xfId="23829" xr:uid="{00000000-0005-0000-0000-0000EE250000}"/>
    <cellStyle name="Comma 16 2 3 4" xfId="6385" xr:uid="{00000000-0005-0000-0000-0000EF250000}"/>
    <cellStyle name="Comma 16 2 3 4 2" xfId="15709" xr:uid="{00000000-0005-0000-0000-0000F0250000}"/>
    <cellStyle name="Comma 16 2 3 4 3" xfId="25032" xr:uid="{00000000-0005-0000-0000-0000F1250000}"/>
    <cellStyle name="Comma 16 2 3 5" xfId="11265" xr:uid="{00000000-0005-0000-0000-0000F2250000}"/>
    <cellStyle name="Comma 16 2 3 6" xfId="20589" xr:uid="{00000000-0005-0000-0000-0000F3250000}"/>
    <cellStyle name="Comma 16 2 4" xfId="3481" xr:uid="{00000000-0005-0000-0000-0000F4250000}"/>
    <cellStyle name="Comma 16 2 4 2" xfId="8160" xr:uid="{00000000-0005-0000-0000-0000F5250000}"/>
    <cellStyle name="Comma 16 2 4 2 2" xfId="17484" xr:uid="{00000000-0005-0000-0000-0000F6250000}"/>
    <cellStyle name="Comma 16 2 4 2 3" xfId="26807" xr:uid="{00000000-0005-0000-0000-0000F7250000}"/>
    <cellStyle name="Comma 16 2 4 3" xfId="12860" xr:uid="{00000000-0005-0000-0000-0000F8250000}"/>
    <cellStyle name="Comma 16 2 4 4" xfId="22186" xr:uid="{00000000-0005-0000-0000-0000F9250000}"/>
    <cellStyle name="Comma 16 2 5" xfId="5179" xr:uid="{00000000-0005-0000-0000-0000FA250000}"/>
    <cellStyle name="Comma 16 2 5 2" xfId="14503" xr:uid="{00000000-0005-0000-0000-0000FB250000}"/>
    <cellStyle name="Comma 16 2 5 3" xfId="23826" xr:uid="{00000000-0005-0000-0000-0000FC250000}"/>
    <cellStyle name="Comma 16 2 6" xfId="6387" xr:uid="{00000000-0005-0000-0000-0000FD250000}"/>
    <cellStyle name="Comma 16 2 6 2" xfId="15711" xr:uid="{00000000-0005-0000-0000-0000FE250000}"/>
    <cellStyle name="Comma 16 2 6 3" xfId="25034" xr:uid="{00000000-0005-0000-0000-0000FF250000}"/>
    <cellStyle name="Comma 16 2 7" xfId="11262" xr:uid="{00000000-0005-0000-0000-000000260000}"/>
    <cellStyle name="Comma 16 2 8" xfId="20586" xr:uid="{00000000-0005-0000-0000-000001260000}"/>
    <cellStyle name="Comma 16 3" xfId="1739" xr:uid="{00000000-0005-0000-0000-000002260000}"/>
    <cellStyle name="Comma 16 3 2" xfId="1740" xr:uid="{00000000-0005-0000-0000-000003260000}"/>
    <cellStyle name="Comma 16 3 2 2" xfId="1741" xr:uid="{00000000-0005-0000-0000-000004260000}"/>
    <cellStyle name="Comma 16 3 2 2 2" xfId="3487" xr:uid="{00000000-0005-0000-0000-000005260000}"/>
    <cellStyle name="Comma 16 3 2 2 2 2" xfId="8166" xr:uid="{00000000-0005-0000-0000-000006260000}"/>
    <cellStyle name="Comma 16 3 2 2 2 2 2" xfId="17490" xr:uid="{00000000-0005-0000-0000-000007260000}"/>
    <cellStyle name="Comma 16 3 2 2 2 2 3" xfId="26813" xr:uid="{00000000-0005-0000-0000-000008260000}"/>
    <cellStyle name="Comma 16 3 2 2 2 3" xfId="12866" xr:uid="{00000000-0005-0000-0000-000009260000}"/>
    <cellStyle name="Comma 16 3 2 2 2 4" xfId="22192" xr:uid="{00000000-0005-0000-0000-00000A260000}"/>
    <cellStyle name="Comma 16 3 2 2 3" xfId="5185" xr:uid="{00000000-0005-0000-0000-00000B260000}"/>
    <cellStyle name="Comma 16 3 2 2 3 2" xfId="14509" xr:uid="{00000000-0005-0000-0000-00000C260000}"/>
    <cellStyle name="Comma 16 3 2 2 3 3" xfId="23832" xr:uid="{00000000-0005-0000-0000-00000D260000}"/>
    <cellStyle name="Comma 16 3 2 2 4" xfId="6290" xr:uid="{00000000-0005-0000-0000-00000E260000}"/>
    <cellStyle name="Comma 16 3 2 2 4 2" xfId="15614" xr:uid="{00000000-0005-0000-0000-00000F260000}"/>
    <cellStyle name="Comma 16 3 2 2 4 3" xfId="24937" xr:uid="{00000000-0005-0000-0000-000010260000}"/>
    <cellStyle name="Comma 16 3 2 2 5" xfId="11268" xr:uid="{00000000-0005-0000-0000-000011260000}"/>
    <cellStyle name="Comma 16 3 2 2 6" xfId="20592" xr:uid="{00000000-0005-0000-0000-000012260000}"/>
    <cellStyle name="Comma 16 3 2 3" xfId="3486" xr:uid="{00000000-0005-0000-0000-000013260000}"/>
    <cellStyle name="Comma 16 3 2 3 2" xfId="8165" xr:uid="{00000000-0005-0000-0000-000014260000}"/>
    <cellStyle name="Comma 16 3 2 3 2 2" xfId="17489" xr:uid="{00000000-0005-0000-0000-000015260000}"/>
    <cellStyle name="Comma 16 3 2 3 2 3" xfId="26812" xr:uid="{00000000-0005-0000-0000-000016260000}"/>
    <cellStyle name="Comma 16 3 2 3 3" xfId="12865" xr:uid="{00000000-0005-0000-0000-000017260000}"/>
    <cellStyle name="Comma 16 3 2 3 4" xfId="22191" xr:uid="{00000000-0005-0000-0000-000018260000}"/>
    <cellStyle name="Comma 16 3 2 4" xfId="5184" xr:uid="{00000000-0005-0000-0000-000019260000}"/>
    <cellStyle name="Comma 16 3 2 4 2" xfId="14508" xr:uid="{00000000-0005-0000-0000-00001A260000}"/>
    <cellStyle name="Comma 16 3 2 4 3" xfId="23831" xr:uid="{00000000-0005-0000-0000-00001B260000}"/>
    <cellStyle name="Comma 16 3 2 5" xfId="6383" xr:uid="{00000000-0005-0000-0000-00001C260000}"/>
    <cellStyle name="Comma 16 3 2 5 2" xfId="15707" xr:uid="{00000000-0005-0000-0000-00001D260000}"/>
    <cellStyle name="Comma 16 3 2 5 3" xfId="25030" xr:uid="{00000000-0005-0000-0000-00001E260000}"/>
    <cellStyle name="Comma 16 3 2 6" xfId="11267" xr:uid="{00000000-0005-0000-0000-00001F260000}"/>
    <cellStyle name="Comma 16 3 2 7" xfId="20591" xr:uid="{00000000-0005-0000-0000-000020260000}"/>
    <cellStyle name="Comma 16 3 3" xfId="1742" xr:uid="{00000000-0005-0000-0000-000021260000}"/>
    <cellStyle name="Comma 16 3 3 2" xfId="3488" xr:uid="{00000000-0005-0000-0000-000022260000}"/>
    <cellStyle name="Comma 16 3 3 2 2" xfId="8167" xr:uid="{00000000-0005-0000-0000-000023260000}"/>
    <cellStyle name="Comma 16 3 3 2 2 2" xfId="17491" xr:uid="{00000000-0005-0000-0000-000024260000}"/>
    <cellStyle name="Comma 16 3 3 2 2 3" xfId="26814" xr:uid="{00000000-0005-0000-0000-000025260000}"/>
    <cellStyle name="Comma 16 3 3 2 3" xfId="12867" xr:uid="{00000000-0005-0000-0000-000026260000}"/>
    <cellStyle name="Comma 16 3 3 2 4" xfId="22193" xr:uid="{00000000-0005-0000-0000-000027260000}"/>
    <cellStyle name="Comma 16 3 3 3" xfId="5186" xr:uid="{00000000-0005-0000-0000-000028260000}"/>
    <cellStyle name="Comma 16 3 3 3 2" xfId="14510" xr:uid="{00000000-0005-0000-0000-000029260000}"/>
    <cellStyle name="Comma 16 3 3 3 3" xfId="23833" xr:uid="{00000000-0005-0000-0000-00002A260000}"/>
    <cellStyle name="Comma 16 3 3 4" xfId="6267" xr:uid="{00000000-0005-0000-0000-00002B260000}"/>
    <cellStyle name="Comma 16 3 3 4 2" xfId="15591" xr:uid="{00000000-0005-0000-0000-00002C260000}"/>
    <cellStyle name="Comma 16 3 3 4 3" xfId="24914" xr:uid="{00000000-0005-0000-0000-00002D260000}"/>
    <cellStyle name="Comma 16 3 3 5" xfId="11269" xr:uid="{00000000-0005-0000-0000-00002E260000}"/>
    <cellStyle name="Comma 16 3 3 6" xfId="20593" xr:uid="{00000000-0005-0000-0000-00002F260000}"/>
    <cellStyle name="Comma 16 3 4" xfId="3485" xr:uid="{00000000-0005-0000-0000-000030260000}"/>
    <cellStyle name="Comma 16 3 4 2" xfId="8164" xr:uid="{00000000-0005-0000-0000-000031260000}"/>
    <cellStyle name="Comma 16 3 4 2 2" xfId="17488" xr:uid="{00000000-0005-0000-0000-000032260000}"/>
    <cellStyle name="Comma 16 3 4 2 3" xfId="26811" xr:uid="{00000000-0005-0000-0000-000033260000}"/>
    <cellStyle name="Comma 16 3 4 3" xfId="12864" xr:uid="{00000000-0005-0000-0000-000034260000}"/>
    <cellStyle name="Comma 16 3 4 4" xfId="22190" xr:uid="{00000000-0005-0000-0000-000035260000}"/>
    <cellStyle name="Comma 16 3 5" xfId="5183" xr:uid="{00000000-0005-0000-0000-000036260000}"/>
    <cellStyle name="Comma 16 3 5 2" xfId="14507" xr:uid="{00000000-0005-0000-0000-000037260000}"/>
    <cellStyle name="Comma 16 3 5 3" xfId="23830" xr:uid="{00000000-0005-0000-0000-000038260000}"/>
    <cellStyle name="Comma 16 3 6" xfId="6384" xr:uid="{00000000-0005-0000-0000-000039260000}"/>
    <cellStyle name="Comma 16 3 6 2" xfId="15708" xr:uid="{00000000-0005-0000-0000-00003A260000}"/>
    <cellStyle name="Comma 16 3 6 3" xfId="25031" xr:uid="{00000000-0005-0000-0000-00003B260000}"/>
    <cellStyle name="Comma 16 3 7" xfId="11266" xr:uid="{00000000-0005-0000-0000-00003C260000}"/>
    <cellStyle name="Comma 16 3 8" xfId="20590" xr:uid="{00000000-0005-0000-0000-00003D260000}"/>
    <cellStyle name="Comma 16 4" xfId="1743" xr:uid="{00000000-0005-0000-0000-00003E260000}"/>
    <cellStyle name="Comma 16 4 2" xfId="1744" xr:uid="{00000000-0005-0000-0000-00003F260000}"/>
    <cellStyle name="Comma 16 4 2 2" xfId="3490" xr:uid="{00000000-0005-0000-0000-000040260000}"/>
    <cellStyle name="Comma 16 4 2 2 2" xfId="8169" xr:uid="{00000000-0005-0000-0000-000041260000}"/>
    <cellStyle name="Comma 16 4 2 2 2 2" xfId="17493" xr:uid="{00000000-0005-0000-0000-000042260000}"/>
    <cellStyle name="Comma 16 4 2 2 2 3" xfId="26816" xr:uid="{00000000-0005-0000-0000-000043260000}"/>
    <cellStyle name="Comma 16 4 2 2 3" xfId="12868" xr:uid="{00000000-0005-0000-0000-000044260000}"/>
    <cellStyle name="Comma 16 4 2 2 4" xfId="22194" xr:uid="{00000000-0005-0000-0000-000045260000}"/>
    <cellStyle name="Comma 16 4 2 3" xfId="5187" xr:uid="{00000000-0005-0000-0000-000046260000}"/>
    <cellStyle name="Comma 16 4 2 3 2" xfId="14511" xr:uid="{00000000-0005-0000-0000-000047260000}"/>
    <cellStyle name="Comma 16 4 2 3 3" xfId="23834" xr:uid="{00000000-0005-0000-0000-000048260000}"/>
    <cellStyle name="Comma 16 4 2 4" xfId="6380" xr:uid="{00000000-0005-0000-0000-000049260000}"/>
    <cellStyle name="Comma 16 4 2 4 2" xfId="15704" xr:uid="{00000000-0005-0000-0000-00004A260000}"/>
    <cellStyle name="Comma 16 4 2 4 3" xfId="25027" xr:uid="{00000000-0005-0000-0000-00004B260000}"/>
    <cellStyle name="Comma 16 4 2 5" xfId="11271" xr:uid="{00000000-0005-0000-0000-00004C260000}"/>
    <cellStyle name="Comma 16 4 2 6" xfId="20595" xr:uid="{00000000-0005-0000-0000-00004D260000}"/>
    <cellStyle name="Comma 16 4 3" xfId="1745" xr:uid="{00000000-0005-0000-0000-00004E260000}"/>
    <cellStyle name="Comma 16 4 3 2" xfId="3491" xr:uid="{00000000-0005-0000-0000-00004F260000}"/>
    <cellStyle name="Comma 16 4 3 2 2" xfId="8170" xr:uid="{00000000-0005-0000-0000-000050260000}"/>
    <cellStyle name="Comma 16 4 3 2 2 2" xfId="17494" xr:uid="{00000000-0005-0000-0000-000051260000}"/>
    <cellStyle name="Comma 16 4 3 2 2 3" xfId="26817" xr:uid="{00000000-0005-0000-0000-000052260000}"/>
    <cellStyle name="Comma 16 4 3 3" xfId="6379" xr:uid="{00000000-0005-0000-0000-000053260000}"/>
    <cellStyle name="Comma 16 4 3 3 2" xfId="15703" xr:uid="{00000000-0005-0000-0000-000054260000}"/>
    <cellStyle name="Comma 16 4 3 3 3" xfId="25026" xr:uid="{00000000-0005-0000-0000-000055260000}"/>
    <cellStyle name="Comma 16 4 3 4" xfId="11272" xr:uid="{00000000-0005-0000-0000-000056260000}"/>
    <cellStyle name="Comma 16 4 3 5" xfId="20596" xr:uid="{00000000-0005-0000-0000-000057260000}"/>
    <cellStyle name="Comma 16 4 4" xfId="3489" xr:uid="{00000000-0005-0000-0000-000058260000}"/>
    <cellStyle name="Comma 16 4 4 2" xfId="8168" xr:uid="{00000000-0005-0000-0000-000059260000}"/>
    <cellStyle name="Comma 16 4 4 2 2" xfId="17492" xr:uid="{00000000-0005-0000-0000-00005A260000}"/>
    <cellStyle name="Comma 16 4 4 2 3" xfId="26815" xr:uid="{00000000-0005-0000-0000-00005B260000}"/>
    <cellStyle name="Comma 16 4 5" xfId="6381" xr:uid="{00000000-0005-0000-0000-00005C260000}"/>
    <cellStyle name="Comma 16 4 5 2" xfId="15705" xr:uid="{00000000-0005-0000-0000-00005D260000}"/>
    <cellStyle name="Comma 16 4 5 3" xfId="25028" xr:uid="{00000000-0005-0000-0000-00005E260000}"/>
    <cellStyle name="Comma 16 4 6" xfId="11270" xr:uid="{00000000-0005-0000-0000-00005F260000}"/>
    <cellStyle name="Comma 16 4 7" xfId="20594" xr:uid="{00000000-0005-0000-0000-000060260000}"/>
    <cellStyle name="Comma 16 5" xfId="1746" xr:uid="{00000000-0005-0000-0000-000061260000}"/>
    <cellStyle name="Comma 16 5 2" xfId="3492" xr:uid="{00000000-0005-0000-0000-000062260000}"/>
    <cellStyle name="Comma 16 5 2 2" xfId="8171" xr:uid="{00000000-0005-0000-0000-000063260000}"/>
    <cellStyle name="Comma 16 5 2 2 2" xfId="17495" xr:uid="{00000000-0005-0000-0000-000064260000}"/>
    <cellStyle name="Comma 16 5 2 2 3" xfId="26818" xr:uid="{00000000-0005-0000-0000-000065260000}"/>
    <cellStyle name="Comma 16 5 2 3" xfId="12869" xr:uid="{00000000-0005-0000-0000-000066260000}"/>
    <cellStyle name="Comma 16 5 2 4" xfId="22195" xr:uid="{00000000-0005-0000-0000-000067260000}"/>
    <cellStyle name="Comma 16 5 3" xfId="5188" xr:uid="{00000000-0005-0000-0000-000068260000}"/>
    <cellStyle name="Comma 16 5 3 2" xfId="14512" xr:uid="{00000000-0005-0000-0000-000069260000}"/>
    <cellStyle name="Comma 16 5 3 3" xfId="23835" xr:uid="{00000000-0005-0000-0000-00006A260000}"/>
    <cellStyle name="Comma 16 5 4" xfId="6378" xr:uid="{00000000-0005-0000-0000-00006B260000}"/>
    <cellStyle name="Comma 16 5 4 2" xfId="15702" xr:uid="{00000000-0005-0000-0000-00006C260000}"/>
    <cellStyle name="Comma 16 5 4 3" xfId="25025" xr:uid="{00000000-0005-0000-0000-00006D260000}"/>
    <cellStyle name="Comma 16 5 5" xfId="11273" xr:uid="{00000000-0005-0000-0000-00006E260000}"/>
    <cellStyle name="Comma 16 5 6" xfId="20597" xr:uid="{00000000-0005-0000-0000-00006F260000}"/>
    <cellStyle name="Comma 16 6" xfId="1747" xr:uid="{00000000-0005-0000-0000-000070260000}"/>
    <cellStyle name="Comma 16 6 2" xfId="3493" xr:uid="{00000000-0005-0000-0000-000071260000}"/>
    <cellStyle name="Comma 16 6 2 2" xfId="8172" xr:uid="{00000000-0005-0000-0000-000072260000}"/>
    <cellStyle name="Comma 16 6 2 2 2" xfId="17496" xr:uid="{00000000-0005-0000-0000-000073260000}"/>
    <cellStyle name="Comma 16 6 2 2 3" xfId="26819" xr:uid="{00000000-0005-0000-0000-000074260000}"/>
    <cellStyle name="Comma 16 6 2 3" xfId="12870" xr:uid="{00000000-0005-0000-0000-000075260000}"/>
    <cellStyle name="Comma 16 6 2 4" xfId="22196" xr:uid="{00000000-0005-0000-0000-000076260000}"/>
    <cellStyle name="Comma 16 6 3" xfId="5189" xr:uid="{00000000-0005-0000-0000-000077260000}"/>
    <cellStyle name="Comma 16 6 3 2" xfId="14513" xr:uid="{00000000-0005-0000-0000-000078260000}"/>
    <cellStyle name="Comma 16 6 3 3" xfId="23836" xr:uid="{00000000-0005-0000-0000-000079260000}"/>
    <cellStyle name="Comma 16 6 4" xfId="6377" xr:uid="{00000000-0005-0000-0000-00007A260000}"/>
    <cellStyle name="Comma 16 6 4 2" xfId="15701" xr:uid="{00000000-0005-0000-0000-00007B260000}"/>
    <cellStyle name="Comma 16 6 4 3" xfId="25024" xr:uid="{00000000-0005-0000-0000-00007C260000}"/>
    <cellStyle name="Comma 16 6 5" xfId="11274" xr:uid="{00000000-0005-0000-0000-00007D260000}"/>
    <cellStyle name="Comma 16 6 6" xfId="20598" xr:uid="{00000000-0005-0000-0000-00007E260000}"/>
    <cellStyle name="Comma 16 7" xfId="1748" xr:uid="{00000000-0005-0000-0000-00007F260000}"/>
    <cellStyle name="Comma 16 7 2" xfId="1749" xr:uid="{00000000-0005-0000-0000-000080260000}"/>
    <cellStyle name="Comma 16 7 2 2" xfId="3495" xr:uid="{00000000-0005-0000-0000-000081260000}"/>
    <cellStyle name="Comma 16 7 2 2 2" xfId="8174" xr:uid="{00000000-0005-0000-0000-000082260000}"/>
    <cellStyle name="Comma 16 7 2 2 2 2" xfId="17498" xr:uid="{00000000-0005-0000-0000-000083260000}"/>
    <cellStyle name="Comma 16 7 2 2 2 3" xfId="26821" xr:uid="{00000000-0005-0000-0000-000084260000}"/>
    <cellStyle name="Comma 16 7 2 2 3" xfId="12871" xr:uid="{00000000-0005-0000-0000-000085260000}"/>
    <cellStyle name="Comma 16 7 2 2 4" xfId="22197" xr:uid="{00000000-0005-0000-0000-000086260000}"/>
    <cellStyle name="Comma 16 7 2 3" xfId="5190" xr:uid="{00000000-0005-0000-0000-000087260000}"/>
    <cellStyle name="Comma 16 7 2 3 2" xfId="14514" xr:uid="{00000000-0005-0000-0000-000088260000}"/>
    <cellStyle name="Comma 16 7 2 3 3" xfId="23837" xr:uid="{00000000-0005-0000-0000-000089260000}"/>
    <cellStyle name="Comma 16 7 2 4" xfId="6375" xr:uid="{00000000-0005-0000-0000-00008A260000}"/>
    <cellStyle name="Comma 16 7 2 4 2" xfId="15699" xr:uid="{00000000-0005-0000-0000-00008B260000}"/>
    <cellStyle name="Comma 16 7 2 4 3" xfId="25022" xr:uid="{00000000-0005-0000-0000-00008C260000}"/>
    <cellStyle name="Comma 16 7 2 5" xfId="11276" xr:uid="{00000000-0005-0000-0000-00008D260000}"/>
    <cellStyle name="Comma 16 7 2 6" xfId="20600" xr:uid="{00000000-0005-0000-0000-00008E260000}"/>
    <cellStyle name="Comma 16 7 3" xfId="3494" xr:uid="{00000000-0005-0000-0000-00008F260000}"/>
    <cellStyle name="Comma 16 7 3 2" xfId="8173" xr:uid="{00000000-0005-0000-0000-000090260000}"/>
    <cellStyle name="Comma 16 7 3 2 2" xfId="17497" xr:uid="{00000000-0005-0000-0000-000091260000}"/>
    <cellStyle name="Comma 16 7 3 2 3" xfId="26820" xr:uid="{00000000-0005-0000-0000-000092260000}"/>
    <cellStyle name="Comma 16 7 4" xfId="6376" xr:uid="{00000000-0005-0000-0000-000093260000}"/>
    <cellStyle name="Comma 16 7 4 2" xfId="15700" xr:uid="{00000000-0005-0000-0000-000094260000}"/>
    <cellStyle name="Comma 16 7 4 3" xfId="25023" xr:uid="{00000000-0005-0000-0000-000095260000}"/>
    <cellStyle name="Comma 16 7 5" xfId="11275" xr:uid="{00000000-0005-0000-0000-000096260000}"/>
    <cellStyle name="Comma 16 7 6" xfId="20599" xr:uid="{00000000-0005-0000-0000-000097260000}"/>
    <cellStyle name="Comma 16 8" xfId="1734" xr:uid="{00000000-0005-0000-0000-000098260000}"/>
    <cellStyle name="Comma 16 8 2" xfId="3480" xr:uid="{00000000-0005-0000-0000-000099260000}"/>
    <cellStyle name="Comma 16 8 2 2" xfId="8159" xr:uid="{00000000-0005-0000-0000-00009A260000}"/>
    <cellStyle name="Comma 16 8 2 2 2" xfId="17483" xr:uid="{00000000-0005-0000-0000-00009B260000}"/>
    <cellStyle name="Comma 16 8 2 2 3" xfId="26806" xr:uid="{00000000-0005-0000-0000-00009C260000}"/>
    <cellStyle name="Comma 16 8 3" xfId="6388" xr:uid="{00000000-0005-0000-0000-00009D260000}"/>
    <cellStyle name="Comma 16 8 3 2" xfId="15712" xr:uid="{00000000-0005-0000-0000-00009E260000}"/>
    <cellStyle name="Comma 16 8 3 3" xfId="25035" xr:uid="{00000000-0005-0000-0000-00009F260000}"/>
    <cellStyle name="Comma 16 8 4" xfId="11261" xr:uid="{00000000-0005-0000-0000-0000A0260000}"/>
    <cellStyle name="Comma 16 8 5" xfId="20585" xr:uid="{00000000-0005-0000-0000-0000A1260000}"/>
    <cellStyle name="Comma 16 9" xfId="2990" xr:uid="{00000000-0005-0000-0000-0000A2260000}"/>
    <cellStyle name="Comma 16 9 2" xfId="7669" xr:uid="{00000000-0005-0000-0000-0000A3260000}"/>
    <cellStyle name="Comma 16 9 2 2" xfId="16993" xr:uid="{00000000-0005-0000-0000-0000A4260000}"/>
    <cellStyle name="Comma 16 9 2 3" xfId="26316" xr:uid="{00000000-0005-0000-0000-0000A5260000}"/>
    <cellStyle name="Comma 16 9 3" xfId="12381" xr:uid="{00000000-0005-0000-0000-0000A6260000}"/>
    <cellStyle name="Comma 16 9 4" xfId="21707" xr:uid="{00000000-0005-0000-0000-0000A7260000}"/>
    <cellStyle name="Comma 17" xfId="1180" xr:uid="{00000000-0005-0000-0000-0000A8260000}"/>
    <cellStyle name="Comma 17 10" xfId="2991" xr:uid="{00000000-0005-0000-0000-0000A9260000}"/>
    <cellStyle name="Comma 17 10 2" xfId="7670" xr:uid="{00000000-0005-0000-0000-0000AA260000}"/>
    <cellStyle name="Comma 17 10 2 2" xfId="16994" xr:uid="{00000000-0005-0000-0000-0000AB260000}"/>
    <cellStyle name="Comma 17 10 2 3" xfId="26317" xr:uid="{00000000-0005-0000-0000-0000AC260000}"/>
    <cellStyle name="Comma 17 10 3" xfId="12382" xr:uid="{00000000-0005-0000-0000-0000AD260000}"/>
    <cellStyle name="Comma 17 10 4" xfId="21708" xr:uid="{00000000-0005-0000-0000-0000AE260000}"/>
    <cellStyle name="Comma 17 11" xfId="4642" xr:uid="{00000000-0005-0000-0000-0000AF260000}"/>
    <cellStyle name="Comma 17 11 2" xfId="13966" xr:uid="{00000000-0005-0000-0000-0000B0260000}"/>
    <cellStyle name="Comma 17 11 3" xfId="23289" xr:uid="{00000000-0005-0000-0000-0000B1260000}"/>
    <cellStyle name="Comma 17 12" xfId="10772" xr:uid="{00000000-0005-0000-0000-0000B2260000}"/>
    <cellStyle name="Comma 17 13" xfId="20096" xr:uid="{00000000-0005-0000-0000-0000B3260000}"/>
    <cellStyle name="Comma 17 2" xfId="1751" xr:uid="{00000000-0005-0000-0000-0000B4260000}"/>
    <cellStyle name="Comma 17 2 2" xfId="1752" xr:uid="{00000000-0005-0000-0000-0000B5260000}"/>
    <cellStyle name="Comma 17 2 2 2" xfId="1753" xr:uid="{00000000-0005-0000-0000-0000B6260000}"/>
    <cellStyle name="Comma 17 2 2 2 2" xfId="3499" xr:uid="{00000000-0005-0000-0000-0000B7260000}"/>
    <cellStyle name="Comma 17 2 2 2 2 2" xfId="8178" xr:uid="{00000000-0005-0000-0000-0000B8260000}"/>
    <cellStyle name="Comma 17 2 2 2 2 2 2" xfId="17502" xr:uid="{00000000-0005-0000-0000-0000B9260000}"/>
    <cellStyle name="Comma 17 2 2 2 2 2 3" xfId="26825" xr:uid="{00000000-0005-0000-0000-0000BA260000}"/>
    <cellStyle name="Comma 17 2 2 2 2 3" xfId="12875" xr:uid="{00000000-0005-0000-0000-0000BB260000}"/>
    <cellStyle name="Comma 17 2 2 2 2 4" xfId="22201" xr:uid="{00000000-0005-0000-0000-0000BC260000}"/>
    <cellStyle name="Comma 17 2 2 2 3" xfId="5194" xr:uid="{00000000-0005-0000-0000-0000BD260000}"/>
    <cellStyle name="Comma 17 2 2 2 3 2" xfId="14518" xr:uid="{00000000-0005-0000-0000-0000BE260000}"/>
    <cellStyle name="Comma 17 2 2 2 3 3" xfId="23841" xr:uid="{00000000-0005-0000-0000-0000BF260000}"/>
    <cellStyle name="Comma 17 2 2 2 4" xfId="6371" xr:uid="{00000000-0005-0000-0000-0000C0260000}"/>
    <cellStyle name="Comma 17 2 2 2 4 2" xfId="15695" xr:uid="{00000000-0005-0000-0000-0000C1260000}"/>
    <cellStyle name="Comma 17 2 2 2 4 3" xfId="25018" xr:uid="{00000000-0005-0000-0000-0000C2260000}"/>
    <cellStyle name="Comma 17 2 2 2 5" xfId="11280" xr:uid="{00000000-0005-0000-0000-0000C3260000}"/>
    <cellStyle name="Comma 17 2 2 2 6" xfId="20604" xr:uid="{00000000-0005-0000-0000-0000C4260000}"/>
    <cellStyle name="Comma 17 2 2 3" xfId="3498" xr:uid="{00000000-0005-0000-0000-0000C5260000}"/>
    <cellStyle name="Comma 17 2 2 3 2" xfId="8177" xr:uid="{00000000-0005-0000-0000-0000C6260000}"/>
    <cellStyle name="Comma 17 2 2 3 2 2" xfId="17501" xr:uid="{00000000-0005-0000-0000-0000C7260000}"/>
    <cellStyle name="Comma 17 2 2 3 2 3" xfId="26824" xr:uid="{00000000-0005-0000-0000-0000C8260000}"/>
    <cellStyle name="Comma 17 2 2 3 3" xfId="12874" xr:uid="{00000000-0005-0000-0000-0000C9260000}"/>
    <cellStyle name="Comma 17 2 2 3 4" xfId="22200" xr:uid="{00000000-0005-0000-0000-0000CA260000}"/>
    <cellStyle name="Comma 17 2 2 4" xfId="5193" xr:uid="{00000000-0005-0000-0000-0000CB260000}"/>
    <cellStyle name="Comma 17 2 2 4 2" xfId="14517" xr:uid="{00000000-0005-0000-0000-0000CC260000}"/>
    <cellStyle name="Comma 17 2 2 4 3" xfId="23840" xr:uid="{00000000-0005-0000-0000-0000CD260000}"/>
    <cellStyle name="Comma 17 2 2 5" xfId="6372" xr:uid="{00000000-0005-0000-0000-0000CE260000}"/>
    <cellStyle name="Comma 17 2 2 5 2" xfId="15696" xr:uid="{00000000-0005-0000-0000-0000CF260000}"/>
    <cellStyle name="Comma 17 2 2 5 3" xfId="25019" xr:uid="{00000000-0005-0000-0000-0000D0260000}"/>
    <cellStyle name="Comma 17 2 2 6" xfId="11279" xr:uid="{00000000-0005-0000-0000-0000D1260000}"/>
    <cellStyle name="Comma 17 2 2 7" xfId="20603" xr:uid="{00000000-0005-0000-0000-0000D2260000}"/>
    <cellStyle name="Comma 17 2 3" xfId="1754" xr:uid="{00000000-0005-0000-0000-0000D3260000}"/>
    <cellStyle name="Comma 17 2 3 2" xfId="3500" xr:uid="{00000000-0005-0000-0000-0000D4260000}"/>
    <cellStyle name="Comma 17 2 3 2 2" xfId="8179" xr:uid="{00000000-0005-0000-0000-0000D5260000}"/>
    <cellStyle name="Comma 17 2 3 2 2 2" xfId="17503" xr:uid="{00000000-0005-0000-0000-0000D6260000}"/>
    <cellStyle name="Comma 17 2 3 2 2 3" xfId="26826" xr:uid="{00000000-0005-0000-0000-0000D7260000}"/>
    <cellStyle name="Comma 17 2 3 2 3" xfId="12876" xr:uid="{00000000-0005-0000-0000-0000D8260000}"/>
    <cellStyle name="Comma 17 2 3 2 4" xfId="22202" xr:uid="{00000000-0005-0000-0000-0000D9260000}"/>
    <cellStyle name="Comma 17 2 3 3" xfId="5195" xr:uid="{00000000-0005-0000-0000-0000DA260000}"/>
    <cellStyle name="Comma 17 2 3 3 2" xfId="14519" xr:uid="{00000000-0005-0000-0000-0000DB260000}"/>
    <cellStyle name="Comma 17 2 3 3 3" xfId="23842" xr:uid="{00000000-0005-0000-0000-0000DC260000}"/>
    <cellStyle name="Comma 17 2 3 4" xfId="6370" xr:uid="{00000000-0005-0000-0000-0000DD260000}"/>
    <cellStyle name="Comma 17 2 3 4 2" xfId="15694" xr:uid="{00000000-0005-0000-0000-0000DE260000}"/>
    <cellStyle name="Comma 17 2 3 4 3" xfId="25017" xr:uid="{00000000-0005-0000-0000-0000DF260000}"/>
    <cellStyle name="Comma 17 2 3 5" xfId="11281" xr:uid="{00000000-0005-0000-0000-0000E0260000}"/>
    <cellStyle name="Comma 17 2 3 6" xfId="20605" xr:uid="{00000000-0005-0000-0000-0000E1260000}"/>
    <cellStyle name="Comma 17 2 4" xfId="3497" xr:uid="{00000000-0005-0000-0000-0000E2260000}"/>
    <cellStyle name="Comma 17 2 4 2" xfId="8176" xr:uid="{00000000-0005-0000-0000-0000E3260000}"/>
    <cellStyle name="Comma 17 2 4 2 2" xfId="17500" xr:uid="{00000000-0005-0000-0000-0000E4260000}"/>
    <cellStyle name="Comma 17 2 4 2 3" xfId="26823" xr:uid="{00000000-0005-0000-0000-0000E5260000}"/>
    <cellStyle name="Comma 17 2 4 3" xfId="12873" xr:uid="{00000000-0005-0000-0000-0000E6260000}"/>
    <cellStyle name="Comma 17 2 4 4" xfId="22199" xr:uid="{00000000-0005-0000-0000-0000E7260000}"/>
    <cellStyle name="Comma 17 2 5" xfId="5192" xr:uid="{00000000-0005-0000-0000-0000E8260000}"/>
    <cellStyle name="Comma 17 2 5 2" xfId="14516" xr:uid="{00000000-0005-0000-0000-0000E9260000}"/>
    <cellStyle name="Comma 17 2 5 3" xfId="23839" xr:uid="{00000000-0005-0000-0000-0000EA260000}"/>
    <cellStyle name="Comma 17 2 6" xfId="6373" xr:uid="{00000000-0005-0000-0000-0000EB260000}"/>
    <cellStyle name="Comma 17 2 6 2" xfId="15697" xr:uid="{00000000-0005-0000-0000-0000EC260000}"/>
    <cellStyle name="Comma 17 2 6 3" xfId="25020" xr:uid="{00000000-0005-0000-0000-0000ED260000}"/>
    <cellStyle name="Comma 17 2 7" xfId="11278" xr:uid="{00000000-0005-0000-0000-0000EE260000}"/>
    <cellStyle name="Comma 17 2 8" xfId="20602" xr:uid="{00000000-0005-0000-0000-0000EF260000}"/>
    <cellStyle name="Comma 17 3" xfId="1755" xr:uid="{00000000-0005-0000-0000-0000F0260000}"/>
    <cellStyle name="Comma 17 3 2" xfId="1756" xr:uid="{00000000-0005-0000-0000-0000F1260000}"/>
    <cellStyle name="Comma 17 3 2 2" xfId="1757" xr:uid="{00000000-0005-0000-0000-0000F2260000}"/>
    <cellStyle name="Comma 17 3 2 2 2" xfId="3503" xr:uid="{00000000-0005-0000-0000-0000F3260000}"/>
    <cellStyle name="Comma 17 3 2 2 2 2" xfId="8182" xr:uid="{00000000-0005-0000-0000-0000F4260000}"/>
    <cellStyle name="Comma 17 3 2 2 2 2 2" xfId="17506" xr:uid="{00000000-0005-0000-0000-0000F5260000}"/>
    <cellStyle name="Comma 17 3 2 2 2 2 3" xfId="26829" xr:uid="{00000000-0005-0000-0000-0000F6260000}"/>
    <cellStyle name="Comma 17 3 2 2 2 3" xfId="12879" xr:uid="{00000000-0005-0000-0000-0000F7260000}"/>
    <cellStyle name="Comma 17 3 2 2 2 4" xfId="22205" xr:uid="{00000000-0005-0000-0000-0000F8260000}"/>
    <cellStyle name="Comma 17 3 2 2 3" xfId="5198" xr:uid="{00000000-0005-0000-0000-0000F9260000}"/>
    <cellStyle name="Comma 17 3 2 2 3 2" xfId="14522" xr:uid="{00000000-0005-0000-0000-0000FA260000}"/>
    <cellStyle name="Comma 17 3 2 2 3 3" xfId="23845" xr:uid="{00000000-0005-0000-0000-0000FB260000}"/>
    <cellStyle name="Comma 17 3 2 2 4" xfId="6367" xr:uid="{00000000-0005-0000-0000-0000FC260000}"/>
    <cellStyle name="Comma 17 3 2 2 4 2" xfId="15691" xr:uid="{00000000-0005-0000-0000-0000FD260000}"/>
    <cellStyle name="Comma 17 3 2 2 4 3" xfId="25014" xr:uid="{00000000-0005-0000-0000-0000FE260000}"/>
    <cellStyle name="Comma 17 3 2 2 5" xfId="11284" xr:uid="{00000000-0005-0000-0000-0000FF260000}"/>
    <cellStyle name="Comma 17 3 2 2 6" xfId="20608" xr:uid="{00000000-0005-0000-0000-000000270000}"/>
    <cellStyle name="Comma 17 3 2 3" xfId="3502" xr:uid="{00000000-0005-0000-0000-000001270000}"/>
    <cellStyle name="Comma 17 3 2 3 2" xfId="8181" xr:uid="{00000000-0005-0000-0000-000002270000}"/>
    <cellStyle name="Comma 17 3 2 3 2 2" xfId="17505" xr:uid="{00000000-0005-0000-0000-000003270000}"/>
    <cellStyle name="Comma 17 3 2 3 2 3" xfId="26828" xr:uid="{00000000-0005-0000-0000-000004270000}"/>
    <cellStyle name="Comma 17 3 2 3 3" xfId="12878" xr:uid="{00000000-0005-0000-0000-000005270000}"/>
    <cellStyle name="Comma 17 3 2 3 4" xfId="22204" xr:uid="{00000000-0005-0000-0000-000006270000}"/>
    <cellStyle name="Comma 17 3 2 4" xfId="5197" xr:uid="{00000000-0005-0000-0000-000007270000}"/>
    <cellStyle name="Comma 17 3 2 4 2" xfId="14521" xr:uid="{00000000-0005-0000-0000-000008270000}"/>
    <cellStyle name="Comma 17 3 2 4 3" xfId="23844" xr:uid="{00000000-0005-0000-0000-000009270000}"/>
    <cellStyle name="Comma 17 3 2 5" xfId="6368" xr:uid="{00000000-0005-0000-0000-00000A270000}"/>
    <cellStyle name="Comma 17 3 2 5 2" xfId="15692" xr:uid="{00000000-0005-0000-0000-00000B270000}"/>
    <cellStyle name="Comma 17 3 2 5 3" xfId="25015" xr:uid="{00000000-0005-0000-0000-00000C270000}"/>
    <cellStyle name="Comma 17 3 2 6" xfId="11283" xr:uid="{00000000-0005-0000-0000-00000D270000}"/>
    <cellStyle name="Comma 17 3 2 7" xfId="20607" xr:uid="{00000000-0005-0000-0000-00000E270000}"/>
    <cellStyle name="Comma 17 3 3" xfId="1758" xr:uid="{00000000-0005-0000-0000-00000F270000}"/>
    <cellStyle name="Comma 17 3 3 2" xfId="3504" xr:uid="{00000000-0005-0000-0000-000010270000}"/>
    <cellStyle name="Comma 17 3 3 2 2" xfId="8183" xr:uid="{00000000-0005-0000-0000-000011270000}"/>
    <cellStyle name="Comma 17 3 3 2 2 2" xfId="17507" xr:uid="{00000000-0005-0000-0000-000012270000}"/>
    <cellStyle name="Comma 17 3 3 2 2 3" xfId="26830" xr:uid="{00000000-0005-0000-0000-000013270000}"/>
    <cellStyle name="Comma 17 3 3 2 3" xfId="12880" xr:uid="{00000000-0005-0000-0000-000014270000}"/>
    <cellStyle name="Comma 17 3 3 2 4" xfId="22206" xr:uid="{00000000-0005-0000-0000-000015270000}"/>
    <cellStyle name="Comma 17 3 3 3" xfId="5199" xr:uid="{00000000-0005-0000-0000-000016270000}"/>
    <cellStyle name="Comma 17 3 3 3 2" xfId="14523" xr:uid="{00000000-0005-0000-0000-000017270000}"/>
    <cellStyle name="Comma 17 3 3 3 3" xfId="23846" xr:uid="{00000000-0005-0000-0000-000018270000}"/>
    <cellStyle name="Comma 17 3 3 4" xfId="6357" xr:uid="{00000000-0005-0000-0000-000019270000}"/>
    <cellStyle name="Comma 17 3 3 4 2" xfId="15681" xr:uid="{00000000-0005-0000-0000-00001A270000}"/>
    <cellStyle name="Comma 17 3 3 4 3" xfId="25004" xr:uid="{00000000-0005-0000-0000-00001B270000}"/>
    <cellStyle name="Comma 17 3 3 5" xfId="11285" xr:uid="{00000000-0005-0000-0000-00001C270000}"/>
    <cellStyle name="Comma 17 3 3 6" xfId="20609" xr:uid="{00000000-0005-0000-0000-00001D270000}"/>
    <cellStyle name="Comma 17 3 4" xfId="3501" xr:uid="{00000000-0005-0000-0000-00001E270000}"/>
    <cellStyle name="Comma 17 3 4 2" xfId="8180" xr:uid="{00000000-0005-0000-0000-00001F270000}"/>
    <cellStyle name="Comma 17 3 4 2 2" xfId="17504" xr:uid="{00000000-0005-0000-0000-000020270000}"/>
    <cellStyle name="Comma 17 3 4 2 3" xfId="26827" xr:uid="{00000000-0005-0000-0000-000021270000}"/>
    <cellStyle name="Comma 17 3 4 3" xfId="12877" xr:uid="{00000000-0005-0000-0000-000022270000}"/>
    <cellStyle name="Comma 17 3 4 4" xfId="22203" xr:uid="{00000000-0005-0000-0000-000023270000}"/>
    <cellStyle name="Comma 17 3 5" xfId="5196" xr:uid="{00000000-0005-0000-0000-000024270000}"/>
    <cellStyle name="Comma 17 3 5 2" xfId="14520" xr:uid="{00000000-0005-0000-0000-000025270000}"/>
    <cellStyle name="Comma 17 3 5 3" xfId="23843" xr:uid="{00000000-0005-0000-0000-000026270000}"/>
    <cellStyle name="Comma 17 3 6" xfId="6369" xr:uid="{00000000-0005-0000-0000-000027270000}"/>
    <cellStyle name="Comma 17 3 6 2" xfId="15693" xr:uid="{00000000-0005-0000-0000-000028270000}"/>
    <cellStyle name="Comma 17 3 6 3" xfId="25016" xr:uid="{00000000-0005-0000-0000-000029270000}"/>
    <cellStyle name="Comma 17 3 7" xfId="11282" xr:uid="{00000000-0005-0000-0000-00002A270000}"/>
    <cellStyle name="Comma 17 3 8" xfId="20606" xr:uid="{00000000-0005-0000-0000-00002B270000}"/>
    <cellStyle name="Comma 17 4" xfId="1759" xr:uid="{00000000-0005-0000-0000-00002C270000}"/>
    <cellStyle name="Comma 17 4 2" xfId="1760" xr:uid="{00000000-0005-0000-0000-00002D270000}"/>
    <cellStyle name="Comma 17 4 2 2" xfId="3506" xr:uid="{00000000-0005-0000-0000-00002E270000}"/>
    <cellStyle name="Comma 17 4 2 2 2" xfId="8185" xr:uid="{00000000-0005-0000-0000-00002F270000}"/>
    <cellStyle name="Comma 17 4 2 2 2 2" xfId="17509" xr:uid="{00000000-0005-0000-0000-000030270000}"/>
    <cellStyle name="Comma 17 4 2 2 2 3" xfId="26832" xr:uid="{00000000-0005-0000-0000-000031270000}"/>
    <cellStyle name="Comma 17 4 2 2 3" xfId="12882" xr:uid="{00000000-0005-0000-0000-000032270000}"/>
    <cellStyle name="Comma 17 4 2 2 4" xfId="22208" xr:uid="{00000000-0005-0000-0000-000033270000}"/>
    <cellStyle name="Comma 17 4 2 3" xfId="5201" xr:uid="{00000000-0005-0000-0000-000034270000}"/>
    <cellStyle name="Comma 17 4 2 3 2" xfId="14525" xr:uid="{00000000-0005-0000-0000-000035270000}"/>
    <cellStyle name="Comma 17 4 2 3 3" xfId="23848" xr:uid="{00000000-0005-0000-0000-000036270000}"/>
    <cellStyle name="Comma 17 4 2 4" xfId="6365" xr:uid="{00000000-0005-0000-0000-000037270000}"/>
    <cellStyle name="Comma 17 4 2 4 2" xfId="15689" xr:uid="{00000000-0005-0000-0000-000038270000}"/>
    <cellStyle name="Comma 17 4 2 4 3" xfId="25012" xr:uid="{00000000-0005-0000-0000-000039270000}"/>
    <cellStyle name="Comma 17 4 2 5" xfId="11287" xr:uid="{00000000-0005-0000-0000-00003A270000}"/>
    <cellStyle name="Comma 17 4 2 6" xfId="20611" xr:uid="{00000000-0005-0000-0000-00003B270000}"/>
    <cellStyle name="Comma 17 4 3" xfId="3505" xr:uid="{00000000-0005-0000-0000-00003C270000}"/>
    <cellStyle name="Comma 17 4 3 2" xfId="8184" xr:uid="{00000000-0005-0000-0000-00003D270000}"/>
    <cellStyle name="Comma 17 4 3 2 2" xfId="17508" xr:uid="{00000000-0005-0000-0000-00003E270000}"/>
    <cellStyle name="Comma 17 4 3 2 3" xfId="26831" xr:uid="{00000000-0005-0000-0000-00003F270000}"/>
    <cellStyle name="Comma 17 4 3 3" xfId="12881" xr:uid="{00000000-0005-0000-0000-000040270000}"/>
    <cellStyle name="Comma 17 4 3 4" xfId="22207" xr:uid="{00000000-0005-0000-0000-000041270000}"/>
    <cellStyle name="Comma 17 4 4" xfId="5200" xr:uid="{00000000-0005-0000-0000-000042270000}"/>
    <cellStyle name="Comma 17 4 4 2" xfId="14524" xr:uid="{00000000-0005-0000-0000-000043270000}"/>
    <cellStyle name="Comma 17 4 4 3" xfId="23847" xr:uid="{00000000-0005-0000-0000-000044270000}"/>
    <cellStyle name="Comma 17 4 5" xfId="6366" xr:uid="{00000000-0005-0000-0000-000045270000}"/>
    <cellStyle name="Comma 17 4 5 2" xfId="15690" xr:uid="{00000000-0005-0000-0000-000046270000}"/>
    <cellStyle name="Comma 17 4 5 3" xfId="25013" xr:uid="{00000000-0005-0000-0000-000047270000}"/>
    <cellStyle name="Comma 17 4 6" xfId="11286" xr:uid="{00000000-0005-0000-0000-000048270000}"/>
    <cellStyle name="Comma 17 4 7" xfId="20610" xr:uid="{00000000-0005-0000-0000-000049270000}"/>
    <cellStyle name="Comma 17 5" xfId="1761" xr:uid="{00000000-0005-0000-0000-00004A270000}"/>
    <cellStyle name="Comma 17 5 2" xfId="3507" xr:uid="{00000000-0005-0000-0000-00004B270000}"/>
    <cellStyle name="Comma 17 5 2 2" xfId="8186" xr:uid="{00000000-0005-0000-0000-00004C270000}"/>
    <cellStyle name="Comma 17 5 2 2 2" xfId="17510" xr:uid="{00000000-0005-0000-0000-00004D270000}"/>
    <cellStyle name="Comma 17 5 2 2 3" xfId="26833" xr:uid="{00000000-0005-0000-0000-00004E270000}"/>
    <cellStyle name="Comma 17 5 2 3" xfId="12883" xr:uid="{00000000-0005-0000-0000-00004F270000}"/>
    <cellStyle name="Comma 17 5 2 4" xfId="22209" xr:uid="{00000000-0005-0000-0000-000050270000}"/>
    <cellStyle name="Comma 17 5 3" xfId="5202" xr:uid="{00000000-0005-0000-0000-000051270000}"/>
    <cellStyle name="Comma 17 5 3 2" xfId="14526" xr:uid="{00000000-0005-0000-0000-000052270000}"/>
    <cellStyle name="Comma 17 5 3 3" xfId="23849" xr:uid="{00000000-0005-0000-0000-000053270000}"/>
    <cellStyle name="Comma 17 5 4" xfId="6364" xr:uid="{00000000-0005-0000-0000-000054270000}"/>
    <cellStyle name="Comma 17 5 4 2" xfId="15688" xr:uid="{00000000-0005-0000-0000-000055270000}"/>
    <cellStyle name="Comma 17 5 4 3" xfId="25011" xr:uid="{00000000-0005-0000-0000-000056270000}"/>
    <cellStyle name="Comma 17 5 5" xfId="11288" xr:uid="{00000000-0005-0000-0000-000057270000}"/>
    <cellStyle name="Comma 17 5 6" xfId="20612" xr:uid="{00000000-0005-0000-0000-000058270000}"/>
    <cellStyle name="Comma 17 6" xfId="1762" xr:uid="{00000000-0005-0000-0000-000059270000}"/>
    <cellStyle name="Comma 17 6 2" xfId="3508" xr:uid="{00000000-0005-0000-0000-00005A270000}"/>
    <cellStyle name="Comma 17 6 2 2" xfId="8187" xr:uid="{00000000-0005-0000-0000-00005B270000}"/>
    <cellStyle name="Comma 17 6 2 2 2" xfId="17511" xr:uid="{00000000-0005-0000-0000-00005C270000}"/>
    <cellStyle name="Comma 17 6 2 2 3" xfId="26834" xr:uid="{00000000-0005-0000-0000-00005D270000}"/>
    <cellStyle name="Comma 17 6 2 3" xfId="12884" xr:uid="{00000000-0005-0000-0000-00005E270000}"/>
    <cellStyle name="Comma 17 6 2 4" xfId="22210" xr:uid="{00000000-0005-0000-0000-00005F270000}"/>
    <cellStyle name="Comma 17 6 3" xfId="5203" xr:uid="{00000000-0005-0000-0000-000060270000}"/>
    <cellStyle name="Comma 17 6 3 2" xfId="14527" xr:uid="{00000000-0005-0000-0000-000061270000}"/>
    <cellStyle name="Comma 17 6 3 3" xfId="23850" xr:uid="{00000000-0005-0000-0000-000062270000}"/>
    <cellStyle name="Comma 17 6 4" xfId="6363" xr:uid="{00000000-0005-0000-0000-000063270000}"/>
    <cellStyle name="Comma 17 6 4 2" xfId="15687" xr:uid="{00000000-0005-0000-0000-000064270000}"/>
    <cellStyle name="Comma 17 6 4 3" xfId="25010" xr:uid="{00000000-0005-0000-0000-000065270000}"/>
    <cellStyle name="Comma 17 6 5" xfId="11289" xr:uid="{00000000-0005-0000-0000-000066270000}"/>
    <cellStyle name="Comma 17 6 6" xfId="20613" xr:uid="{00000000-0005-0000-0000-000067270000}"/>
    <cellStyle name="Comma 17 7" xfId="1763" xr:uid="{00000000-0005-0000-0000-000068270000}"/>
    <cellStyle name="Comma 17 7 2" xfId="3509" xr:uid="{00000000-0005-0000-0000-000069270000}"/>
    <cellStyle name="Comma 17 7 2 2" xfId="8188" xr:uid="{00000000-0005-0000-0000-00006A270000}"/>
    <cellStyle name="Comma 17 7 2 2 2" xfId="17512" xr:uid="{00000000-0005-0000-0000-00006B270000}"/>
    <cellStyle name="Comma 17 7 2 2 3" xfId="26835" xr:uid="{00000000-0005-0000-0000-00006C270000}"/>
    <cellStyle name="Comma 17 7 2 3" xfId="12885" xr:uid="{00000000-0005-0000-0000-00006D270000}"/>
    <cellStyle name="Comma 17 7 2 4" xfId="22211" xr:uid="{00000000-0005-0000-0000-00006E270000}"/>
    <cellStyle name="Comma 17 7 3" xfId="5204" xr:uid="{00000000-0005-0000-0000-00006F270000}"/>
    <cellStyle name="Comma 17 7 3 2" xfId="14528" xr:uid="{00000000-0005-0000-0000-000070270000}"/>
    <cellStyle name="Comma 17 7 3 3" xfId="23851" xr:uid="{00000000-0005-0000-0000-000071270000}"/>
    <cellStyle name="Comma 17 7 4" xfId="6362" xr:uid="{00000000-0005-0000-0000-000072270000}"/>
    <cellStyle name="Comma 17 7 4 2" xfId="15686" xr:uid="{00000000-0005-0000-0000-000073270000}"/>
    <cellStyle name="Comma 17 7 4 3" xfId="25009" xr:uid="{00000000-0005-0000-0000-000074270000}"/>
    <cellStyle name="Comma 17 7 5" xfId="11290" xr:uid="{00000000-0005-0000-0000-000075270000}"/>
    <cellStyle name="Comma 17 7 6" xfId="20614" xr:uid="{00000000-0005-0000-0000-000076270000}"/>
    <cellStyle name="Comma 17 8" xfId="1750" xr:uid="{00000000-0005-0000-0000-000077270000}"/>
    <cellStyle name="Comma 17 8 2" xfId="3496" xr:uid="{00000000-0005-0000-0000-000078270000}"/>
    <cellStyle name="Comma 17 8 2 2" xfId="8175" xr:uid="{00000000-0005-0000-0000-000079270000}"/>
    <cellStyle name="Comma 17 8 2 2 2" xfId="17499" xr:uid="{00000000-0005-0000-0000-00007A270000}"/>
    <cellStyle name="Comma 17 8 2 2 3" xfId="26822" xr:uid="{00000000-0005-0000-0000-00007B270000}"/>
    <cellStyle name="Comma 17 8 2 3" xfId="12872" xr:uid="{00000000-0005-0000-0000-00007C270000}"/>
    <cellStyle name="Comma 17 8 2 4" xfId="22198" xr:uid="{00000000-0005-0000-0000-00007D270000}"/>
    <cellStyle name="Comma 17 8 3" xfId="5191" xr:uid="{00000000-0005-0000-0000-00007E270000}"/>
    <cellStyle name="Comma 17 8 3 2" xfId="14515" xr:uid="{00000000-0005-0000-0000-00007F270000}"/>
    <cellStyle name="Comma 17 8 3 3" xfId="23838" xr:uid="{00000000-0005-0000-0000-000080270000}"/>
    <cellStyle name="Comma 17 8 4" xfId="6374" xr:uid="{00000000-0005-0000-0000-000081270000}"/>
    <cellStyle name="Comma 17 8 4 2" xfId="15698" xr:uid="{00000000-0005-0000-0000-000082270000}"/>
    <cellStyle name="Comma 17 8 4 3" xfId="25021" xr:uid="{00000000-0005-0000-0000-000083270000}"/>
    <cellStyle name="Comma 17 8 5" xfId="11277" xr:uid="{00000000-0005-0000-0000-000084270000}"/>
    <cellStyle name="Comma 17 8 6" xfId="20601" xr:uid="{00000000-0005-0000-0000-000085270000}"/>
    <cellStyle name="Comma 17 9" xfId="2888" xr:uid="{00000000-0005-0000-0000-000086270000}"/>
    <cellStyle name="Comma 17 9 2" xfId="4536" xr:uid="{00000000-0005-0000-0000-000087270000}"/>
    <cellStyle name="Comma 17 9 2 2" xfId="9213" xr:uid="{00000000-0005-0000-0000-000088270000}"/>
    <cellStyle name="Comma 17 9 2 2 2" xfId="18537" xr:uid="{00000000-0005-0000-0000-000089270000}"/>
    <cellStyle name="Comma 17 9 2 2 3" xfId="27860" xr:uid="{00000000-0005-0000-0000-00008A270000}"/>
    <cellStyle name="Comma 17 9 3" xfId="7594" xr:uid="{00000000-0005-0000-0000-00008B270000}"/>
    <cellStyle name="Comma 17 9 3 2" xfId="16918" xr:uid="{00000000-0005-0000-0000-00008C270000}"/>
    <cellStyle name="Comma 17 9 3 3" xfId="26241" xr:uid="{00000000-0005-0000-0000-00008D270000}"/>
    <cellStyle name="Comma 17 9 4" xfId="12314" xr:uid="{00000000-0005-0000-0000-00008E270000}"/>
    <cellStyle name="Comma 17 9 5" xfId="21640" xr:uid="{00000000-0005-0000-0000-00008F270000}"/>
    <cellStyle name="Comma 18" xfId="1181" xr:uid="{00000000-0005-0000-0000-000090270000}"/>
    <cellStyle name="Comma 18 10" xfId="20097" xr:uid="{00000000-0005-0000-0000-000091270000}"/>
    <cellStyle name="Comma 18 2" xfId="1765" xr:uid="{00000000-0005-0000-0000-000092270000}"/>
    <cellStyle name="Comma 18 2 2" xfId="1766" xr:uid="{00000000-0005-0000-0000-000093270000}"/>
    <cellStyle name="Comma 18 2 2 2" xfId="1767" xr:uid="{00000000-0005-0000-0000-000094270000}"/>
    <cellStyle name="Comma 18 2 2 2 2" xfId="2892" xr:uid="{00000000-0005-0000-0000-000095270000}"/>
    <cellStyle name="Comma 18 2 2 2 2 2" xfId="2893" xr:uid="{00000000-0005-0000-0000-000096270000}"/>
    <cellStyle name="Comma 18 2 2 2 2 2 2" xfId="4541" xr:uid="{00000000-0005-0000-0000-000097270000}"/>
    <cellStyle name="Comma 18 2 2 2 2 2 2 2" xfId="9218" xr:uid="{00000000-0005-0000-0000-000098270000}"/>
    <cellStyle name="Comma 18 2 2 2 2 2 2 2 2" xfId="18542" xr:uid="{00000000-0005-0000-0000-000099270000}"/>
    <cellStyle name="Comma 18 2 2 2 2 2 2 2 3" xfId="27865" xr:uid="{00000000-0005-0000-0000-00009A270000}"/>
    <cellStyle name="Comma 18 2 2 2 2 2 3" xfId="7599" xr:uid="{00000000-0005-0000-0000-00009B270000}"/>
    <cellStyle name="Comma 18 2 2 2 2 2 3 2" xfId="16923" xr:uid="{00000000-0005-0000-0000-00009C270000}"/>
    <cellStyle name="Comma 18 2 2 2 2 2 3 3" xfId="26246" xr:uid="{00000000-0005-0000-0000-00009D270000}"/>
    <cellStyle name="Comma 18 2 2 2 2 2 4" xfId="12319" xr:uid="{00000000-0005-0000-0000-00009E270000}"/>
    <cellStyle name="Comma 18 2 2 2 2 2 5" xfId="21645" xr:uid="{00000000-0005-0000-0000-00009F270000}"/>
    <cellStyle name="Comma 18 2 2 2 2 3" xfId="4540" xr:uid="{00000000-0005-0000-0000-0000A0270000}"/>
    <cellStyle name="Comma 18 2 2 2 2 3 2" xfId="9217" xr:uid="{00000000-0005-0000-0000-0000A1270000}"/>
    <cellStyle name="Comma 18 2 2 2 2 3 2 2" xfId="18541" xr:uid="{00000000-0005-0000-0000-0000A2270000}"/>
    <cellStyle name="Comma 18 2 2 2 2 3 2 3" xfId="27864" xr:uid="{00000000-0005-0000-0000-0000A3270000}"/>
    <cellStyle name="Comma 18 2 2 2 2 4" xfId="7598" xr:uid="{00000000-0005-0000-0000-0000A4270000}"/>
    <cellStyle name="Comma 18 2 2 2 2 4 2" xfId="16922" xr:uid="{00000000-0005-0000-0000-0000A5270000}"/>
    <cellStyle name="Comma 18 2 2 2 2 4 3" xfId="26245" xr:uid="{00000000-0005-0000-0000-0000A6270000}"/>
    <cellStyle name="Comma 18 2 2 2 2 5" xfId="12318" xr:uid="{00000000-0005-0000-0000-0000A7270000}"/>
    <cellStyle name="Comma 18 2 2 2 2 6" xfId="21644" xr:uid="{00000000-0005-0000-0000-0000A8270000}"/>
    <cellStyle name="Comma 18 2 2 2 3" xfId="2891" xr:uid="{00000000-0005-0000-0000-0000A9270000}"/>
    <cellStyle name="Comma 18 2 2 2 3 2" xfId="4539" xr:uid="{00000000-0005-0000-0000-0000AA270000}"/>
    <cellStyle name="Comma 18 2 2 2 3 2 2" xfId="9216" xr:uid="{00000000-0005-0000-0000-0000AB270000}"/>
    <cellStyle name="Comma 18 2 2 2 3 2 2 2" xfId="18540" xr:uid="{00000000-0005-0000-0000-0000AC270000}"/>
    <cellStyle name="Comma 18 2 2 2 3 2 2 3" xfId="27863" xr:uid="{00000000-0005-0000-0000-0000AD270000}"/>
    <cellStyle name="Comma 18 2 2 2 3 3" xfId="7597" xr:uid="{00000000-0005-0000-0000-0000AE270000}"/>
    <cellStyle name="Comma 18 2 2 2 3 3 2" xfId="16921" xr:uid="{00000000-0005-0000-0000-0000AF270000}"/>
    <cellStyle name="Comma 18 2 2 2 3 3 3" xfId="26244" xr:uid="{00000000-0005-0000-0000-0000B0270000}"/>
    <cellStyle name="Comma 18 2 2 2 3 4" xfId="12317" xr:uid="{00000000-0005-0000-0000-0000B1270000}"/>
    <cellStyle name="Comma 18 2 2 2 3 5" xfId="21643" xr:uid="{00000000-0005-0000-0000-0000B2270000}"/>
    <cellStyle name="Comma 18 2 2 2 4" xfId="3513" xr:uid="{00000000-0005-0000-0000-0000B3270000}"/>
    <cellStyle name="Comma 18 2 2 2 4 2" xfId="8192" xr:uid="{00000000-0005-0000-0000-0000B4270000}"/>
    <cellStyle name="Comma 18 2 2 2 4 2 2" xfId="17516" xr:uid="{00000000-0005-0000-0000-0000B5270000}"/>
    <cellStyle name="Comma 18 2 2 2 4 2 3" xfId="26839" xr:uid="{00000000-0005-0000-0000-0000B6270000}"/>
    <cellStyle name="Comma 18 2 2 2 4 3" xfId="12888" xr:uid="{00000000-0005-0000-0000-0000B7270000}"/>
    <cellStyle name="Comma 18 2 2 2 4 4" xfId="22214" xr:uid="{00000000-0005-0000-0000-0000B8270000}"/>
    <cellStyle name="Comma 18 2 2 2 5" xfId="5208" xr:uid="{00000000-0005-0000-0000-0000B9270000}"/>
    <cellStyle name="Comma 18 2 2 2 5 2" xfId="14532" xr:uid="{00000000-0005-0000-0000-0000BA270000}"/>
    <cellStyle name="Comma 18 2 2 2 5 3" xfId="23855" xr:uid="{00000000-0005-0000-0000-0000BB270000}"/>
    <cellStyle name="Comma 18 2 2 2 6" xfId="6358" xr:uid="{00000000-0005-0000-0000-0000BC270000}"/>
    <cellStyle name="Comma 18 2 2 2 6 2" xfId="15682" xr:uid="{00000000-0005-0000-0000-0000BD270000}"/>
    <cellStyle name="Comma 18 2 2 2 6 3" xfId="25005" xr:uid="{00000000-0005-0000-0000-0000BE270000}"/>
    <cellStyle name="Comma 18 2 2 2 7" xfId="11294" xr:uid="{00000000-0005-0000-0000-0000BF270000}"/>
    <cellStyle name="Comma 18 2 2 2 8" xfId="20618" xr:uid="{00000000-0005-0000-0000-0000C0270000}"/>
    <cellStyle name="Comma 18 2 2 3" xfId="2890" xr:uid="{00000000-0005-0000-0000-0000C1270000}"/>
    <cellStyle name="Comma 18 2 2 3 2" xfId="4538" xr:uid="{00000000-0005-0000-0000-0000C2270000}"/>
    <cellStyle name="Comma 18 2 2 3 2 2" xfId="9215" xr:uid="{00000000-0005-0000-0000-0000C3270000}"/>
    <cellStyle name="Comma 18 2 2 3 2 2 2" xfId="18539" xr:uid="{00000000-0005-0000-0000-0000C4270000}"/>
    <cellStyle name="Comma 18 2 2 3 2 2 3" xfId="27862" xr:uid="{00000000-0005-0000-0000-0000C5270000}"/>
    <cellStyle name="Comma 18 2 2 3 3" xfId="7596" xr:uid="{00000000-0005-0000-0000-0000C6270000}"/>
    <cellStyle name="Comma 18 2 2 3 3 2" xfId="16920" xr:uid="{00000000-0005-0000-0000-0000C7270000}"/>
    <cellStyle name="Comma 18 2 2 3 3 3" xfId="26243" xr:uid="{00000000-0005-0000-0000-0000C8270000}"/>
    <cellStyle name="Comma 18 2 2 3 4" xfId="12316" xr:uid="{00000000-0005-0000-0000-0000C9270000}"/>
    <cellStyle name="Comma 18 2 2 3 5" xfId="21642" xr:uid="{00000000-0005-0000-0000-0000CA270000}"/>
    <cellStyle name="Comma 18 2 2 4" xfId="3512" xr:uid="{00000000-0005-0000-0000-0000CB270000}"/>
    <cellStyle name="Comma 18 2 2 4 2" xfId="8191" xr:uid="{00000000-0005-0000-0000-0000CC270000}"/>
    <cellStyle name="Comma 18 2 2 4 2 2" xfId="17515" xr:uid="{00000000-0005-0000-0000-0000CD270000}"/>
    <cellStyle name="Comma 18 2 2 4 2 3" xfId="26838" xr:uid="{00000000-0005-0000-0000-0000CE270000}"/>
    <cellStyle name="Comma 18 2 2 4 3" xfId="12887" xr:uid="{00000000-0005-0000-0000-0000CF270000}"/>
    <cellStyle name="Comma 18 2 2 4 4" xfId="22213" xr:uid="{00000000-0005-0000-0000-0000D0270000}"/>
    <cellStyle name="Comma 18 2 2 5" xfId="5207" xr:uid="{00000000-0005-0000-0000-0000D1270000}"/>
    <cellStyle name="Comma 18 2 2 5 2" xfId="14531" xr:uid="{00000000-0005-0000-0000-0000D2270000}"/>
    <cellStyle name="Comma 18 2 2 5 3" xfId="23854" xr:uid="{00000000-0005-0000-0000-0000D3270000}"/>
    <cellStyle name="Comma 18 2 2 6" xfId="6359" xr:uid="{00000000-0005-0000-0000-0000D4270000}"/>
    <cellStyle name="Comma 18 2 2 6 2" xfId="15683" xr:uid="{00000000-0005-0000-0000-0000D5270000}"/>
    <cellStyle name="Comma 18 2 2 6 3" xfId="25006" xr:uid="{00000000-0005-0000-0000-0000D6270000}"/>
    <cellStyle name="Comma 18 2 2 7" xfId="11293" xr:uid="{00000000-0005-0000-0000-0000D7270000}"/>
    <cellStyle name="Comma 18 2 2 8" xfId="20617" xr:uid="{00000000-0005-0000-0000-0000D8270000}"/>
    <cellStyle name="Comma 18 2 3" xfId="1768" xr:uid="{00000000-0005-0000-0000-0000D9270000}"/>
    <cellStyle name="Comma 18 2 3 2" xfId="3514" xr:uid="{00000000-0005-0000-0000-0000DA270000}"/>
    <cellStyle name="Comma 18 2 3 2 2" xfId="8193" xr:uid="{00000000-0005-0000-0000-0000DB270000}"/>
    <cellStyle name="Comma 18 2 3 2 2 2" xfId="17517" xr:uid="{00000000-0005-0000-0000-0000DC270000}"/>
    <cellStyle name="Comma 18 2 3 2 2 3" xfId="26840" xr:uid="{00000000-0005-0000-0000-0000DD270000}"/>
    <cellStyle name="Comma 18 2 3 2 3" xfId="12889" xr:uid="{00000000-0005-0000-0000-0000DE270000}"/>
    <cellStyle name="Comma 18 2 3 2 4" xfId="22215" xr:uid="{00000000-0005-0000-0000-0000DF270000}"/>
    <cellStyle name="Comma 18 2 3 3" xfId="5209" xr:uid="{00000000-0005-0000-0000-0000E0270000}"/>
    <cellStyle name="Comma 18 2 3 3 2" xfId="14533" xr:uid="{00000000-0005-0000-0000-0000E1270000}"/>
    <cellStyle name="Comma 18 2 3 3 3" xfId="23856" xr:uid="{00000000-0005-0000-0000-0000E2270000}"/>
    <cellStyle name="Comma 18 2 3 4" xfId="4787" xr:uid="{00000000-0005-0000-0000-0000E3270000}"/>
    <cellStyle name="Comma 18 2 3 4 2" xfId="14111" xr:uid="{00000000-0005-0000-0000-0000E4270000}"/>
    <cellStyle name="Comma 18 2 3 4 3" xfId="23434" xr:uid="{00000000-0005-0000-0000-0000E5270000}"/>
    <cellStyle name="Comma 18 2 3 5" xfId="11295" xr:uid="{00000000-0005-0000-0000-0000E6270000}"/>
    <cellStyle name="Comma 18 2 3 6" xfId="20619" xr:uid="{00000000-0005-0000-0000-0000E7270000}"/>
    <cellStyle name="Comma 18 2 4" xfId="2889" xr:uid="{00000000-0005-0000-0000-0000E8270000}"/>
    <cellStyle name="Comma 18 2 4 2" xfId="4537" xr:uid="{00000000-0005-0000-0000-0000E9270000}"/>
    <cellStyle name="Comma 18 2 4 2 2" xfId="9214" xr:uid="{00000000-0005-0000-0000-0000EA270000}"/>
    <cellStyle name="Comma 18 2 4 2 2 2" xfId="18538" xr:uid="{00000000-0005-0000-0000-0000EB270000}"/>
    <cellStyle name="Comma 18 2 4 2 2 3" xfId="27861" xr:uid="{00000000-0005-0000-0000-0000EC270000}"/>
    <cellStyle name="Comma 18 2 4 3" xfId="7595" xr:uid="{00000000-0005-0000-0000-0000ED270000}"/>
    <cellStyle name="Comma 18 2 4 3 2" xfId="16919" xr:uid="{00000000-0005-0000-0000-0000EE270000}"/>
    <cellStyle name="Comma 18 2 4 3 3" xfId="26242" xr:uid="{00000000-0005-0000-0000-0000EF270000}"/>
    <cellStyle name="Comma 18 2 4 4" xfId="12315" xr:uid="{00000000-0005-0000-0000-0000F0270000}"/>
    <cellStyle name="Comma 18 2 4 5" xfId="21641" xr:uid="{00000000-0005-0000-0000-0000F1270000}"/>
    <cellStyle name="Comma 18 2 5" xfId="3511" xr:uid="{00000000-0005-0000-0000-0000F2270000}"/>
    <cellStyle name="Comma 18 2 5 2" xfId="8190" xr:uid="{00000000-0005-0000-0000-0000F3270000}"/>
    <cellStyle name="Comma 18 2 5 2 2" xfId="17514" xr:uid="{00000000-0005-0000-0000-0000F4270000}"/>
    <cellStyle name="Comma 18 2 5 2 3" xfId="26837" xr:uid="{00000000-0005-0000-0000-0000F5270000}"/>
    <cellStyle name="Comma 18 2 5 3" xfId="12886" xr:uid="{00000000-0005-0000-0000-0000F6270000}"/>
    <cellStyle name="Comma 18 2 5 4" xfId="22212" xr:uid="{00000000-0005-0000-0000-0000F7270000}"/>
    <cellStyle name="Comma 18 2 6" xfId="5206" xr:uid="{00000000-0005-0000-0000-0000F8270000}"/>
    <cellStyle name="Comma 18 2 6 2" xfId="14530" xr:uid="{00000000-0005-0000-0000-0000F9270000}"/>
    <cellStyle name="Comma 18 2 6 3" xfId="23853" xr:uid="{00000000-0005-0000-0000-0000FA270000}"/>
    <cellStyle name="Comma 18 2 7" xfId="6360" xr:uid="{00000000-0005-0000-0000-0000FB270000}"/>
    <cellStyle name="Comma 18 2 7 2" xfId="15684" xr:uid="{00000000-0005-0000-0000-0000FC270000}"/>
    <cellStyle name="Comma 18 2 7 3" xfId="25007" xr:uid="{00000000-0005-0000-0000-0000FD270000}"/>
    <cellStyle name="Comma 18 2 8" xfId="11292" xr:uid="{00000000-0005-0000-0000-0000FE270000}"/>
    <cellStyle name="Comma 18 2 9" xfId="20616" xr:uid="{00000000-0005-0000-0000-0000FF270000}"/>
    <cellStyle name="Comma 18 3" xfId="1769" xr:uid="{00000000-0005-0000-0000-000000280000}"/>
    <cellStyle name="Comma 18 3 2" xfId="1770" xr:uid="{00000000-0005-0000-0000-000001280000}"/>
    <cellStyle name="Comma 18 3 2 2" xfId="3516" xr:uid="{00000000-0005-0000-0000-000002280000}"/>
    <cellStyle name="Comma 18 3 2 2 2" xfId="8195" xr:uid="{00000000-0005-0000-0000-000003280000}"/>
    <cellStyle name="Comma 18 3 2 2 2 2" xfId="17519" xr:uid="{00000000-0005-0000-0000-000004280000}"/>
    <cellStyle name="Comma 18 3 2 2 2 3" xfId="26842" xr:uid="{00000000-0005-0000-0000-000005280000}"/>
    <cellStyle name="Comma 18 3 2 2 3" xfId="12890" xr:uid="{00000000-0005-0000-0000-000006280000}"/>
    <cellStyle name="Comma 18 3 2 2 4" xfId="22216" xr:uid="{00000000-0005-0000-0000-000007280000}"/>
    <cellStyle name="Comma 18 3 2 3" xfId="5211" xr:uid="{00000000-0005-0000-0000-000008280000}"/>
    <cellStyle name="Comma 18 3 2 3 2" xfId="14535" xr:uid="{00000000-0005-0000-0000-000009280000}"/>
    <cellStyle name="Comma 18 3 2 3 3" xfId="23858" xr:uid="{00000000-0005-0000-0000-00000A280000}"/>
    <cellStyle name="Comma 18 3 2 4" xfId="6356" xr:uid="{00000000-0005-0000-0000-00000B280000}"/>
    <cellStyle name="Comma 18 3 2 4 2" xfId="15680" xr:uid="{00000000-0005-0000-0000-00000C280000}"/>
    <cellStyle name="Comma 18 3 2 4 3" xfId="25003" xr:uid="{00000000-0005-0000-0000-00000D280000}"/>
    <cellStyle name="Comma 18 3 2 5" xfId="11297" xr:uid="{00000000-0005-0000-0000-00000E280000}"/>
    <cellStyle name="Comma 18 3 2 6" xfId="20621" xr:uid="{00000000-0005-0000-0000-00000F280000}"/>
    <cellStyle name="Comma 18 3 3" xfId="1771" xr:uid="{00000000-0005-0000-0000-000010280000}"/>
    <cellStyle name="Comma 18 3 3 2" xfId="3517" xr:uid="{00000000-0005-0000-0000-000011280000}"/>
    <cellStyle name="Comma 18 3 3 2 2" xfId="8196" xr:uid="{00000000-0005-0000-0000-000012280000}"/>
    <cellStyle name="Comma 18 3 3 2 2 2" xfId="17520" xr:uid="{00000000-0005-0000-0000-000013280000}"/>
    <cellStyle name="Comma 18 3 3 2 2 3" xfId="26843" xr:uid="{00000000-0005-0000-0000-000014280000}"/>
    <cellStyle name="Comma 18 3 3 3" xfId="6355" xr:uid="{00000000-0005-0000-0000-000015280000}"/>
    <cellStyle name="Comma 18 3 3 3 2" xfId="15679" xr:uid="{00000000-0005-0000-0000-000016280000}"/>
    <cellStyle name="Comma 18 3 3 3 3" xfId="25002" xr:uid="{00000000-0005-0000-0000-000017280000}"/>
    <cellStyle name="Comma 18 3 3 4" xfId="11298" xr:uid="{00000000-0005-0000-0000-000018280000}"/>
    <cellStyle name="Comma 18 3 3 5" xfId="20622" xr:uid="{00000000-0005-0000-0000-000019280000}"/>
    <cellStyle name="Comma 18 3 4" xfId="3515" xr:uid="{00000000-0005-0000-0000-00001A280000}"/>
    <cellStyle name="Comma 18 3 4 2" xfId="8194" xr:uid="{00000000-0005-0000-0000-00001B280000}"/>
    <cellStyle name="Comma 18 3 4 2 2" xfId="17518" xr:uid="{00000000-0005-0000-0000-00001C280000}"/>
    <cellStyle name="Comma 18 3 4 2 3" xfId="26841" xr:uid="{00000000-0005-0000-0000-00001D280000}"/>
    <cellStyle name="Comma 18 3 5" xfId="4626" xr:uid="{00000000-0005-0000-0000-00001E280000}"/>
    <cellStyle name="Comma 18 3 5 2" xfId="13950" xr:uid="{00000000-0005-0000-0000-00001F280000}"/>
    <cellStyle name="Comma 18 3 5 3" xfId="23273" xr:uid="{00000000-0005-0000-0000-000020280000}"/>
    <cellStyle name="Comma 18 3 6" xfId="11296" xr:uid="{00000000-0005-0000-0000-000021280000}"/>
    <cellStyle name="Comma 18 3 7" xfId="20620" xr:uid="{00000000-0005-0000-0000-000022280000}"/>
    <cellStyle name="Comma 18 4" xfId="1772" xr:uid="{00000000-0005-0000-0000-000023280000}"/>
    <cellStyle name="Comma 18 4 2" xfId="3518" xr:uid="{00000000-0005-0000-0000-000024280000}"/>
    <cellStyle name="Comma 18 4 2 2" xfId="8197" xr:uid="{00000000-0005-0000-0000-000025280000}"/>
    <cellStyle name="Comma 18 4 2 2 2" xfId="17521" xr:uid="{00000000-0005-0000-0000-000026280000}"/>
    <cellStyle name="Comma 18 4 2 2 3" xfId="26844" xr:uid="{00000000-0005-0000-0000-000027280000}"/>
    <cellStyle name="Comma 18 4 2 3" xfId="12891" xr:uid="{00000000-0005-0000-0000-000028280000}"/>
    <cellStyle name="Comma 18 4 2 4" xfId="22217" xr:uid="{00000000-0005-0000-0000-000029280000}"/>
    <cellStyle name="Comma 18 4 3" xfId="5213" xr:uid="{00000000-0005-0000-0000-00002A280000}"/>
    <cellStyle name="Comma 18 4 3 2" xfId="14537" xr:uid="{00000000-0005-0000-0000-00002B280000}"/>
    <cellStyle name="Comma 18 4 3 3" xfId="23860" xr:uid="{00000000-0005-0000-0000-00002C280000}"/>
    <cellStyle name="Comma 18 4 4" xfId="6354" xr:uid="{00000000-0005-0000-0000-00002D280000}"/>
    <cellStyle name="Comma 18 4 4 2" xfId="15678" xr:uid="{00000000-0005-0000-0000-00002E280000}"/>
    <cellStyle name="Comma 18 4 4 3" xfId="25001" xr:uid="{00000000-0005-0000-0000-00002F280000}"/>
    <cellStyle name="Comma 18 4 5" xfId="11299" xr:uid="{00000000-0005-0000-0000-000030280000}"/>
    <cellStyle name="Comma 18 4 6" xfId="20623" xr:uid="{00000000-0005-0000-0000-000031280000}"/>
    <cellStyle name="Comma 18 5" xfId="1773" xr:uid="{00000000-0005-0000-0000-000032280000}"/>
    <cellStyle name="Comma 18 5 2" xfId="3519" xr:uid="{00000000-0005-0000-0000-000033280000}"/>
    <cellStyle name="Comma 18 5 2 2" xfId="8198" xr:uid="{00000000-0005-0000-0000-000034280000}"/>
    <cellStyle name="Comma 18 5 2 2 2" xfId="17522" xr:uid="{00000000-0005-0000-0000-000035280000}"/>
    <cellStyle name="Comma 18 5 2 2 3" xfId="26845" xr:uid="{00000000-0005-0000-0000-000036280000}"/>
    <cellStyle name="Comma 18 5 3" xfId="6353" xr:uid="{00000000-0005-0000-0000-000037280000}"/>
    <cellStyle name="Comma 18 5 3 2" xfId="15677" xr:uid="{00000000-0005-0000-0000-000038280000}"/>
    <cellStyle name="Comma 18 5 3 3" xfId="25000" xr:uid="{00000000-0005-0000-0000-000039280000}"/>
    <cellStyle name="Comma 18 5 4" xfId="11300" xr:uid="{00000000-0005-0000-0000-00003A280000}"/>
    <cellStyle name="Comma 18 5 5" xfId="20624" xr:uid="{00000000-0005-0000-0000-00003B280000}"/>
    <cellStyle name="Comma 18 6" xfId="1764" xr:uid="{00000000-0005-0000-0000-00003C280000}"/>
    <cellStyle name="Comma 18 6 2" xfId="3510" xr:uid="{00000000-0005-0000-0000-00003D280000}"/>
    <cellStyle name="Comma 18 6 2 2" xfId="8189" xr:uid="{00000000-0005-0000-0000-00003E280000}"/>
    <cellStyle name="Comma 18 6 2 2 2" xfId="17513" xr:uid="{00000000-0005-0000-0000-00003F280000}"/>
    <cellStyle name="Comma 18 6 2 2 3" xfId="26836" xr:uid="{00000000-0005-0000-0000-000040280000}"/>
    <cellStyle name="Comma 18 6 3" xfId="6361" xr:uid="{00000000-0005-0000-0000-000041280000}"/>
    <cellStyle name="Comma 18 6 3 2" xfId="15685" xr:uid="{00000000-0005-0000-0000-000042280000}"/>
    <cellStyle name="Comma 18 6 3 3" xfId="25008" xr:uid="{00000000-0005-0000-0000-000043280000}"/>
    <cellStyle name="Comma 18 6 4" xfId="11291" xr:uid="{00000000-0005-0000-0000-000044280000}"/>
    <cellStyle name="Comma 18 6 5" xfId="20615" xr:uid="{00000000-0005-0000-0000-000045280000}"/>
    <cellStyle name="Comma 18 7" xfId="2992" xr:uid="{00000000-0005-0000-0000-000046280000}"/>
    <cellStyle name="Comma 18 7 2" xfId="7671" xr:uid="{00000000-0005-0000-0000-000047280000}"/>
    <cellStyle name="Comma 18 7 2 2" xfId="16995" xr:uid="{00000000-0005-0000-0000-000048280000}"/>
    <cellStyle name="Comma 18 7 2 3" xfId="26318" xr:uid="{00000000-0005-0000-0000-000049280000}"/>
    <cellStyle name="Comma 18 7 3" xfId="12383" xr:uid="{00000000-0005-0000-0000-00004A280000}"/>
    <cellStyle name="Comma 18 7 4" xfId="21709" xr:uid="{00000000-0005-0000-0000-00004B280000}"/>
    <cellStyle name="Comma 18 8" xfId="4643" xr:uid="{00000000-0005-0000-0000-00004C280000}"/>
    <cellStyle name="Comma 18 8 2" xfId="13967" xr:uid="{00000000-0005-0000-0000-00004D280000}"/>
    <cellStyle name="Comma 18 8 3" xfId="23290" xr:uid="{00000000-0005-0000-0000-00004E280000}"/>
    <cellStyle name="Comma 18 9" xfId="10773" xr:uid="{00000000-0005-0000-0000-00004F280000}"/>
    <cellStyle name="Comma 19" xfId="1182" xr:uid="{00000000-0005-0000-0000-000050280000}"/>
    <cellStyle name="Comma 19 2" xfId="1775" xr:uid="{00000000-0005-0000-0000-000051280000}"/>
    <cellStyle name="Comma 19 2 2" xfId="1776" xr:uid="{00000000-0005-0000-0000-000052280000}"/>
    <cellStyle name="Comma 19 2 2 2" xfId="3522" xr:uid="{00000000-0005-0000-0000-000053280000}"/>
    <cellStyle name="Comma 19 2 2 2 2" xfId="8201" xr:uid="{00000000-0005-0000-0000-000054280000}"/>
    <cellStyle name="Comma 19 2 2 2 2 2" xfId="17525" xr:uid="{00000000-0005-0000-0000-000055280000}"/>
    <cellStyle name="Comma 19 2 2 2 2 3" xfId="26848" xr:uid="{00000000-0005-0000-0000-000056280000}"/>
    <cellStyle name="Comma 19 2 2 2 3" xfId="12892" xr:uid="{00000000-0005-0000-0000-000057280000}"/>
    <cellStyle name="Comma 19 2 2 2 4" xfId="22218" xr:uid="{00000000-0005-0000-0000-000058280000}"/>
    <cellStyle name="Comma 19 2 2 3" xfId="5216" xr:uid="{00000000-0005-0000-0000-000059280000}"/>
    <cellStyle name="Comma 19 2 2 3 2" xfId="14540" xr:uid="{00000000-0005-0000-0000-00005A280000}"/>
    <cellStyle name="Comma 19 2 2 3 3" xfId="23863" xr:uid="{00000000-0005-0000-0000-00005B280000}"/>
    <cellStyle name="Comma 19 2 2 4" xfId="6350" xr:uid="{00000000-0005-0000-0000-00005C280000}"/>
    <cellStyle name="Comma 19 2 2 4 2" xfId="15674" xr:uid="{00000000-0005-0000-0000-00005D280000}"/>
    <cellStyle name="Comma 19 2 2 4 3" xfId="24997" xr:uid="{00000000-0005-0000-0000-00005E280000}"/>
    <cellStyle name="Comma 19 2 2 5" xfId="11303" xr:uid="{00000000-0005-0000-0000-00005F280000}"/>
    <cellStyle name="Comma 19 2 2 6" xfId="20627" xr:uid="{00000000-0005-0000-0000-000060280000}"/>
    <cellStyle name="Comma 19 2 3" xfId="1777" xr:uid="{00000000-0005-0000-0000-000061280000}"/>
    <cellStyle name="Comma 19 2 3 2" xfId="3523" xr:uid="{00000000-0005-0000-0000-000062280000}"/>
    <cellStyle name="Comma 19 2 3 2 2" xfId="8202" xr:uid="{00000000-0005-0000-0000-000063280000}"/>
    <cellStyle name="Comma 19 2 3 2 2 2" xfId="17526" xr:uid="{00000000-0005-0000-0000-000064280000}"/>
    <cellStyle name="Comma 19 2 3 2 2 3" xfId="26849" xr:uid="{00000000-0005-0000-0000-000065280000}"/>
    <cellStyle name="Comma 19 2 3 3" xfId="6349" xr:uid="{00000000-0005-0000-0000-000066280000}"/>
    <cellStyle name="Comma 19 2 3 3 2" xfId="15673" xr:uid="{00000000-0005-0000-0000-000067280000}"/>
    <cellStyle name="Comma 19 2 3 3 3" xfId="24996" xr:uid="{00000000-0005-0000-0000-000068280000}"/>
    <cellStyle name="Comma 19 2 3 4" xfId="11304" xr:uid="{00000000-0005-0000-0000-000069280000}"/>
    <cellStyle name="Comma 19 2 3 5" xfId="20628" xr:uid="{00000000-0005-0000-0000-00006A280000}"/>
    <cellStyle name="Comma 19 2 4" xfId="3521" xr:uid="{00000000-0005-0000-0000-00006B280000}"/>
    <cellStyle name="Comma 19 2 4 2" xfId="8200" xr:uid="{00000000-0005-0000-0000-00006C280000}"/>
    <cellStyle name="Comma 19 2 4 2 2" xfId="17524" xr:uid="{00000000-0005-0000-0000-00006D280000}"/>
    <cellStyle name="Comma 19 2 4 2 3" xfId="26847" xr:uid="{00000000-0005-0000-0000-00006E280000}"/>
    <cellStyle name="Comma 19 2 5" xfId="6351" xr:uid="{00000000-0005-0000-0000-00006F280000}"/>
    <cellStyle name="Comma 19 2 5 2" xfId="15675" xr:uid="{00000000-0005-0000-0000-000070280000}"/>
    <cellStyle name="Comma 19 2 5 3" xfId="24998" xr:uid="{00000000-0005-0000-0000-000071280000}"/>
    <cellStyle name="Comma 19 2 6" xfId="11302" xr:uid="{00000000-0005-0000-0000-000072280000}"/>
    <cellStyle name="Comma 19 2 7" xfId="20626" xr:uid="{00000000-0005-0000-0000-000073280000}"/>
    <cellStyle name="Comma 19 3" xfId="1778" xr:uid="{00000000-0005-0000-0000-000074280000}"/>
    <cellStyle name="Comma 19 3 2" xfId="3524" xr:uid="{00000000-0005-0000-0000-000075280000}"/>
    <cellStyle name="Comma 19 3 2 2" xfId="8203" xr:uid="{00000000-0005-0000-0000-000076280000}"/>
    <cellStyle name="Comma 19 3 2 2 2" xfId="17527" xr:uid="{00000000-0005-0000-0000-000077280000}"/>
    <cellStyle name="Comma 19 3 2 2 3" xfId="26850" xr:uid="{00000000-0005-0000-0000-000078280000}"/>
    <cellStyle name="Comma 19 3 2 3" xfId="12893" xr:uid="{00000000-0005-0000-0000-000079280000}"/>
    <cellStyle name="Comma 19 3 2 4" xfId="22219" xr:uid="{00000000-0005-0000-0000-00007A280000}"/>
    <cellStyle name="Comma 19 3 3" xfId="5218" xr:uid="{00000000-0005-0000-0000-00007B280000}"/>
    <cellStyle name="Comma 19 3 3 2" xfId="14542" xr:uid="{00000000-0005-0000-0000-00007C280000}"/>
    <cellStyle name="Comma 19 3 3 3" xfId="23865" xr:uid="{00000000-0005-0000-0000-00007D280000}"/>
    <cellStyle name="Comma 19 3 4" xfId="6348" xr:uid="{00000000-0005-0000-0000-00007E280000}"/>
    <cellStyle name="Comma 19 3 4 2" xfId="15672" xr:uid="{00000000-0005-0000-0000-00007F280000}"/>
    <cellStyle name="Comma 19 3 4 3" xfId="24995" xr:uid="{00000000-0005-0000-0000-000080280000}"/>
    <cellStyle name="Comma 19 3 5" xfId="11305" xr:uid="{00000000-0005-0000-0000-000081280000}"/>
    <cellStyle name="Comma 19 3 6" xfId="20629" xr:uid="{00000000-0005-0000-0000-000082280000}"/>
    <cellStyle name="Comma 19 4" xfId="1779" xr:uid="{00000000-0005-0000-0000-000083280000}"/>
    <cellStyle name="Comma 19 4 2" xfId="3525" xr:uid="{00000000-0005-0000-0000-000084280000}"/>
    <cellStyle name="Comma 19 4 2 2" xfId="8204" xr:uid="{00000000-0005-0000-0000-000085280000}"/>
    <cellStyle name="Comma 19 4 2 2 2" xfId="17528" xr:uid="{00000000-0005-0000-0000-000086280000}"/>
    <cellStyle name="Comma 19 4 2 2 3" xfId="26851" xr:uid="{00000000-0005-0000-0000-000087280000}"/>
    <cellStyle name="Comma 19 4 3" xfId="6347" xr:uid="{00000000-0005-0000-0000-000088280000}"/>
    <cellStyle name="Comma 19 4 3 2" xfId="15671" xr:uid="{00000000-0005-0000-0000-000089280000}"/>
    <cellStyle name="Comma 19 4 3 3" xfId="24994" xr:uid="{00000000-0005-0000-0000-00008A280000}"/>
    <cellStyle name="Comma 19 4 4" xfId="11306" xr:uid="{00000000-0005-0000-0000-00008B280000}"/>
    <cellStyle name="Comma 19 4 5" xfId="20630" xr:uid="{00000000-0005-0000-0000-00008C280000}"/>
    <cellStyle name="Comma 19 5" xfId="1774" xr:uid="{00000000-0005-0000-0000-00008D280000}"/>
    <cellStyle name="Comma 19 5 2" xfId="3520" xr:uid="{00000000-0005-0000-0000-00008E280000}"/>
    <cellStyle name="Comma 19 5 2 2" xfId="8199" xr:uid="{00000000-0005-0000-0000-00008F280000}"/>
    <cellStyle name="Comma 19 5 2 2 2" xfId="17523" xr:uid="{00000000-0005-0000-0000-000090280000}"/>
    <cellStyle name="Comma 19 5 2 2 3" xfId="26846" xr:uid="{00000000-0005-0000-0000-000091280000}"/>
    <cellStyle name="Comma 19 5 3" xfId="6352" xr:uid="{00000000-0005-0000-0000-000092280000}"/>
    <cellStyle name="Comma 19 5 3 2" xfId="15676" xr:uid="{00000000-0005-0000-0000-000093280000}"/>
    <cellStyle name="Comma 19 5 3 3" xfId="24999" xr:uid="{00000000-0005-0000-0000-000094280000}"/>
    <cellStyle name="Comma 19 5 4" xfId="11301" xr:uid="{00000000-0005-0000-0000-000095280000}"/>
    <cellStyle name="Comma 19 5 5" xfId="20625" xr:uid="{00000000-0005-0000-0000-000096280000}"/>
    <cellStyle name="Comma 19 6" xfId="2993" xr:uid="{00000000-0005-0000-0000-000097280000}"/>
    <cellStyle name="Comma 19 6 2" xfId="7672" xr:uid="{00000000-0005-0000-0000-000098280000}"/>
    <cellStyle name="Comma 19 6 2 2" xfId="16996" xr:uid="{00000000-0005-0000-0000-000099280000}"/>
    <cellStyle name="Comma 19 6 2 3" xfId="26319" xr:uid="{00000000-0005-0000-0000-00009A280000}"/>
    <cellStyle name="Comma 19 6 3" xfId="12384" xr:uid="{00000000-0005-0000-0000-00009B280000}"/>
    <cellStyle name="Comma 19 6 4" xfId="21710" xr:uid="{00000000-0005-0000-0000-00009C280000}"/>
    <cellStyle name="Comma 19 7" xfId="4644" xr:uid="{00000000-0005-0000-0000-00009D280000}"/>
    <cellStyle name="Comma 19 7 2" xfId="13968" xr:uid="{00000000-0005-0000-0000-00009E280000}"/>
    <cellStyle name="Comma 19 7 3" xfId="23291" xr:uid="{00000000-0005-0000-0000-00009F280000}"/>
    <cellStyle name="Comma 19 8" xfId="10774" xr:uid="{00000000-0005-0000-0000-0000A0280000}"/>
    <cellStyle name="Comma 19 9" xfId="20098" xr:uid="{00000000-0005-0000-0000-0000A1280000}"/>
    <cellStyle name="Comma 2 10" xfId="81" xr:uid="{00000000-0005-0000-0000-0000A3280000}"/>
    <cellStyle name="Comma 2 10 2" xfId="1183" xr:uid="{00000000-0005-0000-0000-0000A4280000}"/>
    <cellStyle name="Comma 2 10 2 2" xfId="6686" xr:uid="{00000000-0005-0000-0000-0000A5280000}"/>
    <cellStyle name="Comma 2 10 2 2 2" xfId="16010" xr:uid="{00000000-0005-0000-0000-0000A6280000}"/>
    <cellStyle name="Comma 2 10 2 2 3" xfId="25333" xr:uid="{00000000-0005-0000-0000-0000A7280000}"/>
    <cellStyle name="Comma 2 10 2 3" xfId="10775" xr:uid="{00000000-0005-0000-0000-0000A8280000}"/>
    <cellStyle name="Comma 2 10 2 4" xfId="20099" xr:uid="{00000000-0005-0000-0000-0000A9280000}"/>
    <cellStyle name="Comma 2 10 3" xfId="2994" xr:uid="{00000000-0005-0000-0000-0000AA280000}"/>
    <cellStyle name="Comma 2 10 3 2" xfId="7673" xr:uid="{00000000-0005-0000-0000-0000AB280000}"/>
    <cellStyle name="Comma 2 10 3 2 2" xfId="16997" xr:uid="{00000000-0005-0000-0000-0000AC280000}"/>
    <cellStyle name="Comma 2 10 3 2 3" xfId="26320" xr:uid="{00000000-0005-0000-0000-0000AD280000}"/>
    <cellStyle name="Comma 2 11" xfId="82" xr:uid="{00000000-0005-0000-0000-0000AE280000}"/>
    <cellStyle name="Comma 2 12" xfId="80" xr:uid="{00000000-0005-0000-0000-0000AF280000}"/>
    <cellStyle name="Comma 2 12 2" xfId="7307" xr:uid="{00000000-0005-0000-0000-0000B0280000}"/>
    <cellStyle name="Comma 2 12 2 2" xfId="16631" xr:uid="{00000000-0005-0000-0000-0000B1280000}"/>
    <cellStyle name="Comma 2 12 2 3" xfId="25954" xr:uid="{00000000-0005-0000-0000-0000B2280000}"/>
    <cellStyle name="Comma 2 12 3" xfId="9272" xr:uid="{00000000-0005-0000-0000-0000B3280000}"/>
    <cellStyle name="Comma 2 12 3 2" xfId="18596" xr:uid="{00000000-0005-0000-0000-0000B4280000}"/>
    <cellStyle name="Comma 2 12 3 3" xfId="27919" xr:uid="{00000000-0005-0000-0000-0000B5280000}"/>
    <cellStyle name="Comma 2 12 4" xfId="9766" xr:uid="{00000000-0005-0000-0000-0000B6280000}"/>
    <cellStyle name="Comma 2 12 5" xfId="19090" xr:uid="{00000000-0005-0000-0000-0000B7280000}"/>
    <cellStyle name="Comma 2 13" xfId="275" xr:uid="{00000000-0005-0000-0000-0000B8280000}"/>
    <cellStyle name="Comma 2 13 2" xfId="525" xr:uid="{00000000-0005-0000-0000-0000B9280000}"/>
    <cellStyle name="Comma 2 13 2 2" xfId="1012" xr:uid="{00000000-0005-0000-0000-0000BA280000}"/>
    <cellStyle name="Comma 2 13 2 2 2" xfId="6781" xr:uid="{00000000-0005-0000-0000-0000BB280000}"/>
    <cellStyle name="Comma 2 13 2 2 2 2" xfId="16105" xr:uid="{00000000-0005-0000-0000-0000BC280000}"/>
    <cellStyle name="Comma 2 13 2 2 2 3" xfId="25428" xr:uid="{00000000-0005-0000-0000-0000BD280000}"/>
    <cellStyle name="Comma 2 13 2 2 3" xfId="10613" xr:uid="{00000000-0005-0000-0000-0000BE280000}"/>
    <cellStyle name="Comma 2 13 2 2 4" xfId="19937" xr:uid="{00000000-0005-0000-0000-0000BF280000}"/>
    <cellStyle name="Comma 2 13 2 3" xfId="7102" xr:uid="{00000000-0005-0000-0000-0000C0280000}"/>
    <cellStyle name="Comma 2 13 2 3 2" xfId="16426" xr:uid="{00000000-0005-0000-0000-0000C1280000}"/>
    <cellStyle name="Comma 2 13 2 3 3" xfId="25749" xr:uid="{00000000-0005-0000-0000-0000C2280000}"/>
    <cellStyle name="Comma 2 13 2 4" xfId="9635" xr:uid="{00000000-0005-0000-0000-0000C3280000}"/>
    <cellStyle name="Comma 2 13 2 4 2" xfId="18959" xr:uid="{00000000-0005-0000-0000-0000C4280000}"/>
    <cellStyle name="Comma 2 13 2 4 3" xfId="28282" xr:uid="{00000000-0005-0000-0000-0000C5280000}"/>
    <cellStyle name="Comma 2 13 2 5" xfId="10129" xr:uid="{00000000-0005-0000-0000-0000C6280000}"/>
    <cellStyle name="Comma 2 13 2 6" xfId="19453" xr:uid="{00000000-0005-0000-0000-0000C7280000}"/>
    <cellStyle name="Comma 2 13 3" xfId="772" xr:uid="{00000000-0005-0000-0000-0000C8280000}"/>
    <cellStyle name="Comma 2 13 3 2" xfId="6953" xr:uid="{00000000-0005-0000-0000-0000C9280000}"/>
    <cellStyle name="Comma 2 13 3 2 2" xfId="16277" xr:uid="{00000000-0005-0000-0000-0000CA280000}"/>
    <cellStyle name="Comma 2 13 3 2 3" xfId="25600" xr:uid="{00000000-0005-0000-0000-0000CB280000}"/>
    <cellStyle name="Comma 2 13 3 3" xfId="10373" xr:uid="{00000000-0005-0000-0000-0000CC280000}"/>
    <cellStyle name="Comma 2 13 3 4" xfId="19697" xr:uid="{00000000-0005-0000-0000-0000CD280000}"/>
    <cellStyle name="Comma 2 13 4" xfId="7236" xr:uid="{00000000-0005-0000-0000-0000CE280000}"/>
    <cellStyle name="Comma 2 13 4 2" xfId="16560" xr:uid="{00000000-0005-0000-0000-0000CF280000}"/>
    <cellStyle name="Comma 2 13 4 3" xfId="25883" xr:uid="{00000000-0005-0000-0000-0000D0280000}"/>
    <cellStyle name="Comma 2 13 5" xfId="9394" xr:uid="{00000000-0005-0000-0000-0000D1280000}"/>
    <cellStyle name="Comma 2 13 5 2" xfId="18718" xr:uid="{00000000-0005-0000-0000-0000D2280000}"/>
    <cellStyle name="Comma 2 13 5 3" xfId="28041" xr:uid="{00000000-0005-0000-0000-0000D3280000}"/>
    <cellStyle name="Comma 2 13 6" xfId="9888" xr:uid="{00000000-0005-0000-0000-0000D4280000}"/>
    <cellStyle name="Comma 2 13 7" xfId="19212" xr:uid="{00000000-0005-0000-0000-0000D5280000}"/>
    <cellStyle name="Comma 2 14" xfId="1148" xr:uid="{00000000-0005-0000-0000-0000D6280000}"/>
    <cellStyle name="Comma 2 14 2" xfId="6693" xr:uid="{00000000-0005-0000-0000-0000D7280000}"/>
    <cellStyle name="Comma 2 14 2 2" xfId="16017" xr:uid="{00000000-0005-0000-0000-0000D8280000}"/>
    <cellStyle name="Comma 2 14 2 3" xfId="25340" xr:uid="{00000000-0005-0000-0000-0000D9280000}"/>
    <cellStyle name="Comma 2 14 3" xfId="10747" xr:uid="{00000000-0005-0000-0000-0000DA280000}"/>
    <cellStyle name="Comma 2 14 4" xfId="20071" xr:uid="{00000000-0005-0000-0000-0000DB280000}"/>
    <cellStyle name="Comma 2 15" xfId="2965" xr:uid="{00000000-0005-0000-0000-0000DC280000}"/>
    <cellStyle name="Comma 2 15 2" xfId="7644" xr:uid="{00000000-0005-0000-0000-0000DD280000}"/>
    <cellStyle name="Comma 2 15 2 2" xfId="16968" xr:uid="{00000000-0005-0000-0000-0000DE280000}"/>
    <cellStyle name="Comma 2 15 2 3" xfId="26291" xr:uid="{00000000-0005-0000-0000-0000DF280000}"/>
    <cellStyle name="Comma 2 15 3" xfId="12366" xr:uid="{00000000-0005-0000-0000-0000E0280000}"/>
    <cellStyle name="Comma 2 15 4" xfId="21692" xr:uid="{00000000-0005-0000-0000-0000E1280000}"/>
    <cellStyle name="Comma 2 16" xfId="4612" xr:uid="{00000000-0005-0000-0000-0000E2280000}"/>
    <cellStyle name="Comma 2 16 2" xfId="13936" xr:uid="{00000000-0005-0000-0000-0000E3280000}"/>
    <cellStyle name="Comma 2 16 3" xfId="23259" xr:uid="{00000000-0005-0000-0000-0000E4280000}"/>
    <cellStyle name="Comma 2 17" xfId="28479" xr:uid="{00000000-0005-0000-0000-0000E5280000}"/>
    <cellStyle name="Comma 2 18" xfId="28768" xr:uid="{00000000-0005-0000-0000-0000E6280000}"/>
    <cellStyle name="Comma 2 2" xfId="83" xr:uid="{00000000-0005-0000-0000-0000E7280000}"/>
    <cellStyle name="Comma 2 2 10" xfId="28816" xr:uid="{00000000-0005-0000-0000-0000E8280000}"/>
    <cellStyle name="Comma 2 2 2" xfId="84" xr:uid="{00000000-0005-0000-0000-0000E9280000}"/>
    <cellStyle name="Comma 2 2 2 10" xfId="7287" xr:uid="{00000000-0005-0000-0000-0000EA280000}"/>
    <cellStyle name="Comma 2 2 2 10 2" xfId="16611" xr:uid="{00000000-0005-0000-0000-0000EB280000}"/>
    <cellStyle name="Comma 2 2 2 10 3" xfId="25934" xr:uid="{00000000-0005-0000-0000-0000EC280000}"/>
    <cellStyle name="Comma 2 2 2 11" xfId="9273" xr:uid="{00000000-0005-0000-0000-0000ED280000}"/>
    <cellStyle name="Comma 2 2 2 11 2" xfId="18597" xr:uid="{00000000-0005-0000-0000-0000EE280000}"/>
    <cellStyle name="Comma 2 2 2 11 3" xfId="27920" xr:uid="{00000000-0005-0000-0000-0000EF280000}"/>
    <cellStyle name="Comma 2 2 2 12" xfId="9767" xr:uid="{00000000-0005-0000-0000-0000F0280000}"/>
    <cellStyle name="Comma 2 2 2 13" xfId="19091" xr:uid="{00000000-0005-0000-0000-0000F1280000}"/>
    <cellStyle name="Comma 2 2 2 14" xfId="28908" xr:uid="{00000000-0005-0000-0000-0000F2280000}"/>
    <cellStyle name="Comma 2 2 2 2" xfId="85" xr:uid="{00000000-0005-0000-0000-0000F3280000}"/>
    <cellStyle name="Comma 2 2 2 2 2" xfId="2894" xr:uid="{00000000-0005-0000-0000-0000F4280000}"/>
    <cellStyle name="Comma 2 2 2 2 2 2" xfId="7600" xr:uid="{00000000-0005-0000-0000-0000F5280000}"/>
    <cellStyle name="Comma 2 2 2 2 2 2 2" xfId="16924" xr:uid="{00000000-0005-0000-0000-0000F6280000}"/>
    <cellStyle name="Comma 2 2 2 2 2 2 3" xfId="26247" xr:uid="{00000000-0005-0000-0000-0000F7280000}"/>
    <cellStyle name="Comma 2 2 2 2 2 3" xfId="12320" xr:uid="{00000000-0005-0000-0000-0000F8280000}"/>
    <cellStyle name="Comma 2 2 2 2 2 4" xfId="21646" xr:uid="{00000000-0005-0000-0000-0000F9280000}"/>
    <cellStyle name="Comma 2 2 2 2 3" xfId="4542" xr:uid="{00000000-0005-0000-0000-0000FA280000}"/>
    <cellStyle name="Comma 2 2 2 2 3 2" xfId="9219" xr:uid="{00000000-0005-0000-0000-0000FB280000}"/>
    <cellStyle name="Comma 2 2 2 2 3 2 2" xfId="18543" xr:uid="{00000000-0005-0000-0000-0000FC280000}"/>
    <cellStyle name="Comma 2 2 2 2 3 2 3" xfId="27866" xr:uid="{00000000-0005-0000-0000-0000FD280000}"/>
    <cellStyle name="Comma 2 2 2 2 3 3" xfId="13868" xr:uid="{00000000-0005-0000-0000-0000FE280000}"/>
    <cellStyle name="Comma 2 2 2 2 3 4" xfId="23192" xr:uid="{00000000-0005-0000-0000-0000FF280000}"/>
    <cellStyle name="Comma 2 2 2 2 4" xfId="6305" xr:uid="{00000000-0005-0000-0000-000000290000}"/>
    <cellStyle name="Comma 2 2 2 2 4 2" xfId="15629" xr:uid="{00000000-0005-0000-0000-000001290000}"/>
    <cellStyle name="Comma 2 2 2 2 4 3" xfId="24952" xr:uid="{00000000-0005-0000-0000-000002290000}"/>
    <cellStyle name="Comma 2 2 2 2 5" xfId="7306" xr:uid="{00000000-0005-0000-0000-000003290000}"/>
    <cellStyle name="Comma 2 2 2 2 5 2" xfId="16630" xr:uid="{00000000-0005-0000-0000-000004290000}"/>
    <cellStyle name="Comma 2 2 2 2 5 3" xfId="25953" xr:uid="{00000000-0005-0000-0000-000005290000}"/>
    <cellStyle name="Comma 2 2 2 3" xfId="86" xr:uid="{00000000-0005-0000-0000-000006290000}"/>
    <cellStyle name="Comma 2 2 2 3 2" xfId="7305" xr:uid="{00000000-0005-0000-0000-000007290000}"/>
    <cellStyle name="Comma 2 2 2 3 2 2" xfId="16629" xr:uid="{00000000-0005-0000-0000-000008290000}"/>
    <cellStyle name="Comma 2 2 2 3 2 3" xfId="25952" xr:uid="{00000000-0005-0000-0000-000009290000}"/>
    <cellStyle name="Comma 2 2 2 4" xfId="87" xr:uid="{00000000-0005-0000-0000-00000A290000}"/>
    <cellStyle name="Comma 2 2 2 4 2" xfId="7304" xr:uid="{00000000-0005-0000-0000-00000B290000}"/>
    <cellStyle name="Comma 2 2 2 4 2 2" xfId="16628" xr:uid="{00000000-0005-0000-0000-00000C290000}"/>
    <cellStyle name="Comma 2 2 2 4 2 3" xfId="25951" xr:uid="{00000000-0005-0000-0000-00000D290000}"/>
    <cellStyle name="Comma 2 2 2 5" xfId="88" xr:uid="{00000000-0005-0000-0000-00000E290000}"/>
    <cellStyle name="Comma 2 2 2 5 2" xfId="7303" xr:uid="{00000000-0005-0000-0000-00000F290000}"/>
    <cellStyle name="Comma 2 2 2 5 2 2" xfId="16627" xr:uid="{00000000-0005-0000-0000-000010290000}"/>
    <cellStyle name="Comma 2 2 2 5 2 3" xfId="25950" xr:uid="{00000000-0005-0000-0000-000011290000}"/>
    <cellStyle name="Comma 2 2 2 6" xfId="89" xr:uid="{00000000-0005-0000-0000-000012290000}"/>
    <cellStyle name="Comma 2 2 2 6 2" xfId="7302" xr:uid="{00000000-0005-0000-0000-000013290000}"/>
    <cellStyle name="Comma 2 2 2 6 2 2" xfId="16626" xr:uid="{00000000-0005-0000-0000-000014290000}"/>
    <cellStyle name="Comma 2 2 2 6 2 3" xfId="25949" xr:uid="{00000000-0005-0000-0000-000015290000}"/>
    <cellStyle name="Comma 2 2 2 7" xfId="90" xr:uid="{00000000-0005-0000-0000-000016290000}"/>
    <cellStyle name="Comma 2 2 2 7 2" xfId="7301" xr:uid="{00000000-0005-0000-0000-000017290000}"/>
    <cellStyle name="Comma 2 2 2 7 2 2" xfId="16625" xr:uid="{00000000-0005-0000-0000-000018290000}"/>
    <cellStyle name="Comma 2 2 2 7 2 3" xfId="25948" xr:uid="{00000000-0005-0000-0000-000019290000}"/>
    <cellStyle name="Comma 2 2 2 8" xfId="91" xr:uid="{00000000-0005-0000-0000-00001A290000}"/>
    <cellStyle name="Comma 2 2 2 8 2" xfId="7300" xr:uid="{00000000-0005-0000-0000-00001B290000}"/>
    <cellStyle name="Comma 2 2 2 8 2 2" xfId="16624" xr:uid="{00000000-0005-0000-0000-00001C290000}"/>
    <cellStyle name="Comma 2 2 2 8 2 3" xfId="25947" xr:uid="{00000000-0005-0000-0000-00001D290000}"/>
    <cellStyle name="Comma 2 2 2 9" xfId="1780" xr:uid="{00000000-0005-0000-0000-00001E290000}"/>
    <cellStyle name="Comma 2 2 2 9 2" xfId="6346" xr:uid="{00000000-0005-0000-0000-00001F290000}"/>
    <cellStyle name="Comma 2 2 2 9 2 2" xfId="15670" xr:uid="{00000000-0005-0000-0000-000020290000}"/>
    <cellStyle name="Comma 2 2 2 9 2 3" xfId="24993" xr:uid="{00000000-0005-0000-0000-000021290000}"/>
    <cellStyle name="Comma 2 2 2 9 3" xfId="11307" xr:uid="{00000000-0005-0000-0000-000022290000}"/>
    <cellStyle name="Comma 2 2 2 9 4" xfId="20631" xr:uid="{00000000-0005-0000-0000-000023290000}"/>
    <cellStyle name="Comma 2 2 3" xfId="92" xr:uid="{00000000-0005-0000-0000-000024290000}"/>
    <cellStyle name="Comma 2 2 3 2" xfId="3527" xr:uid="{00000000-0005-0000-0000-000025290000}"/>
    <cellStyle name="Comma 2 2 3 2 2" xfId="8206" xr:uid="{00000000-0005-0000-0000-000026290000}"/>
    <cellStyle name="Comma 2 2 3 2 2 2" xfId="17530" xr:uid="{00000000-0005-0000-0000-000027290000}"/>
    <cellStyle name="Comma 2 2 3 2 2 3" xfId="26853" xr:uid="{00000000-0005-0000-0000-000028290000}"/>
    <cellStyle name="Comma 2 2 3 3" xfId="7299" xr:uid="{00000000-0005-0000-0000-000029290000}"/>
    <cellStyle name="Comma 2 2 3 3 2" xfId="16623" xr:uid="{00000000-0005-0000-0000-00002A290000}"/>
    <cellStyle name="Comma 2 2 3 3 3" xfId="25946" xr:uid="{00000000-0005-0000-0000-00002B290000}"/>
    <cellStyle name="Comma 2 2 3 4" xfId="9274" xr:uid="{00000000-0005-0000-0000-00002C290000}"/>
    <cellStyle name="Comma 2 2 3 4 2" xfId="18598" xr:uid="{00000000-0005-0000-0000-00002D290000}"/>
    <cellStyle name="Comma 2 2 3 4 3" xfId="27921" xr:uid="{00000000-0005-0000-0000-00002E290000}"/>
    <cellStyle name="Comma 2 2 3 5" xfId="9768" xr:uid="{00000000-0005-0000-0000-00002F290000}"/>
    <cellStyle name="Comma 2 2 3 6" xfId="19092" xr:uid="{00000000-0005-0000-0000-000030290000}"/>
    <cellStyle name="Comma 2 2 4" xfId="93" xr:uid="{00000000-0005-0000-0000-000031290000}"/>
    <cellStyle name="Comma 2 2 4 2" xfId="2877" xr:uid="{00000000-0005-0000-0000-000032290000}"/>
    <cellStyle name="Comma 2 2 4 2 2" xfId="4527" xr:uid="{00000000-0005-0000-0000-000033290000}"/>
    <cellStyle name="Comma 2 2 4 2 2 2" xfId="9204" xr:uid="{00000000-0005-0000-0000-000034290000}"/>
    <cellStyle name="Comma 2 2 4 2 2 2 2" xfId="18528" xr:uid="{00000000-0005-0000-0000-000035290000}"/>
    <cellStyle name="Comma 2 2 4 2 2 2 3" xfId="27851" xr:uid="{00000000-0005-0000-0000-000036290000}"/>
    <cellStyle name="Comma 2 2 4 2 2 3" xfId="13861" xr:uid="{00000000-0005-0000-0000-000037290000}"/>
    <cellStyle name="Comma 2 2 4 2 2 4" xfId="23185" xr:uid="{00000000-0005-0000-0000-000038290000}"/>
    <cellStyle name="Comma 2 2 4 2 3" xfId="6291" xr:uid="{00000000-0005-0000-0000-000039290000}"/>
    <cellStyle name="Comma 2 2 4 2 3 2" xfId="15615" xr:uid="{00000000-0005-0000-0000-00003A290000}"/>
    <cellStyle name="Comma 2 2 4 2 3 3" xfId="24938" xr:uid="{00000000-0005-0000-0000-00003B290000}"/>
    <cellStyle name="Comma 2 2 4 2 4" xfId="7588" xr:uid="{00000000-0005-0000-0000-00003C290000}"/>
    <cellStyle name="Comma 2 2 4 2 4 2" xfId="16912" xr:uid="{00000000-0005-0000-0000-00003D290000}"/>
    <cellStyle name="Comma 2 2 4 2 4 3" xfId="26235" xr:uid="{00000000-0005-0000-0000-00003E290000}"/>
    <cellStyle name="Comma 2 2 4 2 5" xfId="12305" xr:uid="{00000000-0005-0000-0000-00003F290000}"/>
    <cellStyle name="Comma 2 2 4 2 6" xfId="21631" xr:uid="{00000000-0005-0000-0000-000040290000}"/>
    <cellStyle name="Comma 2 2 4 3" xfId="1781" xr:uid="{00000000-0005-0000-0000-000041290000}"/>
    <cellStyle name="Comma 2 2 4 3 2" xfId="6345" xr:uid="{00000000-0005-0000-0000-000042290000}"/>
    <cellStyle name="Comma 2 2 4 3 2 2" xfId="15669" xr:uid="{00000000-0005-0000-0000-000043290000}"/>
    <cellStyle name="Comma 2 2 4 3 2 3" xfId="24992" xr:uid="{00000000-0005-0000-0000-000044290000}"/>
    <cellStyle name="Comma 2 2 4 3 3" xfId="11308" xr:uid="{00000000-0005-0000-0000-000045290000}"/>
    <cellStyle name="Comma 2 2 4 3 4" xfId="20632" xr:uid="{00000000-0005-0000-0000-000046290000}"/>
    <cellStyle name="Comma 2 2 4 4" xfId="3528" xr:uid="{00000000-0005-0000-0000-000047290000}"/>
    <cellStyle name="Comma 2 2 4 4 2" xfId="8207" xr:uid="{00000000-0005-0000-0000-000048290000}"/>
    <cellStyle name="Comma 2 2 4 4 2 2" xfId="17531" xr:uid="{00000000-0005-0000-0000-000049290000}"/>
    <cellStyle name="Comma 2 2 4 4 2 3" xfId="26854" xr:uid="{00000000-0005-0000-0000-00004A290000}"/>
    <cellStyle name="Comma 2 2 4 4 3" xfId="12894" xr:uid="{00000000-0005-0000-0000-00004B290000}"/>
    <cellStyle name="Comma 2 2 4 4 4" xfId="22220" xr:uid="{00000000-0005-0000-0000-00004C290000}"/>
    <cellStyle name="Comma 2 2 4 5" xfId="5223" xr:uid="{00000000-0005-0000-0000-00004D290000}"/>
    <cellStyle name="Comma 2 2 4 5 2" xfId="14547" xr:uid="{00000000-0005-0000-0000-00004E290000}"/>
    <cellStyle name="Comma 2 2 4 5 3" xfId="23870" xr:uid="{00000000-0005-0000-0000-00004F290000}"/>
    <cellStyle name="Comma 2 2 4 6" xfId="7298" xr:uid="{00000000-0005-0000-0000-000050290000}"/>
    <cellStyle name="Comma 2 2 4 6 2" xfId="16622" xr:uid="{00000000-0005-0000-0000-000051290000}"/>
    <cellStyle name="Comma 2 2 4 6 3" xfId="25945" xr:uid="{00000000-0005-0000-0000-000052290000}"/>
    <cellStyle name="Comma 2 2 4 7" xfId="9275" xr:uid="{00000000-0005-0000-0000-000053290000}"/>
    <cellStyle name="Comma 2 2 4 7 2" xfId="18599" xr:uid="{00000000-0005-0000-0000-000054290000}"/>
    <cellStyle name="Comma 2 2 4 7 3" xfId="27922" xr:uid="{00000000-0005-0000-0000-000055290000}"/>
    <cellStyle name="Comma 2 2 4 8" xfId="9769" xr:uid="{00000000-0005-0000-0000-000056290000}"/>
    <cellStyle name="Comma 2 2 4 9" xfId="19093" xr:uid="{00000000-0005-0000-0000-000057290000}"/>
    <cellStyle name="Comma 2 2 5" xfId="94" xr:uid="{00000000-0005-0000-0000-000058290000}"/>
    <cellStyle name="Comma 2 2 5 2" xfId="7297" xr:uid="{00000000-0005-0000-0000-000059290000}"/>
    <cellStyle name="Comma 2 2 5 2 2" xfId="16621" xr:uid="{00000000-0005-0000-0000-00005A290000}"/>
    <cellStyle name="Comma 2 2 5 2 3" xfId="25944" xr:uid="{00000000-0005-0000-0000-00005B290000}"/>
    <cellStyle name="Comma 2 2 5 3" xfId="9276" xr:uid="{00000000-0005-0000-0000-00005C290000}"/>
    <cellStyle name="Comma 2 2 5 3 2" xfId="18600" xr:uid="{00000000-0005-0000-0000-00005D290000}"/>
    <cellStyle name="Comma 2 2 5 3 3" xfId="27923" xr:uid="{00000000-0005-0000-0000-00005E290000}"/>
    <cellStyle name="Comma 2 2 5 4" xfId="9770" xr:uid="{00000000-0005-0000-0000-00005F290000}"/>
    <cellStyle name="Comma 2 2 5 5" xfId="19094" xr:uid="{00000000-0005-0000-0000-000060290000}"/>
    <cellStyle name="Comma 2 2 6" xfId="95" xr:uid="{00000000-0005-0000-0000-000061290000}"/>
    <cellStyle name="Comma 2 2 6 2" xfId="7296" xr:uid="{00000000-0005-0000-0000-000062290000}"/>
    <cellStyle name="Comma 2 2 6 2 2" xfId="16620" xr:uid="{00000000-0005-0000-0000-000063290000}"/>
    <cellStyle name="Comma 2 2 6 2 3" xfId="25943" xr:uid="{00000000-0005-0000-0000-000064290000}"/>
    <cellStyle name="Comma 2 2 6 3" xfId="9277" xr:uid="{00000000-0005-0000-0000-000065290000}"/>
    <cellStyle name="Comma 2 2 6 3 2" xfId="18601" xr:uid="{00000000-0005-0000-0000-000066290000}"/>
    <cellStyle name="Comma 2 2 6 3 3" xfId="27924" xr:uid="{00000000-0005-0000-0000-000067290000}"/>
    <cellStyle name="Comma 2 2 6 4" xfId="9771" xr:uid="{00000000-0005-0000-0000-000068290000}"/>
    <cellStyle name="Comma 2 2 6 5" xfId="19095" xr:uid="{00000000-0005-0000-0000-000069290000}"/>
    <cellStyle name="Comma 2 2 7" xfId="96" xr:uid="{00000000-0005-0000-0000-00006A290000}"/>
    <cellStyle name="Comma 2 2 7 2" xfId="7295" xr:uid="{00000000-0005-0000-0000-00006B290000}"/>
    <cellStyle name="Comma 2 2 7 2 2" xfId="16619" xr:uid="{00000000-0005-0000-0000-00006C290000}"/>
    <cellStyle name="Comma 2 2 7 2 3" xfId="25942" xr:uid="{00000000-0005-0000-0000-00006D290000}"/>
    <cellStyle name="Comma 2 2 7 3" xfId="9278" xr:uid="{00000000-0005-0000-0000-00006E290000}"/>
    <cellStyle name="Comma 2 2 7 3 2" xfId="18602" xr:uid="{00000000-0005-0000-0000-00006F290000}"/>
    <cellStyle name="Comma 2 2 7 3 3" xfId="27925" xr:uid="{00000000-0005-0000-0000-000070290000}"/>
    <cellStyle name="Comma 2 2 7 4" xfId="9772" xr:uid="{00000000-0005-0000-0000-000071290000}"/>
    <cellStyle name="Comma 2 2 7 5" xfId="19096" xr:uid="{00000000-0005-0000-0000-000072290000}"/>
    <cellStyle name="Comma 2 2 8" xfId="97" xr:uid="{00000000-0005-0000-0000-000073290000}"/>
    <cellStyle name="Comma 2 2 8 2" xfId="7294" xr:uid="{00000000-0005-0000-0000-000074290000}"/>
    <cellStyle name="Comma 2 2 8 2 2" xfId="16618" xr:uid="{00000000-0005-0000-0000-000075290000}"/>
    <cellStyle name="Comma 2 2 8 2 3" xfId="25941" xr:uid="{00000000-0005-0000-0000-000076290000}"/>
    <cellStyle name="Comma 2 2 8 3" xfId="9279" xr:uid="{00000000-0005-0000-0000-000077290000}"/>
    <cellStyle name="Comma 2 2 8 3 2" xfId="18603" xr:uid="{00000000-0005-0000-0000-000078290000}"/>
    <cellStyle name="Comma 2 2 8 3 3" xfId="27926" xr:uid="{00000000-0005-0000-0000-000079290000}"/>
    <cellStyle name="Comma 2 2 8 4" xfId="9773" xr:uid="{00000000-0005-0000-0000-00007A290000}"/>
    <cellStyle name="Comma 2 2 8 5" xfId="19097" xr:uid="{00000000-0005-0000-0000-00007B290000}"/>
    <cellStyle name="Comma 2 2 9" xfId="3526" xr:uid="{00000000-0005-0000-0000-00007C290000}"/>
    <cellStyle name="Comma 2 2 9 2" xfId="8205" xr:uid="{00000000-0005-0000-0000-00007D290000}"/>
    <cellStyle name="Comma 2 2 9 2 2" xfId="17529" xr:uid="{00000000-0005-0000-0000-00007E290000}"/>
    <cellStyle name="Comma 2 2 9 2 3" xfId="26852" xr:uid="{00000000-0005-0000-0000-00007F290000}"/>
    <cellStyle name="Comma 2 3" xfId="98" xr:uid="{00000000-0005-0000-0000-000080290000}"/>
    <cellStyle name="Comma 2 3 2" xfId="1783" xr:uid="{00000000-0005-0000-0000-000081290000}"/>
    <cellStyle name="Comma 2 3 2 2" xfId="1784" xr:uid="{00000000-0005-0000-0000-000082290000}"/>
    <cellStyle name="Comma 2 3 2 2 2" xfId="1785" xr:uid="{00000000-0005-0000-0000-000083290000}"/>
    <cellStyle name="Comma 2 3 2 2 2 2" xfId="1786" xr:uid="{00000000-0005-0000-0000-000084290000}"/>
    <cellStyle name="Comma 2 3 2 2 2 2 2" xfId="3533" xr:uid="{00000000-0005-0000-0000-000085290000}"/>
    <cellStyle name="Comma 2 3 2 2 2 2 2 2" xfId="8212" xr:uid="{00000000-0005-0000-0000-000086290000}"/>
    <cellStyle name="Comma 2 3 2 2 2 2 2 2 2" xfId="17536" xr:uid="{00000000-0005-0000-0000-000087290000}"/>
    <cellStyle name="Comma 2 3 2 2 2 2 2 2 3" xfId="26859" xr:uid="{00000000-0005-0000-0000-000088290000}"/>
    <cellStyle name="Comma 2 3 2 2 2 2 2 3" xfId="12898" xr:uid="{00000000-0005-0000-0000-000089290000}"/>
    <cellStyle name="Comma 2 3 2 2 2 2 2 4" xfId="22224" xr:uid="{00000000-0005-0000-0000-00008A290000}"/>
    <cellStyle name="Comma 2 3 2 2 2 2 3" xfId="5228" xr:uid="{00000000-0005-0000-0000-00008B290000}"/>
    <cellStyle name="Comma 2 3 2 2 2 2 3 2" xfId="14552" xr:uid="{00000000-0005-0000-0000-00008C290000}"/>
    <cellStyle name="Comma 2 3 2 2 2 2 3 3" xfId="23875" xr:uid="{00000000-0005-0000-0000-00008D290000}"/>
    <cellStyle name="Comma 2 3 2 2 2 2 4" xfId="6341" xr:uid="{00000000-0005-0000-0000-00008E290000}"/>
    <cellStyle name="Comma 2 3 2 2 2 2 4 2" xfId="15665" xr:uid="{00000000-0005-0000-0000-00008F290000}"/>
    <cellStyle name="Comma 2 3 2 2 2 2 4 3" xfId="24988" xr:uid="{00000000-0005-0000-0000-000090290000}"/>
    <cellStyle name="Comma 2 3 2 2 2 2 5" xfId="11313" xr:uid="{00000000-0005-0000-0000-000091290000}"/>
    <cellStyle name="Comma 2 3 2 2 2 2 6" xfId="20637" xr:uid="{00000000-0005-0000-0000-000092290000}"/>
    <cellStyle name="Comma 2 3 2 2 2 3" xfId="3532" xr:uid="{00000000-0005-0000-0000-000093290000}"/>
    <cellStyle name="Comma 2 3 2 2 2 3 2" xfId="8211" xr:uid="{00000000-0005-0000-0000-000094290000}"/>
    <cellStyle name="Comma 2 3 2 2 2 3 2 2" xfId="17535" xr:uid="{00000000-0005-0000-0000-000095290000}"/>
    <cellStyle name="Comma 2 3 2 2 2 3 2 3" xfId="26858" xr:uid="{00000000-0005-0000-0000-000096290000}"/>
    <cellStyle name="Comma 2 3 2 2 2 3 3" xfId="12897" xr:uid="{00000000-0005-0000-0000-000097290000}"/>
    <cellStyle name="Comma 2 3 2 2 2 3 4" xfId="22223" xr:uid="{00000000-0005-0000-0000-000098290000}"/>
    <cellStyle name="Comma 2 3 2 2 2 4" xfId="5227" xr:uid="{00000000-0005-0000-0000-000099290000}"/>
    <cellStyle name="Comma 2 3 2 2 2 4 2" xfId="14551" xr:uid="{00000000-0005-0000-0000-00009A290000}"/>
    <cellStyle name="Comma 2 3 2 2 2 4 3" xfId="23874" xr:uid="{00000000-0005-0000-0000-00009B290000}"/>
    <cellStyle name="Comma 2 3 2 2 2 5" xfId="6332" xr:uid="{00000000-0005-0000-0000-00009C290000}"/>
    <cellStyle name="Comma 2 3 2 2 2 5 2" xfId="15656" xr:uid="{00000000-0005-0000-0000-00009D290000}"/>
    <cellStyle name="Comma 2 3 2 2 2 5 3" xfId="24979" xr:uid="{00000000-0005-0000-0000-00009E290000}"/>
    <cellStyle name="Comma 2 3 2 2 2 6" xfId="11312" xr:uid="{00000000-0005-0000-0000-00009F290000}"/>
    <cellStyle name="Comma 2 3 2 2 2 7" xfId="20636" xr:uid="{00000000-0005-0000-0000-0000A0290000}"/>
    <cellStyle name="Comma 2 3 2 2 3" xfId="3531" xr:uid="{00000000-0005-0000-0000-0000A1290000}"/>
    <cellStyle name="Comma 2 3 2 2 3 2" xfId="8210" xr:uid="{00000000-0005-0000-0000-0000A2290000}"/>
    <cellStyle name="Comma 2 3 2 2 3 2 2" xfId="17534" xr:uid="{00000000-0005-0000-0000-0000A3290000}"/>
    <cellStyle name="Comma 2 3 2 2 3 2 3" xfId="26857" xr:uid="{00000000-0005-0000-0000-0000A4290000}"/>
    <cellStyle name="Comma 2 3 2 2 3 3" xfId="12896" xr:uid="{00000000-0005-0000-0000-0000A5290000}"/>
    <cellStyle name="Comma 2 3 2 2 3 4" xfId="22222" xr:uid="{00000000-0005-0000-0000-0000A6290000}"/>
    <cellStyle name="Comma 2 3 2 2 4" xfId="5226" xr:uid="{00000000-0005-0000-0000-0000A7290000}"/>
    <cellStyle name="Comma 2 3 2 2 4 2" xfId="14550" xr:uid="{00000000-0005-0000-0000-0000A8290000}"/>
    <cellStyle name="Comma 2 3 2 2 4 3" xfId="23873" xr:uid="{00000000-0005-0000-0000-0000A9290000}"/>
    <cellStyle name="Comma 2 3 2 2 5" xfId="6342" xr:uid="{00000000-0005-0000-0000-0000AA290000}"/>
    <cellStyle name="Comma 2 3 2 2 5 2" xfId="15666" xr:uid="{00000000-0005-0000-0000-0000AB290000}"/>
    <cellStyle name="Comma 2 3 2 2 5 3" xfId="24989" xr:uid="{00000000-0005-0000-0000-0000AC290000}"/>
    <cellStyle name="Comma 2 3 2 2 6" xfId="11311" xr:uid="{00000000-0005-0000-0000-0000AD290000}"/>
    <cellStyle name="Comma 2 3 2 2 7" xfId="20635" xr:uid="{00000000-0005-0000-0000-0000AE290000}"/>
    <cellStyle name="Comma 2 3 2 3" xfId="3530" xr:uid="{00000000-0005-0000-0000-0000AF290000}"/>
    <cellStyle name="Comma 2 3 2 3 2" xfId="8209" xr:uid="{00000000-0005-0000-0000-0000B0290000}"/>
    <cellStyle name="Comma 2 3 2 3 2 2" xfId="17533" xr:uid="{00000000-0005-0000-0000-0000B1290000}"/>
    <cellStyle name="Comma 2 3 2 3 2 3" xfId="26856" xr:uid="{00000000-0005-0000-0000-0000B2290000}"/>
    <cellStyle name="Comma 2 3 2 3 3" xfId="12895" xr:uid="{00000000-0005-0000-0000-0000B3290000}"/>
    <cellStyle name="Comma 2 3 2 3 4" xfId="22221" xr:uid="{00000000-0005-0000-0000-0000B4290000}"/>
    <cellStyle name="Comma 2 3 2 4" xfId="5225" xr:uid="{00000000-0005-0000-0000-0000B5290000}"/>
    <cellStyle name="Comma 2 3 2 4 2" xfId="14549" xr:uid="{00000000-0005-0000-0000-0000B6290000}"/>
    <cellStyle name="Comma 2 3 2 4 3" xfId="23872" xr:uid="{00000000-0005-0000-0000-0000B7290000}"/>
    <cellStyle name="Comma 2 3 2 5" xfId="6343" xr:uid="{00000000-0005-0000-0000-0000B8290000}"/>
    <cellStyle name="Comma 2 3 2 5 2" xfId="15667" xr:uid="{00000000-0005-0000-0000-0000B9290000}"/>
    <cellStyle name="Comma 2 3 2 5 3" xfId="24990" xr:uid="{00000000-0005-0000-0000-0000BA290000}"/>
    <cellStyle name="Comma 2 3 2 6" xfId="11310" xr:uid="{00000000-0005-0000-0000-0000BB290000}"/>
    <cellStyle name="Comma 2 3 2 7" xfId="20634" xr:uid="{00000000-0005-0000-0000-0000BC290000}"/>
    <cellStyle name="Comma 2 3 3" xfId="1787" xr:uid="{00000000-0005-0000-0000-0000BD290000}"/>
    <cellStyle name="Comma 2 3 3 2" xfId="3534" xr:uid="{00000000-0005-0000-0000-0000BE290000}"/>
    <cellStyle name="Comma 2 3 3 2 2" xfId="8213" xr:uid="{00000000-0005-0000-0000-0000BF290000}"/>
    <cellStyle name="Comma 2 3 3 2 2 2" xfId="17537" xr:uid="{00000000-0005-0000-0000-0000C0290000}"/>
    <cellStyle name="Comma 2 3 3 2 2 3" xfId="26860" xr:uid="{00000000-0005-0000-0000-0000C1290000}"/>
    <cellStyle name="Comma 2 3 3 2 3" xfId="12899" xr:uid="{00000000-0005-0000-0000-0000C2290000}"/>
    <cellStyle name="Comma 2 3 3 2 4" xfId="22225" xr:uid="{00000000-0005-0000-0000-0000C3290000}"/>
    <cellStyle name="Comma 2 3 3 3" xfId="5229" xr:uid="{00000000-0005-0000-0000-0000C4290000}"/>
    <cellStyle name="Comma 2 3 3 3 2" xfId="14553" xr:uid="{00000000-0005-0000-0000-0000C5290000}"/>
    <cellStyle name="Comma 2 3 3 3 3" xfId="23876" xr:uid="{00000000-0005-0000-0000-0000C6290000}"/>
    <cellStyle name="Comma 2 3 3 4" xfId="6340" xr:uid="{00000000-0005-0000-0000-0000C7290000}"/>
    <cellStyle name="Comma 2 3 3 4 2" xfId="15664" xr:uid="{00000000-0005-0000-0000-0000C8290000}"/>
    <cellStyle name="Comma 2 3 3 4 3" xfId="24987" xr:uid="{00000000-0005-0000-0000-0000C9290000}"/>
    <cellStyle name="Comma 2 3 3 5" xfId="11314" xr:uid="{00000000-0005-0000-0000-0000CA290000}"/>
    <cellStyle name="Comma 2 3 3 6" xfId="20638" xr:uid="{00000000-0005-0000-0000-0000CB290000}"/>
    <cellStyle name="Comma 2 3 4" xfId="1788" xr:uid="{00000000-0005-0000-0000-0000CC290000}"/>
    <cellStyle name="Comma 2 3 4 2" xfId="3535" xr:uid="{00000000-0005-0000-0000-0000CD290000}"/>
    <cellStyle name="Comma 2 3 4 2 2" xfId="8214" xr:uid="{00000000-0005-0000-0000-0000CE290000}"/>
    <cellStyle name="Comma 2 3 4 2 2 2" xfId="17538" xr:uid="{00000000-0005-0000-0000-0000CF290000}"/>
    <cellStyle name="Comma 2 3 4 2 2 3" xfId="26861" xr:uid="{00000000-0005-0000-0000-0000D0290000}"/>
    <cellStyle name="Comma 2 3 4 2 3" xfId="12900" xr:uid="{00000000-0005-0000-0000-0000D1290000}"/>
    <cellStyle name="Comma 2 3 4 2 4" xfId="22226" xr:uid="{00000000-0005-0000-0000-0000D2290000}"/>
    <cellStyle name="Comma 2 3 4 3" xfId="5230" xr:uid="{00000000-0005-0000-0000-0000D3290000}"/>
    <cellStyle name="Comma 2 3 4 3 2" xfId="14554" xr:uid="{00000000-0005-0000-0000-0000D4290000}"/>
    <cellStyle name="Comma 2 3 4 3 3" xfId="23877" xr:uid="{00000000-0005-0000-0000-0000D5290000}"/>
    <cellStyle name="Comma 2 3 4 4" xfId="6339" xr:uid="{00000000-0005-0000-0000-0000D6290000}"/>
    <cellStyle name="Comma 2 3 4 4 2" xfId="15663" xr:uid="{00000000-0005-0000-0000-0000D7290000}"/>
    <cellStyle name="Comma 2 3 4 4 3" xfId="24986" xr:uid="{00000000-0005-0000-0000-0000D8290000}"/>
    <cellStyle name="Comma 2 3 4 5" xfId="11315" xr:uid="{00000000-0005-0000-0000-0000D9290000}"/>
    <cellStyle name="Comma 2 3 4 6" xfId="20639" xr:uid="{00000000-0005-0000-0000-0000DA290000}"/>
    <cellStyle name="Comma 2 3 5" xfId="1789" xr:uid="{00000000-0005-0000-0000-0000DB290000}"/>
    <cellStyle name="Comma 2 3 5 2" xfId="3536" xr:uid="{00000000-0005-0000-0000-0000DC290000}"/>
    <cellStyle name="Comma 2 3 5 2 2" xfId="8215" xr:uid="{00000000-0005-0000-0000-0000DD290000}"/>
    <cellStyle name="Comma 2 3 5 2 2 2" xfId="17539" xr:uid="{00000000-0005-0000-0000-0000DE290000}"/>
    <cellStyle name="Comma 2 3 5 2 2 3" xfId="26862" xr:uid="{00000000-0005-0000-0000-0000DF290000}"/>
    <cellStyle name="Comma 2 3 5 3" xfId="6338" xr:uid="{00000000-0005-0000-0000-0000E0290000}"/>
    <cellStyle name="Comma 2 3 5 3 2" xfId="15662" xr:uid="{00000000-0005-0000-0000-0000E1290000}"/>
    <cellStyle name="Comma 2 3 5 3 3" xfId="24985" xr:uid="{00000000-0005-0000-0000-0000E2290000}"/>
    <cellStyle name="Comma 2 3 5 4" xfId="11316" xr:uid="{00000000-0005-0000-0000-0000E3290000}"/>
    <cellStyle name="Comma 2 3 5 5" xfId="20640" xr:uid="{00000000-0005-0000-0000-0000E4290000}"/>
    <cellStyle name="Comma 2 3 6" xfId="1782" xr:uid="{00000000-0005-0000-0000-0000E5290000}"/>
    <cellStyle name="Comma 2 3 6 2" xfId="6344" xr:uid="{00000000-0005-0000-0000-0000E6290000}"/>
    <cellStyle name="Comma 2 3 6 2 2" xfId="15668" xr:uid="{00000000-0005-0000-0000-0000E7290000}"/>
    <cellStyle name="Comma 2 3 6 2 3" xfId="24991" xr:uid="{00000000-0005-0000-0000-0000E8290000}"/>
    <cellStyle name="Comma 2 3 6 3" xfId="11309" xr:uid="{00000000-0005-0000-0000-0000E9290000}"/>
    <cellStyle name="Comma 2 3 6 4" xfId="20633" xr:uid="{00000000-0005-0000-0000-0000EA290000}"/>
    <cellStyle name="Comma 2 3 7" xfId="3529" xr:uid="{00000000-0005-0000-0000-0000EB290000}"/>
    <cellStyle name="Comma 2 3 7 2" xfId="8208" xr:uid="{00000000-0005-0000-0000-0000EC290000}"/>
    <cellStyle name="Comma 2 3 7 2 2" xfId="17532" xr:uid="{00000000-0005-0000-0000-0000ED290000}"/>
    <cellStyle name="Comma 2 3 7 2 3" xfId="26855" xr:uid="{00000000-0005-0000-0000-0000EE290000}"/>
    <cellStyle name="Comma 2 3 8" xfId="7293" xr:uid="{00000000-0005-0000-0000-0000EF290000}"/>
    <cellStyle name="Comma 2 3 8 2" xfId="16617" xr:uid="{00000000-0005-0000-0000-0000F0290000}"/>
    <cellStyle name="Comma 2 3 8 3" xfId="25940" xr:uid="{00000000-0005-0000-0000-0000F1290000}"/>
    <cellStyle name="Comma 2 3 9" xfId="28892" xr:uid="{00000000-0005-0000-0000-0000F2290000}"/>
    <cellStyle name="Comma 2 4" xfId="99" xr:uid="{00000000-0005-0000-0000-0000F3290000}"/>
    <cellStyle name="Comma 2 4 2" xfId="1790" xr:uid="{00000000-0005-0000-0000-0000F4290000}"/>
    <cellStyle name="Comma 2 4 2 2" xfId="3538" xr:uid="{00000000-0005-0000-0000-0000F5290000}"/>
    <cellStyle name="Comma 2 4 2 2 2" xfId="8217" xr:uid="{00000000-0005-0000-0000-0000F6290000}"/>
    <cellStyle name="Comma 2 4 2 2 2 2" xfId="17541" xr:uid="{00000000-0005-0000-0000-0000F7290000}"/>
    <cellStyle name="Comma 2 4 2 2 2 3" xfId="26864" xr:uid="{00000000-0005-0000-0000-0000F8290000}"/>
    <cellStyle name="Comma 2 4 2 2 3" xfId="12901" xr:uid="{00000000-0005-0000-0000-0000F9290000}"/>
    <cellStyle name="Comma 2 4 2 2 4" xfId="22227" xr:uid="{00000000-0005-0000-0000-0000FA290000}"/>
    <cellStyle name="Comma 2 4 2 3" xfId="5233" xr:uid="{00000000-0005-0000-0000-0000FB290000}"/>
    <cellStyle name="Comma 2 4 2 3 2" xfId="14557" xr:uid="{00000000-0005-0000-0000-0000FC290000}"/>
    <cellStyle name="Comma 2 4 2 3 3" xfId="23880" xr:uid="{00000000-0005-0000-0000-0000FD290000}"/>
    <cellStyle name="Comma 2 4 2 4" xfId="6337" xr:uid="{00000000-0005-0000-0000-0000FE290000}"/>
    <cellStyle name="Comma 2 4 2 4 2" xfId="15661" xr:uid="{00000000-0005-0000-0000-0000FF290000}"/>
    <cellStyle name="Comma 2 4 2 4 3" xfId="24984" xr:uid="{00000000-0005-0000-0000-0000002A0000}"/>
    <cellStyle name="Comma 2 4 2 5" xfId="11317" xr:uid="{00000000-0005-0000-0000-0000012A0000}"/>
    <cellStyle name="Comma 2 4 2 6" xfId="20641" xr:uid="{00000000-0005-0000-0000-0000022A0000}"/>
    <cellStyle name="Comma 2 4 3" xfId="1791" xr:uid="{00000000-0005-0000-0000-0000032A0000}"/>
    <cellStyle name="Comma 2 4 3 2" xfId="3539" xr:uid="{00000000-0005-0000-0000-0000042A0000}"/>
    <cellStyle name="Comma 2 4 3 2 2" xfId="8218" xr:uid="{00000000-0005-0000-0000-0000052A0000}"/>
    <cellStyle name="Comma 2 4 3 2 2 2" xfId="17542" xr:uid="{00000000-0005-0000-0000-0000062A0000}"/>
    <cellStyle name="Comma 2 4 3 2 2 3" xfId="26865" xr:uid="{00000000-0005-0000-0000-0000072A0000}"/>
    <cellStyle name="Comma 2 4 3 3" xfId="6336" xr:uid="{00000000-0005-0000-0000-0000082A0000}"/>
    <cellStyle name="Comma 2 4 3 3 2" xfId="15660" xr:uid="{00000000-0005-0000-0000-0000092A0000}"/>
    <cellStyle name="Comma 2 4 3 3 3" xfId="24983" xr:uid="{00000000-0005-0000-0000-00000A2A0000}"/>
    <cellStyle name="Comma 2 4 3 4" xfId="11318" xr:uid="{00000000-0005-0000-0000-00000B2A0000}"/>
    <cellStyle name="Comma 2 4 3 5" xfId="20642" xr:uid="{00000000-0005-0000-0000-00000C2A0000}"/>
    <cellStyle name="Comma 2 4 4" xfId="3537" xr:uid="{00000000-0005-0000-0000-00000D2A0000}"/>
    <cellStyle name="Comma 2 4 4 2" xfId="8216" xr:uid="{00000000-0005-0000-0000-00000E2A0000}"/>
    <cellStyle name="Comma 2 4 4 2 2" xfId="17540" xr:uid="{00000000-0005-0000-0000-00000F2A0000}"/>
    <cellStyle name="Comma 2 4 4 2 3" xfId="26863" xr:uid="{00000000-0005-0000-0000-0000102A0000}"/>
    <cellStyle name="Comma 2 4 5" xfId="7292" xr:uid="{00000000-0005-0000-0000-0000112A0000}"/>
    <cellStyle name="Comma 2 4 5 2" xfId="16616" xr:uid="{00000000-0005-0000-0000-0000122A0000}"/>
    <cellStyle name="Comma 2 4 5 3" xfId="25939" xr:uid="{00000000-0005-0000-0000-0000132A0000}"/>
    <cellStyle name="Comma 2 4 6" xfId="9280" xr:uid="{00000000-0005-0000-0000-0000142A0000}"/>
    <cellStyle name="Comma 2 4 6 2" xfId="18604" xr:uid="{00000000-0005-0000-0000-0000152A0000}"/>
    <cellStyle name="Comma 2 4 6 3" xfId="27927" xr:uid="{00000000-0005-0000-0000-0000162A0000}"/>
    <cellStyle name="Comma 2 4 7" xfId="9774" xr:uid="{00000000-0005-0000-0000-0000172A0000}"/>
    <cellStyle name="Comma 2 4 8" xfId="19098" xr:uid="{00000000-0005-0000-0000-0000182A0000}"/>
    <cellStyle name="Comma 2 4 9" xfId="28867" xr:uid="{00000000-0005-0000-0000-0000192A0000}"/>
    <cellStyle name="Comma 2 5" xfId="100" xr:uid="{00000000-0005-0000-0000-00001A2A0000}"/>
    <cellStyle name="Comma 2 5 2" xfId="1793" xr:uid="{00000000-0005-0000-0000-00001B2A0000}"/>
    <cellStyle name="Comma 2 5 2 2" xfId="3541" xr:uid="{00000000-0005-0000-0000-00001C2A0000}"/>
    <cellStyle name="Comma 2 5 2 2 2" xfId="8220" xr:uid="{00000000-0005-0000-0000-00001D2A0000}"/>
    <cellStyle name="Comma 2 5 2 2 2 2" xfId="17544" xr:uid="{00000000-0005-0000-0000-00001E2A0000}"/>
    <cellStyle name="Comma 2 5 2 2 2 3" xfId="26867" xr:uid="{00000000-0005-0000-0000-00001F2A0000}"/>
    <cellStyle name="Comma 2 5 2 2 3" xfId="12902" xr:uid="{00000000-0005-0000-0000-0000202A0000}"/>
    <cellStyle name="Comma 2 5 2 2 4" xfId="22228" xr:uid="{00000000-0005-0000-0000-0000212A0000}"/>
    <cellStyle name="Comma 2 5 2 3" xfId="5236" xr:uid="{00000000-0005-0000-0000-0000222A0000}"/>
    <cellStyle name="Comma 2 5 2 3 2" xfId="14560" xr:uid="{00000000-0005-0000-0000-0000232A0000}"/>
    <cellStyle name="Comma 2 5 2 3 3" xfId="23883" xr:uid="{00000000-0005-0000-0000-0000242A0000}"/>
    <cellStyle name="Comma 2 5 2 4" xfId="6334" xr:uid="{00000000-0005-0000-0000-0000252A0000}"/>
    <cellStyle name="Comma 2 5 2 4 2" xfId="15658" xr:uid="{00000000-0005-0000-0000-0000262A0000}"/>
    <cellStyle name="Comma 2 5 2 4 3" xfId="24981" xr:uid="{00000000-0005-0000-0000-0000272A0000}"/>
    <cellStyle name="Comma 2 5 2 5" xfId="11320" xr:uid="{00000000-0005-0000-0000-0000282A0000}"/>
    <cellStyle name="Comma 2 5 2 6" xfId="20644" xr:uid="{00000000-0005-0000-0000-0000292A0000}"/>
    <cellStyle name="Comma 2 5 3" xfId="1792" xr:uid="{00000000-0005-0000-0000-00002A2A0000}"/>
    <cellStyle name="Comma 2 5 3 2" xfId="6335" xr:uid="{00000000-0005-0000-0000-00002B2A0000}"/>
    <cellStyle name="Comma 2 5 3 2 2" xfId="15659" xr:uid="{00000000-0005-0000-0000-00002C2A0000}"/>
    <cellStyle name="Comma 2 5 3 2 3" xfId="24982" xr:uid="{00000000-0005-0000-0000-00002D2A0000}"/>
    <cellStyle name="Comma 2 5 3 3" xfId="11319" xr:uid="{00000000-0005-0000-0000-00002E2A0000}"/>
    <cellStyle name="Comma 2 5 3 4" xfId="20643" xr:uid="{00000000-0005-0000-0000-00002F2A0000}"/>
    <cellStyle name="Comma 2 5 4" xfId="3540" xr:uid="{00000000-0005-0000-0000-0000302A0000}"/>
    <cellStyle name="Comma 2 5 4 2" xfId="8219" xr:uid="{00000000-0005-0000-0000-0000312A0000}"/>
    <cellStyle name="Comma 2 5 4 2 2" xfId="17543" xr:uid="{00000000-0005-0000-0000-0000322A0000}"/>
    <cellStyle name="Comma 2 5 4 2 3" xfId="26866" xr:uid="{00000000-0005-0000-0000-0000332A0000}"/>
    <cellStyle name="Comma 2 6" xfId="101" xr:uid="{00000000-0005-0000-0000-0000342A0000}"/>
    <cellStyle name="Comma 2 7" xfId="102" xr:uid="{00000000-0005-0000-0000-0000352A0000}"/>
    <cellStyle name="Comma 2 8" xfId="103" xr:uid="{00000000-0005-0000-0000-0000362A0000}"/>
    <cellStyle name="Comma 2 8 2" xfId="295" xr:uid="{00000000-0005-0000-0000-0000372A0000}"/>
    <cellStyle name="Comma 2 8 3" xfId="273" xr:uid="{00000000-0005-0000-0000-0000382A0000}"/>
    <cellStyle name="Comma 2 8 3 2" xfId="7237" xr:uid="{00000000-0005-0000-0000-0000392A0000}"/>
    <cellStyle name="Comma 2 8 3 2 2" xfId="16561" xr:uid="{00000000-0005-0000-0000-00003A2A0000}"/>
    <cellStyle name="Comma 2 8 3 2 3" xfId="25884" xr:uid="{00000000-0005-0000-0000-00003B2A0000}"/>
    <cellStyle name="Comma 2 8 4" xfId="1147" xr:uid="{00000000-0005-0000-0000-00003C2A0000}"/>
    <cellStyle name="Comma 2 8 4 2" xfId="6694" xr:uid="{00000000-0005-0000-0000-00003D2A0000}"/>
    <cellStyle name="Comma 2 8 4 2 2" xfId="16018" xr:uid="{00000000-0005-0000-0000-00003E2A0000}"/>
    <cellStyle name="Comma 2 8 4 2 3" xfId="25341" xr:uid="{00000000-0005-0000-0000-00003F2A0000}"/>
    <cellStyle name="Comma 2 8 4 3" xfId="10746" xr:uid="{00000000-0005-0000-0000-0000402A0000}"/>
    <cellStyle name="Comma 2 8 4 4" xfId="20070" xr:uid="{00000000-0005-0000-0000-0000412A0000}"/>
    <cellStyle name="Comma 2 9" xfId="104" xr:uid="{00000000-0005-0000-0000-0000422A0000}"/>
    <cellStyle name="Comma 20" xfId="1184" xr:uid="{00000000-0005-0000-0000-0000432A0000}"/>
    <cellStyle name="Comma 20 2" xfId="1795" xr:uid="{00000000-0005-0000-0000-0000442A0000}"/>
    <cellStyle name="Comma 20 2 2" xfId="1796" xr:uid="{00000000-0005-0000-0000-0000452A0000}"/>
    <cellStyle name="Comma 20 2 2 2" xfId="3544" xr:uid="{00000000-0005-0000-0000-0000462A0000}"/>
    <cellStyle name="Comma 20 2 2 2 2" xfId="8223" xr:uid="{00000000-0005-0000-0000-0000472A0000}"/>
    <cellStyle name="Comma 20 2 2 2 2 2" xfId="17547" xr:uid="{00000000-0005-0000-0000-0000482A0000}"/>
    <cellStyle name="Comma 20 2 2 2 2 3" xfId="26870" xr:uid="{00000000-0005-0000-0000-0000492A0000}"/>
    <cellStyle name="Comma 20 2 2 2 3" xfId="12903" xr:uid="{00000000-0005-0000-0000-00004A2A0000}"/>
    <cellStyle name="Comma 20 2 2 2 4" xfId="22229" xr:uid="{00000000-0005-0000-0000-00004B2A0000}"/>
    <cellStyle name="Comma 20 2 2 3" xfId="5238" xr:uid="{00000000-0005-0000-0000-00004C2A0000}"/>
    <cellStyle name="Comma 20 2 2 3 2" xfId="14562" xr:uid="{00000000-0005-0000-0000-00004D2A0000}"/>
    <cellStyle name="Comma 20 2 2 3 3" xfId="23885" xr:uid="{00000000-0005-0000-0000-00004E2A0000}"/>
    <cellStyle name="Comma 20 2 2 4" xfId="4791" xr:uid="{00000000-0005-0000-0000-00004F2A0000}"/>
    <cellStyle name="Comma 20 2 2 4 2" xfId="14115" xr:uid="{00000000-0005-0000-0000-0000502A0000}"/>
    <cellStyle name="Comma 20 2 2 4 3" xfId="23438" xr:uid="{00000000-0005-0000-0000-0000512A0000}"/>
    <cellStyle name="Comma 20 2 2 5" xfId="11323" xr:uid="{00000000-0005-0000-0000-0000522A0000}"/>
    <cellStyle name="Comma 20 2 2 6" xfId="20647" xr:uid="{00000000-0005-0000-0000-0000532A0000}"/>
    <cellStyle name="Comma 20 2 3" xfId="1797" xr:uid="{00000000-0005-0000-0000-0000542A0000}"/>
    <cellStyle name="Comma 20 2 3 2" xfId="3545" xr:uid="{00000000-0005-0000-0000-0000552A0000}"/>
    <cellStyle name="Comma 20 2 3 2 2" xfId="8224" xr:uid="{00000000-0005-0000-0000-0000562A0000}"/>
    <cellStyle name="Comma 20 2 3 2 2 2" xfId="17548" xr:uid="{00000000-0005-0000-0000-0000572A0000}"/>
    <cellStyle name="Comma 20 2 3 2 2 3" xfId="26871" xr:uid="{00000000-0005-0000-0000-0000582A0000}"/>
    <cellStyle name="Comma 20 2 3 3" xfId="6331" xr:uid="{00000000-0005-0000-0000-0000592A0000}"/>
    <cellStyle name="Comma 20 2 3 3 2" xfId="15655" xr:uid="{00000000-0005-0000-0000-00005A2A0000}"/>
    <cellStyle name="Comma 20 2 3 3 3" xfId="24978" xr:uid="{00000000-0005-0000-0000-00005B2A0000}"/>
    <cellStyle name="Comma 20 2 3 4" xfId="11324" xr:uid="{00000000-0005-0000-0000-00005C2A0000}"/>
    <cellStyle name="Comma 20 2 3 5" xfId="20648" xr:uid="{00000000-0005-0000-0000-00005D2A0000}"/>
    <cellStyle name="Comma 20 2 4" xfId="3543" xr:uid="{00000000-0005-0000-0000-00005E2A0000}"/>
    <cellStyle name="Comma 20 2 4 2" xfId="8222" xr:uid="{00000000-0005-0000-0000-00005F2A0000}"/>
    <cellStyle name="Comma 20 2 4 2 2" xfId="17546" xr:uid="{00000000-0005-0000-0000-0000602A0000}"/>
    <cellStyle name="Comma 20 2 4 2 3" xfId="26869" xr:uid="{00000000-0005-0000-0000-0000612A0000}"/>
    <cellStyle name="Comma 20 2 5" xfId="4798" xr:uid="{00000000-0005-0000-0000-0000622A0000}"/>
    <cellStyle name="Comma 20 2 5 2" xfId="14122" xr:uid="{00000000-0005-0000-0000-0000632A0000}"/>
    <cellStyle name="Comma 20 2 5 3" xfId="23445" xr:uid="{00000000-0005-0000-0000-0000642A0000}"/>
    <cellStyle name="Comma 20 2 6" xfId="11322" xr:uid="{00000000-0005-0000-0000-0000652A0000}"/>
    <cellStyle name="Comma 20 2 7" xfId="20646" xr:uid="{00000000-0005-0000-0000-0000662A0000}"/>
    <cellStyle name="Comma 20 3" xfId="1798" xr:uid="{00000000-0005-0000-0000-0000672A0000}"/>
    <cellStyle name="Comma 20 3 2" xfId="3546" xr:uid="{00000000-0005-0000-0000-0000682A0000}"/>
    <cellStyle name="Comma 20 3 2 2" xfId="8225" xr:uid="{00000000-0005-0000-0000-0000692A0000}"/>
    <cellStyle name="Comma 20 3 2 2 2" xfId="17549" xr:uid="{00000000-0005-0000-0000-00006A2A0000}"/>
    <cellStyle name="Comma 20 3 2 2 3" xfId="26872" xr:uid="{00000000-0005-0000-0000-00006B2A0000}"/>
    <cellStyle name="Comma 20 3 2 3" xfId="12904" xr:uid="{00000000-0005-0000-0000-00006C2A0000}"/>
    <cellStyle name="Comma 20 3 2 4" xfId="22230" xr:uid="{00000000-0005-0000-0000-00006D2A0000}"/>
    <cellStyle name="Comma 20 3 3" xfId="5239" xr:uid="{00000000-0005-0000-0000-00006E2A0000}"/>
    <cellStyle name="Comma 20 3 3 2" xfId="14563" xr:uid="{00000000-0005-0000-0000-00006F2A0000}"/>
    <cellStyle name="Comma 20 3 3 3" xfId="23886" xr:uid="{00000000-0005-0000-0000-0000702A0000}"/>
    <cellStyle name="Comma 20 3 4" xfId="4570" xr:uid="{00000000-0005-0000-0000-0000712A0000}"/>
    <cellStyle name="Comma 20 3 4 2" xfId="13894" xr:uid="{00000000-0005-0000-0000-0000722A0000}"/>
    <cellStyle name="Comma 20 3 4 3" xfId="23217" xr:uid="{00000000-0005-0000-0000-0000732A0000}"/>
    <cellStyle name="Comma 20 3 5" xfId="11325" xr:uid="{00000000-0005-0000-0000-0000742A0000}"/>
    <cellStyle name="Comma 20 3 6" xfId="20649" xr:uid="{00000000-0005-0000-0000-0000752A0000}"/>
    <cellStyle name="Comma 20 4" xfId="1799" xr:uid="{00000000-0005-0000-0000-0000762A0000}"/>
    <cellStyle name="Comma 20 4 2" xfId="3547" xr:uid="{00000000-0005-0000-0000-0000772A0000}"/>
    <cellStyle name="Comma 20 4 2 2" xfId="8226" xr:uid="{00000000-0005-0000-0000-0000782A0000}"/>
    <cellStyle name="Comma 20 4 2 2 2" xfId="17550" xr:uid="{00000000-0005-0000-0000-0000792A0000}"/>
    <cellStyle name="Comma 20 4 2 2 3" xfId="26873" xr:uid="{00000000-0005-0000-0000-00007A2A0000}"/>
    <cellStyle name="Comma 20 4 3" xfId="5077" xr:uid="{00000000-0005-0000-0000-00007B2A0000}"/>
    <cellStyle name="Comma 20 4 3 2" xfId="14401" xr:uid="{00000000-0005-0000-0000-00007C2A0000}"/>
    <cellStyle name="Comma 20 4 3 3" xfId="23724" xr:uid="{00000000-0005-0000-0000-00007D2A0000}"/>
    <cellStyle name="Comma 20 4 4" xfId="11326" xr:uid="{00000000-0005-0000-0000-00007E2A0000}"/>
    <cellStyle name="Comma 20 4 5" xfId="20650" xr:uid="{00000000-0005-0000-0000-00007F2A0000}"/>
    <cellStyle name="Comma 20 5" xfId="1794" xr:uid="{00000000-0005-0000-0000-0000802A0000}"/>
    <cellStyle name="Comma 20 5 2" xfId="3542" xr:uid="{00000000-0005-0000-0000-0000812A0000}"/>
    <cellStyle name="Comma 20 5 2 2" xfId="8221" xr:uid="{00000000-0005-0000-0000-0000822A0000}"/>
    <cellStyle name="Comma 20 5 2 2 2" xfId="17545" xr:uid="{00000000-0005-0000-0000-0000832A0000}"/>
    <cellStyle name="Comma 20 5 2 2 3" xfId="26868" xr:uid="{00000000-0005-0000-0000-0000842A0000}"/>
    <cellStyle name="Comma 20 5 3" xfId="6333" xr:uid="{00000000-0005-0000-0000-0000852A0000}"/>
    <cellStyle name="Comma 20 5 3 2" xfId="15657" xr:uid="{00000000-0005-0000-0000-0000862A0000}"/>
    <cellStyle name="Comma 20 5 3 3" xfId="24980" xr:uid="{00000000-0005-0000-0000-0000872A0000}"/>
    <cellStyle name="Comma 20 5 4" xfId="11321" xr:uid="{00000000-0005-0000-0000-0000882A0000}"/>
    <cellStyle name="Comma 20 5 5" xfId="20645" xr:uid="{00000000-0005-0000-0000-0000892A0000}"/>
    <cellStyle name="Comma 20 6" xfId="2995" xr:uid="{00000000-0005-0000-0000-00008A2A0000}"/>
    <cellStyle name="Comma 20 6 2" xfId="7674" xr:uid="{00000000-0005-0000-0000-00008B2A0000}"/>
    <cellStyle name="Comma 20 6 2 2" xfId="16998" xr:uid="{00000000-0005-0000-0000-00008C2A0000}"/>
    <cellStyle name="Comma 20 6 2 3" xfId="26321" xr:uid="{00000000-0005-0000-0000-00008D2A0000}"/>
    <cellStyle name="Comma 20 6 3" xfId="12385" xr:uid="{00000000-0005-0000-0000-00008E2A0000}"/>
    <cellStyle name="Comma 20 6 4" xfId="21711" xr:uid="{00000000-0005-0000-0000-00008F2A0000}"/>
    <cellStyle name="Comma 20 7" xfId="4645" xr:uid="{00000000-0005-0000-0000-0000902A0000}"/>
    <cellStyle name="Comma 20 7 2" xfId="13969" xr:uid="{00000000-0005-0000-0000-0000912A0000}"/>
    <cellStyle name="Comma 20 7 3" xfId="23292" xr:uid="{00000000-0005-0000-0000-0000922A0000}"/>
    <cellStyle name="Comma 20 8" xfId="10776" xr:uid="{00000000-0005-0000-0000-0000932A0000}"/>
    <cellStyle name="Comma 20 9" xfId="20100" xr:uid="{00000000-0005-0000-0000-0000942A0000}"/>
    <cellStyle name="Comma 21" xfId="1185" xr:uid="{00000000-0005-0000-0000-0000952A0000}"/>
    <cellStyle name="Comma 21 2" xfId="1801" xr:uid="{00000000-0005-0000-0000-0000962A0000}"/>
    <cellStyle name="Comma 21 2 2" xfId="1802" xr:uid="{00000000-0005-0000-0000-0000972A0000}"/>
    <cellStyle name="Comma 21 2 2 2" xfId="3550" xr:uid="{00000000-0005-0000-0000-0000982A0000}"/>
    <cellStyle name="Comma 21 2 2 2 2" xfId="8229" xr:uid="{00000000-0005-0000-0000-0000992A0000}"/>
    <cellStyle name="Comma 21 2 2 2 2 2" xfId="17553" xr:uid="{00000000-0005-0000-0000-00009A2A0000}"/>
    <cellStyle name="Comma 21 2 2 2 2 3" xfId="26876" xr:uid="{00000000-0005-0000-0000-00009B2A0000}"/>
    <cellStyle name="Comma 21 2 2 2 3" xfId="12907" xr:uid="{00000000-0005-0000-0000-00009C2A0000}"/>
    <cellStyle name="Comma 21 2 2 2 4" xfId="22233" xr:uid="{00000000-0005-0000-0000-00009D2A0000}"/>
    <cellStyle name="Comma 21 2 2 3" xfId="5242" xr:uid="{00000000-0005-0000-0000-00009E2A0000}"/>
    <cellStyle name="Comma 21 2 2 3 2" xfId="14566" xr:uid="{00000000-0005-0000-0000-00009F2A0000}"/>
    <cellStyle name="Comma 21 2 2 3 3" xfId="23889" xr:uid="{00000000-0005-0000-0000-0000A02A0000}"/>
    <cellStyle name="Comma 21 2 2 4" xfId="4574" xr:uid="{00000000-0005-0000-0000-0000A12A0000}"/>
    <cellStyle name="Comma 21 2 2 4 2" xfId="13898" xr:uid="{00000000-0005-0000-0000-0000A22A0000}"/>
    <cellStyle name="Comma 21 2 2 4 3" xfId="23221" xr:uid="{00000000-0005-0000-0000-0000A32A0000}"/>
    <cellStyle name="Comma 21 2 2 5" xfId="11329" xr:uid="{00000000-0005-0000-0000-0000A42A0000}"/>
    <cellStyle name="Comma 21 2 2 6" xfId="20653" xr:uid="{00000000-0005-0000-0000-0000A52A0000}"/>
    <cellStyle name="Comma 21 2 3" xfId="3549" xr:uid="{00000000-0005-0000-0000-0000A62A0000}"/>
    <cellStyle name="Comma 21 2 3 2" xfId="8228" xr:uid="{00000000-0005-0000-0000-0000A72A0000}"/>
    <cellStyle name="Comma 21 2 3 2 2" xfId="17552" xr:uid="{00000000-0005-0000-0000-0000A82A0000}"/>
    <cellStyle name="Comma 21 2 3 2 3" xfId="26875" xr:uid="{00000000-0005-0000-0000-0000A92A0000}"/>
    <cellStyle name="Comma 21 2 3 3" xfId="12906" xr:uid="{00000000-0005-0000-0000-0000AA2A0000}"/>
    <cellStyle name="Comma 21 2 3 4" xfId="22232" xr:uid="{00000000-0005-0000-0000-0000AB2A0000}"/>
    <cellStyle name="Comma 21 2 4" xfId="5241" xr:uid="{00000000-0005-0000-0000-0000AC2A0000}"/>
    <cellStyle name="Comma 21 2 4 2" xfId="14565" xr:uid="{00000000-0005-0000-0000-0000AD2A0000}"/>
    <cellStyle name="Comma 21 2 4 3" xfId="23888" xr:uid="{00000000-0005-0000-0000-0000AE2A0000}"/>
    <cellStyle name="Comma 21 2 5" xfId="5079" xr:uid="{00000000-0005-0000-0000-0000AF2A0000}"/>
    <cellStyle name="Comma 21 2 5 2" xfId="14403" xr:uid="{00000000-0005-0000-0000-0000B02A0000}"/>
    <cellStyle name="Comma 21 2 5 3" xfId="23726" xr:uid="{00000000-0005-0000-0000-0000B12A0000}"/>
    <cellStyle name="Comma 21 2 6" xfId="11328" xr:uid="{00000000-0005-0000-0000-0000B22A0000}"/>
    <cellStyle name="Comma 21 2 7" xfId="20652" xr:uid="{00000000-0005-0000-0000-0000B32A0000}"/>
    <cellStyle name="Comma 21 3" xfId="1803" xr:uid="{00000000-0005-0000-0000-0000B42A0000}"/>
    <cellStyle name="Comma 21 3 2" xfId="3551" xr:uid="{00000000-0005-0000-0000-0000B52A0000}"/>
    <cellStyle name="Comma 21 3 2 2" xfId="8230" xr:uid="{00000000-0005-0000-0000-0000B62A0000}"/>
    <cellStyle name="Comma 21 3 2 2 2" xfId="17554" xr:uid="{00000000-0005-0000-0000-0000B72A0000}"/>
    <cellStyle name="Comma 21 3 2 2 3" xfId="26877" xr:uid="{00000000-0005-0000-0000-0000B82A0000}"/>
    <cellStyle name="Comma 21 3 2 3" xfId="12908" xr:uid="{00000000-0005-0000-0000-0000B92A0000}"/>
    <cellStyle name="Comma 21 3 2 4" xfId="22234" xr:uid="{00000000-0005-0000-0000-0000BA2A0000}"/>
    <cellStyle name="Comma 21 3 3" xfId="5243" xr:uid="{00000000-0005-0000-0000-0000BB2A0000}"/>
    <cellStyle name="Comma 21 3 3 2" xfId="14567" xr:uid="{00000000-0005-0000-0000-0000BC2A0000}"/>
    <cellStyle name="Comma 21 3 3 3" xfId="23890" xr:uid="{00000000-0005-0000-0000-0000BD2A0000}"/>
    <cellStyle name="Comma 21 3 4" xfId="5080" xr:uid="{00000000-0005-0000-0000-0000BE2A0000}"/>
    <cellStyle name="Comma 21 3 4 2" xfId="14404" xr:uid="{00000000-0005-0000-0000-0000BF2A0000}"/>
    <cellStyle name="Comma 21 3 4 3" xfId="23727" xr:uid="{00000000-0005-0000-0000-0000C02A0000}"/>
    <cellStyle name="Comma 21 3 5" xfId="11330" xr:uid="{00000000-0005-0000-0000-0000C12A0000}"/>
    <cellStyle name="Comma 21 3 6" xfId="20654" xr:uid="{00000000-0005-0000-0000-0000C22A0000}"/>
    <cellStyle name="Comma 21 4" xfId="1800" xr:uid="{00000000-0005-0000-0000-0000C32A0000}"/>
    <cellStyle name="Comma 21 4 2" xfId="3548" xr:uid="{00000000-0005-0000-0000-0000C42A0000}"/>
    <cellStyle name="Comma 21 4 2 2" xfId="8227" xr:uid="{00000000-0005-0000-0000-0000C52A0000}"/>
    <cellStyle name="Comma 21 4 2 2 2" xfId="17551" xr:uid="{00000000-0005-0000-0000-0000C62A0000}"/>
    <cellStyle name="Comma 21 4 2 2 3" xfId="26874" xr:uid="{00000000-0005-0000-0000-0000C72A0000}"/>
    <cellStyle name="Comma 21 4 2 3" xfId="12905" xr:uid="{00000000-0005-0000-0000-0000C82A0000}"/>
    <cellStyle name="Comma 21 4 2 4" xfId="22231" xr:uid="{00000000-0005-0000-0000-0000C92A0000}"/>
    <cellStyle name="Comma 21 4 3" xfId="5240" xr:uid="{00000000-0005-0000-0000-0000CA2A0000}"/>
    <cellStyle name="Comma 21 4 3 2" xfId="14564" xr:uid="{00000000-0005-0000-0000-0000CB2A0000}"/>
    <cellStyle name="Comma 21 4 3 3" xfId="23887" xr:uid="{00000000-0005-0000-0000-0000CC2A0000}"/>
    <cellStyle name="Comma 21 4 4" xfId="5078" xr:uid="{00000000-0005-0000-0000-0000CD2A0000}"/>
    <cellStyle name="Comma 21 4 4 2" xfId="14402" xr:uid="{00000000-0005-0000-0000-0000CE2A0000}"/>
    <cellStyle name="Comma 21 4 4 3" xfId="23725" xr:uid="{00000000-0005-0000-0000-0000CF2A0000}"/>
    <cellStyle name="Comma 21 4 5" xfId="11327" xr:uid="{00000000-0005-0000-0000-0000D02A0000}"/>
    <cellStyle name="Comma 21 4 6" xfId="20651" xr:uid="{00000000-0005-0000-0000-0000D12A0000}"/>
    <cellStyle name="Comma 21 5" xfId="2996" xr:uid="{00000000-0005-0000-0000-0000D22A0000}"/>
    <cellStyle name="Comma 21 5 2" xfId="7675" xr:uid="{00000000-0005-0000-0000-0000D32A0000}"/>
    <cellStyle name="Comma 21 5 2 2" xfId="16999" xr:uid="{00000000-0005-0000-0000-0000D42A0000}"/>
    <cellStyle name="Comma 21 5 2 3" xfId="26322" xr:uid="{00000000-0005-0000-0000-0000D52A0000}"/>
    <cellStyle name="Comma 21 5 3" xfId="12386" xr:uid="{00000000-0005-0000-0000-0000D62A0000}"/>
    <cellStyle name="Comma 21 5 4" xfId="21712" xr:uid="{00000000-0005-0000-0000-0000D72A0000}"/>
    <cellStyle name="Comma 21 6" xfId="4646" xr:uid="{00000000-0005-0000-0000-0000D82A0000}"/>
    <cellStyle name="Comma 21 6 2" xfId="13970" xr:uid="{00000000-0005-0000-0000-0000D92A0000}"/>
    <cellStyle name="Comma 21 6 3" xfId="23293" xr:uid="{00000000-0005-0000-0000-0000DA2A0000}"/>
    <cellStyle name="Comma 21 7" xfId="10777" xr:uid="{00000000-0005-0000-0000-0000DB2A0000}"/>
    <cellStyle name="Comma 21 8" xfId="20101" xr:uid="{00000000-0005-0000-0000-0000DC2A0000}"/>
    <cellStyle name="Comma 22" xfId="1186" xr:uid="{00000000-0005-0000-0000-0000DD2A0000}"/>
    <cellStyle name="Comma 22 2" xfId="1805" xr:uid="{00000000-0005-0000-0000-0000DE2A0000}"/>
    <cellStyle name="Comma 22 2 2" xfId="1806" xr:uid="{00000000-0005-0000-0000-0000DF2A0000}"/>
    <cellStyle name="Comma 22 2 2 2" xfId="3554" xr:uid="{00000000-0005-0000-0000-0000E02A0000}"/>
    <cellStyle name="Comma 22 2 2 2 2" xfId="8233" xr:uid="{00000000-0005-0000-0000-0000E12A0000}"/>
    <cellStyle name="Comma 22 2 2 2 2 2" xfId="17557" xr:uid="{00000000-0005-0000-0000-0000E22A0000}"/>
    <cellStyle name="Comma 22 2 2 2 2 3" xfId="26880" xr:uid="{00000000-0005-0000-0000-0000E32A0000}"/>
    <cellStyle name="Comma 22 2 2 2 3" xfId="12911" xr:uid="{00000000-0005-0000-0000-0000E42A0000}"/>
    <cellStyle name="Comma 22 2 2 2 4" xfId="22237" xr:uid="{00000000-0005-0000-0000-0000E52A0000}"/>
    <cellStyle name="Comma 22 2 2 3" xfId="5246" xr:uid="{00000000-0005-0000-0000-0000E62A0000}"/>
    <cellStyle name="Comma 22 2 2 3 2" xfId="14570" xr:uid="{00000000-0005-0000-0000-0000E72A0000}"/>
    <cellStyle name="Comma 22 2 2 3 3" xfId="23893" xr:uid="{00000000-0005-0000-0000-0000E82A0000}"/>
    <cellStyle name="Comma 22 2 2 4" xfId="4578" xr:uid="{00000000-0005-0000-0000-0000E92A0000}"/>
    <cellStyle name="Comma 22 2 2 4 2" xfId="13902" xr:uid="{00000000-0005-0000-0000-0000EA2A0000}"/>
    <cellStyle name="Comma 22 2 2 4 3" xfId="23225" xr:uid="{00000000-0005-0000-0000-0000EB2A0000}"/>
    <cellStyle name="Comma 22 2 2 5" xfId="11333" xr:uid="{00000000-0005-0000-0000-0000EC2A0000}"/>
    <cellStyle name="Comma 22 2 2 6" xfId="20657" xr:uid="{00000000-0005-0000-0000-0000ED2A0000}"/>
    <cellStyle name="Comma 22 2 3" xfId="3553" xr:uid="{00000000-0005-0000-0000-0000EE2A0000}"/>
    <cellStyle name="Comma 22 2 3 2" xfId="8232" xr:uid="{00000000-0005-0000-0000-0000EF2A0000}"/>
    <cellStyle name="Comma 22 2 3 2 2" xfId="17556" xr:uid="{00000000-0005-0000-0000-0000F02A0000}"/>
    <cellStyle name="Comma 22 2 3 2 3" xfId="26879" xr:uid="{00000000-0005-0000-0000-0000F12A0000}"/>
    <cellStyle name="Comma 22 2 3 3" xfId="12910" xr:uid="{00000000-0005-0000-0000-0000F22A0000}"/>
    <cellStyle name="Comma 22 2 3 4" xfId="22236" xr:uid="{00000000-0005-0000-0000-0000F32A0000}"/>
    <cellStyle name="Comma 22 2 4" xfId="5245" xr:uid="{00000000-0005-0000-0000-0000F42A0000}"/>
    <cellStyle name="Comma 22 2 4 2" xfId="14569" xr:uid="{00000000-0005-0000-0000-0000F52A0000}"/>
    <cellStyle name="Comma 22 2 4 3" xfId="23892" xr:uid="{00000000-0005-0000-0000-0000F62A0000}"/>
    <cellStyle name="Comma 22 2 5" xfId="5082" xr:uid="{00000000-0005-0000-0000-0000F72A0000}"/>
    <cellStyle name="Comma 22 2 5 2" xfId="14406" xr:uid="{00000000-0005-0000-0000-0000F82A0000}"/>
    <cellStyle name="Comma 22 2 5 3" xfId="23729" xr:uid="{00000000-0005-0000-0000-0000F92A0000}"/>
    <cellStyle name="Comma 22 2 6" xfId="11332" xr:uid="{00000000-0005-0000-0000-0000FA2A0000}"/>
    <cellStyle name="Comma 22 2 7" xfId="20656" xr:uid="{00000000-0005-0000-0000-0000FB2A0000}"/>
    <cellStyle name="Comma 22 3" xfId="1807" xr:uid="{00000000-0005-0000-0000-0000FC2A0000}"/>
    <cellStyle name="Comma 22 3 2" xfId="3555" xr:uid="{00000000-0005-0000-0000-0000FD2A0000}"/>
    <cellStyle name="Comma 22 3 2 2" xfId="8234" xr:uid="{00000000-0005-0000-0000-0000FE2A0000}"/>
    <cellStyle name="Comma 22 3 2 2 2" xfId="17558" xr:uid="{00000000-0005-0000-0000-0000FF2A0000}"/>
    <cellStyle name="Comma 22 3 2 2 3" xfId="26881" xr:uid="{00000000-0005-0000-0000-0000002B0000}"/>
    <cellStyle name="Comma 22 3 2 3" xfId="12912" xr:uid="{00000000-0005-0000-0000-0000012B0000}"/>
    <cellStyle name="Comma 22 3 2 4" xfId="22238" xr:uid="{00000000-0005-0000-0000-0000022B0000}"/>
    <cellStyle name="Comma 22 3 3" xfId="5247" xr:uid="{00000000-0005-0000-0000-0000032B0000}"/>
    <cellStyle name="Comma 22 3 3 2" xfId="14571" xr:uid="{00000000-0005-0000-0000-0000042B0000}"/>
    <cellStyle name="Comma 22 3 3 3" xfId="23894" xr:uid="{00000000-0005-0000-0000-0000052B0000}"/>
    <cellStyle name="Comma 22 3 4" xfId="5083" xr:uid="{00000000-0005-0000-0000-0000062B0000}"/>
    <cellStyle name="Comma 22 3 4 2" xfId="14407" xr:uid="{00000000-0005-0000-0000-0000072B0000}"/>
    <cellStyle name="Comma 22 3 4 3" xfId="23730" xr:uid="{00000000-0005-0000-0000-0000082B0000}"/>
    <cellStyle name="Comma 22 3 5" xfId="11334" xr:uid="{00000000-0005-0000-0000-0000092B0000}"/>
    <cellStyle name="Comma 22 3 6" xfId="20658" xr:uid="{00000000-0005-0000-0000-00000A2B0000}"/>
    <cellStyle name="Comma 22 4" xfId="1804" xr:uid="{00000000-0005-0000-0000-00000B2B0000}"/>
    <cellStyle name="Comma 22 4 2" xfId="3552" xr:uid="{00000000-0005-0000-0000-00000C2B0000}"/>
    <cellStyle name="Comma 22 4 2 2" xfId="8231" xr:uid="{00000000-0005-0000-0000-00000D2B0000}"/>
    <cellStyle name="Comma 22 4 2 2 2" xfId="17555" xr:uid="{00000000-0005-0000-0000-00000E2B0000}"/>
    <cellStyle name="Comma 22 4 2 2 3" xfId="26878" xr:uid="{00000000-0005-0000-0000-00000F2B0000}"/>
    <cellStyle name="Comma 22 4 2 3" xfId="12909" xr:uid="{00000000-0005-0000-0000-0000102B0000}"/>
    <cellStyle name="Comma 22 4 2 4" xfId="22235" xr:uid="{00000000-0005-0000-0000-0000112B0000}"/>
    <cellStyle name="Comma 22 4 3" xfId="5244" xr:uid="{00000000-0005-0000-0000-0000122B0000}"/>
    <cellStyle name="Comma 22 4 3 2" xfId="14568" xr:uid="{00000000-0005-0000-0000-0000132B0000}"/>
    <cellStyle name="Comma 22 4 3 3" xfId="23891" xr:uid="{00000000-0005-0000-0000-0000142B0000}"/>
    <cellStyle name="Comma 22 4 4" xfId="5081" xr:uid="{00000000-0005-0000-0000-0000152B0000}"/>
    <cellStyle name="Comma 22 4 4 2" xfId="14405" xr:uid="{00000000-0005-0000-0000-0000162B0000}"/>
    <cellStyle name="Comma 22 4 4 3" xfId="23728" xr:uid="{00000000-0005-0000-0000-0000172B0000}"/>
    <cellStyle name="Comma 22 4 5" xfId="11331" xr:uid="{00000000-0005-0000-0000-0000182B0000}"/>
    <cellStyle name="Comma 22 4 6" xfId="20655" xr:uid="{00000000-0005-0000-0000-0000192B0000}"/>
    <cellStyle name="Comma 22 5" xfId="2997" xr:uid="{00000000-0005-0000-0000-00001A2B0000}"/>
    <cellStyle name="Comma 22 5 2" xfId="7676" xr:uid="{00000000-0005-0000-0000-00001B2B0000}"/>
    <cellStyle name="Comma 22 5 2 2" xfId="17000" xr:uid="{00000000-0005-0000-0000-00001C2B0000}"/>
    <cellStyle name="Comma 22 5 2 3" xfId="26323" xr:uid="{00000000-0005-0000-0000-00001D2B0000}"/>
    <cellStyle name="Comma 22 6" xfId="6685" xr:uid="{00000000-0005-0000-0000-00001E2B0000}"/>
    <cellStyle name="Comma 22 6 2" xfId="16009" xr:uid="{00000000-0005-0000-0000-00001F2B0000}"/>
    <cellStyle name="Comma 22 6 3" xfId="25332" xr:uid="{00000000-0005-0000-0000-0000202B0000}"/>
    <cellStyle name="Comma 22 7" xfId="10778" xr:uid="{00000000-0005-0000-0000-0000212B0000}"/>
    <cellStyle name="Comma 22 8" xfId="20102" xr:uid="{00000000-0005-0000-0000-0000222B0000}"/>
    <cellStyle name="Comma 23" xfId="1187" xr:uid="{00000000-0005-0000-0000-0000232B0000}"/>
    <cellStyle name="Comma 23 2" xfId="1809" xr:uid="{00000000-0005-0000-0000-0000242B0000}"/>
    <cellStyle name="Comma 23 2 2" xfId="1810" xr:uid="{00000000-0005-0000-0000-0000252B0000}"/>
    <cellStyle name="Comma 23 2 2 2" xfId="3558" xr:uid="{00000000-0005-0000-0000-0000262B0000}"/>
    <cellStyle name="Comma 23 2 2 2 2" xfId="8237" xr:uid="{00000000-0005-0000-0000-0000272B0000}"/>
    <cellStyle name="Comma 23 2 2 2 2 2" xfId="17561" xr:uid="{00000000-0005-0000-0000-0000282B0000}"/>
    <cellStyle name="Comma 23 2 2 2 2 3" xfId="26884" xr:uid="{00000000-0005-0000-0000-0000292B0000}"/>
    <cellStyle name="Comma 23 2 2 2 3" xfId="12915" xr:uid="{00000000-0005-0000-0000-00002A2B0000}"/>
    <cellStyle name="Comma 23 2 2 2 4" xfId="22241" xr:uid="{00000000-0005-0000-0000-00002B2B0000}"/>
    <cellStyle name="Comma 23 2 2 3" xfId="5250" xr:uid="{00000000-0005-0000-0000-00002C2B0000}"/>
    <cellStyle name="Comma 23 2 2 3 2" xfId="14574" xr:uid="{00000000-0005-0000-0000-00002D2B0000}"/>
    <cellStyle name="Comma 23 2 2 3 3" xfId="23897" xr:uid="{00000000-0005-0000-0000-00002E2B0000}"/>
    <cellStyle name="Comma 23 2 2 4" xfId="4582" xr:uid="{00000000-0005-0000-0000-00002F2B0000}"/>
    <cellStyle name="Comma 23 2 2 4 2" xfId="13906" xr:uid="{00000000-0005-0000-0000-0000302B0000}"/>
    <cellStyle name="Comma 23 2 2 4 3" xfId="23229" xr:uid="{00000000-0005-0000-0000-0000312B0000}"/>
    <cellStyle name="Comma 23 2 2 5" xfId="11337" xr:uid="{00000000-0005-0000-0000-0000322B0000}"/>
    <cellStyle name="Comma 23 2 2 6" xfId="20661" xr:uid="{00000000-0005-0000-0000-0000332B0000}"/>
    <cellStyle name="Comma 23 2 3" xfId="3557" xr:uid="{00000000-0005-0000-0000-0000342B0000}"/>
    <cellStyle name="Comma 23 2 3 2" xfId="8236" xr:uid="{00000000-0005-0000-0000-0000352B0000}"/>
    <cellStyle name="Comma 23 2 3 2 2" xfId="17560" xr:uid="{00000000-0005-0000-0000-0000362B0000}"/>
    <cellStyle name="Comma 23 2 3 2 3" xfId="26883" xr:uid="{00000000-0005-0000-0000-0000372B0000}"/>
    <cellStyle name="Comma 23 2 3 3" xfId="12914" xr:uid="{00000000-0005-0000-0000-0000382B0000}"/>
    <cellStyle name="Comma 23 2 3 4" xfId="22240" xr:uid="{00000000-0005-0000-0000-0000392B0000}"/>
    <cellStyle name="Comma 23 2 4" xfId="5249" xr:uid="{00000000-0005-0000-0000-00003A2B0000}"/>
    <cellStyle name="Comma 23 2 4 2" xfId="14573" xr:uid="{00000000-0005-0000-0000-00003B2B0000}"/>
    <cellStyle name="Comma 23 2 4 3" xfId="23896" xr:uid="{00000000-0005-0000-0000-00003C2B0000}"/>
    <cellStyle name="Comma 23 2 5" xfId="5085" xr:uid="{00000000-0005-0000-0000-00003D2B0000}"/>
    <cellStyle name="Comma 23 2 5 2" xfId="14409" xr:uid="{00000000-0005-0000-0000-00003E2B0000}"/>
    <cellStyle name="Comma 23 2 5 3" xfId="23732" xr:uid="{00000000-0005-0000-0000-00003F2B0000}"/>
    <cellStyle name="Comma 23 2 6" xfId="11336" xr:uid="{00000000-0005-0000-0000-0000402B0000}"/>
    <cellStyle name="Comma 23 2 7" xfId="20660" xr:uid="{00000000-0005-0000-0000-0000412B0000}"/>
    <cellStyle name="Comma 23 3" xfId="1811" xr:uid="{00000000-0005-0000-0000-0000422B0000}"/>
    <cellStyle name="Comma 23 3 2" xfId="3559" xr:uid="{00000000-0005-0000-0000-0000432B0000}"/>
    <cellStyle name="Comma 23 3 2 2" xfId="8238" xr:uid="{00000000-0005-0000-0000-0000442B0000}"/>
    <cellStyle name="Comma 23 3 2 2 2" xfId="17562" xr:uid="{00000000-0005-0000-0000-0000452B0000}"/>
    <cellStyle name="Comma 23 3 2 2 3" xfId="26885" xr:uid="{00000000-0005-0000-0000-0000462B0000}"/>
    <cellStyle name="Comma 23 3 2 3" xfId="12916" xr:uid="{00000000-0005-0000-0000-0000472B0000}"/>
    <cellStyle name="Comma 23 3 2 4" xfId="22242" xr:uid="{00000000-0005-0000-0000-0000482B0000}"/>
    <cellStyle name="Comma 23 3 3" xfId="5251" xr:uid="{00000000-0005-0000-0000-0000492B0000}"/>
    <cellStyle name="Comma 23 3 3 2" xfId="14575" xr:uid="{00000000-0005-0000-0000-00004A2B0000}"/>
    <cellStyle name="Comma 23 3 3 3" xfId="23898" xr:uid="{00000000-0005-0000-0000-00004B2B0000}"/>
    <cellStyle name="Comma 23 3 4" xfId="5086" xr:uid="{00000000-0005-0000-0000-00004C2B0000}"/>
    <cellStyle name="Comma 23 3 4 2" xfId="14410" xr:uid="{00000000-0005-0000-0000-00004D2B0000}"/>
    <cellStyle name="Comma 23 3 4 3" xfId="23733" xr:uid="{00000000-0005-0000-0000-00004E2B0000}"/>
    <cellStyle name="Comma 23 3 5" xfId="11338" xr:uid="{00000000-0005-0000-0000-00004F2B0000}"/>
    <cellStyle name="Comma 23 3 6" xfId="20662" xr:uid="{00000000-0005-0000-0000-0000502B0000}"/>
    <cellStyle name="Comma 23 4" xfId="1808" xr:uid="{00000000-0005-0000-0000-0000512B0000}"/>
    <cellStyle name="Comma 23 4 2" xfId="3556" xr:uid="{00000000-0005-0000-0000-0000522B0000}"/>
    <cellStyle name="Comma 23 4 2 2" xfId="8235" xr:uid="{00000000-0005-0000-0000-0000532B0000}"/>
    <cellStyle name="Comma 23 4 2 2 2" xfId="17559" xr:uid="{00000000-0005-0000-0000-0000542B0000}"/>
    <cellStyle name="Comma 23 4 2 2 3" xfId="26882" xr:uid="{00000000-0005-0000-0000-0000552B0000}"/>
    <cellStyle name="Comma 23 4 2 3" xfId="12913" xr:uid="{00000000-0005-0000-0000-0000562B0000}"/>
    <cellStyle name="Comma 23 4 2 4" xfId="22239" xr:uid="{00000000-0005-0000-0000-0000572B0000}"/>
    <cellStyle name="Comma 23 4 3" xfId="5248" xr:uid="{00000000-0005-0000-0000-0000582B0000}"/>
    <cellStyle name="Comma 23 4 3 2" xfId="14572" xr:uid="{00000000-0005-0000-0000-0000592B0000}"/>
    <cellStyle name="Comma 23 4 3 3" xfId="23895" xr:uid="{00000000-0005-0000-0000-00005A2B0000}"/>
    <cellStyle name="Comma 23 4 4" xfId="5084" xr:uid="{00000000-0005-0000-0000-00005B2B0000}"/>
    <cellStyle name="Comma 23 4 4 2" xfId="14408" xr:uid="{00000000-0005-0000-0000-00005C2B0000}"/>
    <cellStyle name="Comma 23 4 4 3" xfId="23731" xr:uid="{00000000-0005-0000-0000-00005D2B0000}"/>
    <cellStyle name="Comma 23 4 5" xfId="11335" xr:uid="{00000000-0005-0000-0000-00005E2B0000}"/>
    <cellStyle name="Comma 23 4 6" xfId="20659" xr:uid="{00000000-0005-0000-0000-00005F2B0000}"/>
    <cellStyle name="Comma 23 5" xfId="2998" xr:uid="{00000000-0005-0000-0000-0000602B0000}"/>
    <cellStyle name="Comma 23 5 2" xfId="7677" xr:uid="{00000000-0005-0000-0000-0000612B0000}"/>
    <cellStyle name="Comma 23 5 2 2" xfId="17001" xr:uid="{00000000-0005-0000-0000-0000622B0000}"/>
    <cellStyle name="Comma 23 5 2 3" xfId="26324" xr:uid="{00000000-0005-0000-0000-0000632B0000}"/>
    <cellStyle name="Comma 23 6" xfId="6684" xr:uid="{00000000-0005-0000-0000-0000642B0000}"/>
    <cellStyle name="Comma 23 6 2" xfId="16008" xr:uid="{00000000-0005-0000-0000-0000652B0000}"/>
    <cellStyle name="Comma 23 6 3" xfId="25331" xr:uid="{00000000-0005-0000-0000-0000662B0000}"/>
    <cellStyle name="Comma 23 7" xfId="10779" xr:uid="{00000000-0005-0000-0000-0000672B0000}"/>
    <cellStyle name="Comma 23 8" xfId="20103" xr:uid="{00000000-0005-0000-0000-0000682B0000}"/>
    <cellStyle name="Comma 24" xfId="1150" xr:uid="{00000000-0005-0000-0000-0000692B0000}"/>
    <cellStyle name="Comma 24 2" xfId="1813" xr:uid="{00000000-0005-0000-0000-00006A2B0000}"/>
    <cellStyle name="Comma 24 2 2" xfId="1814" xr:uid="{00000000-0005-0000-0000-00006B2B0000}"/>
    <cellStyle name="Comma 24 2 2 2" xfId="3562" xr:uid="{00000000-0005-0000-0000-00006C2B0000}"/>
    <cellStyle name="Comma 24 2 2 2 2" xfId="8241" xr:uid="{00000000-0005-0000-0000-00006D2B0000}"/>
    <cellStyle name="Comma 24 2 2 2 2 2" xfId="17565" xr:uid="{00000000-0005-0000-0000-00006E2B0000}"/>
    <cellStyle name="Comma 24 2 2 2 2 3" xfId="26888" xr:uid="{00000000-0005-0000-0000-00006F2B0000}"/>
    <cellStyle name="Comma 24 2 2 2 3" xfId="12919" xr:uid="{00000000-0005-0000-0000-0000702B0000}"/>
    <cellStyle name="Comma 24 2 2 2 4" xfId="22245" xr:uid="{00000000-0005-0000-0000-0000712B0000}"/>
    <cellStyle name="Comma 24 2 2 3" xfId="5254" xr:uid="{00000000-0005-0000-0000-0000722B0000}"/>
    <cellStyle name="Comma 24 2 2 3 2" xfId="14578" xr:uid="{00000000-0005-0000-0000-0000732B0000}"/>
    <cellStyle name="Comma 24 2 2 3 3" xfId="23901" xr:uid="{00000000-0005-0000-0000-0000742B0000}"/>
    <cellStyle name="Comma 24 2 2 4" xfId="5088" xr:uid="{00000000-0005-0000-0000-0000752B0000}"/>
    <cellStyle name="Comma 24 2 2 4 2" xfId="14412" xr:uid="{00000000-0005-0000-0000-0000762B0000}"/>
    <cellStyle name="Comma 24 2 2 4 3" xfId="23735" xr:uid="{00000000-0005-0000-0000-0000772B0000}"/>
    <cellStyle name="Comma 24 2 2 5" xfId="11341" xr:uid="{00000000-0005-0000-0000-0000782B0000}"/>
    <cellStyle name="Comma 24 2 2 6" xfId="20665" xr:uid="{00000000-0005-0000-0000-0000792B0000}"/>
    <cellStyle name="Comma 24 2 3" xfId="3561" xr:uid="{00000000-0005-0000-0000-00007A2B0000}"/>
    <cellStyle name="Comma 24 2 3 2" xfId="8240" xr:uid="{00000000-0005-0000-0000-00007B2B0000}"/>
    <cellStyle name="Comma 24 2 3 2 2" xfId="17564" xr:uid="{00000000-0005-0000-0000-00007C2B0000}"/>
    <cellStyle name="Comma 24 2 3 2 3" xfId="26887" xr:uid="{00000000-0005-0000-0000-00007D2B0000}"/>
    <cellStyle name="Comma 24 2 3 3" xfId="12918" xr:uid="{00000000-0005-0000-0000-00007E2B0000}"/>
    <cellStyle name="Comma 24 2 3 4" xfId="22244" xr:uid="{00000000-0005-0000-0000-00007F2B0000}"/>
    <cellStyle name="Comma 24 2 4" xfId="5253" xr:uid="{00000000-0005-0000-0000-0000802B0000}"/>
    <cellStyle name="Comma 24 2 4 2" xfId="14577" xr:uid="{00000000-0005-0000-0000-0000812B0000}"/>
    <cellStyle name="Comma 24 2 4 3" xfId="23900" xr:uid="{00000000-0005-0000-0000-0000822B0000}"/>
    <cellStyle name="Comma 24 2 5" xfId="5087" xr:uid="{00000000-0005-0000-0000-0000832B0000}"/>
    <cellStyle name="Comma 24 2 5 2" xfId="14411" xr:uid="{00000000-0005-0000-0000-0000842B0000}"/>
    <cellStyle name="Comma 24 2 5 3" xfId="23734" xr:uid="{00000000-0005-0000-0000-0000852B0000}"/>
    <cellStyle name="Comma 24 2 6" xfId="11340" xr:uid="{00000000-0005-0000-0000-0000862B0000}"/>
    <cellStyle name="Comma 24 2 7" xfId="20664" xr:uid="{00000000-0005-0000-0000-0000872B0000}"/>
    <cellStyle name="Comma 24 3" xfId="1815" xr:uid="{00000000-0005-0000-0000-0000882B0000}"/>
    <cellStyle name="Comma 24 3 2" xfId="3563" xr:uid="{00000000-0005-0000-0000-0000892B0000}"/>
    <cellStyle name="Comma 24 3 2 2" xfId="8242" xr:uid="{00000000-0005-0000-0000-00008A2B0000}"/>
    <cellStyle name="Comma 24 3 2 2 2" xfId="17566" xr:uid="{00000000-0005-0000-0000-00008B2B0000}"/>
    <cellStyle name="Comma 24 3 2 2 3" xfId="26889" xr:uid="{00000000-0005-0000-0000-00008C2B0000}"/>
    <cellStyle name="Comma 24 3 2 3" xfId="12920" xr:uid="{00000000-0005-0000-0000-00008D2B0000}"/>
    <cellStyle name="Comma 24 3 2 4" xfId="22246" xr:uid="{00000000-0005-0000-0000-00008E2B0000}"/>
    <cellStyle name="Comma 24 3 3" xfId="5255" xr:uid="{00000000-0005-0000-0000-00008F2B0000}"/>
    <cellStyle name="Comma 24 3 3 2" xfId="14579" xr:uid="{00000000-0005-0000-0000-0000902B0000}"/>
    <cellStyle name="Comma 24 3 3 3" xfId="23902" xr:uid="{00000000-0005-0000-0000-0000912B0000}"/>
    <cellStyle name="Comma 24 3 4" xfId="4586" xr:uid="{00000000-0005-0000-0000-0000922B0000}"/>
    <cellStyle name="Comma 24 3 4 2" xfId="13910" xr:uid="{00000000-0005-0000-0000-0000932B0000}"/>
    <cellStyle name="Comma 24 3 4 3" xfId="23233" xr:uid="{00000000-0005-0000-0000-0000942B0000}"/>
    <cellStyle name="Comma 24 3 5" xfId="11342" xr:uid="{00000000-0005-0000-0000-0000952B0000}"/>
    <cellStyle name="Comma 24 3 6" xfId="20666" xr:uid="{00000000-0005-0000-0000-0000962B0000}"/>
    <cellStyle name="Comma 24 4" xfId="1812" xr:uid="{00000000-0005-0000-0000-0000972B0000}"/>
    <cellStyle name="Comma 24 4 2" xfId="3560" xr:uid="{00000000-0005-0000-0000-0000982B0000}"/>
    <cellStyle name="Comma 24 4 2 2" xfId="8239" xr:uid="{00000000-0005-0000-0000-0000992B0000}"/>
    <cellStyle name="Comma 24 4 2 2 2" xfId="17563" xr:uid="{00000000-0005-0000-0000-00009A2B0000}"/>
    <cellStyle name="Comma 24 4 2 2 3" xfId="26886" xr:uid="{00000000-0005-0000-0000-00009B2B0000}"/>
    <cellStyle name="Comma 24 4 2 3" xfId="12917" xr:uid="{00000000-0005-0000-0000-00009C2B0000}"/>
    <cellStyle name="Comma 24 4 2 4" xfId="22243" xr:uid="{00000000-0005-0000-0000-00009D2B0000}"/>
    <cellStyle name="Comma 24 4 3" xfId="5252" xr:uid="{00000000-0005-0000-0000-00009E2B0000}"/>
    <cellStyle name="Comma 24 4 3 2" xfId="14576" xr:uid="{00000000-0005-0000-0000-00009F2B0000}"/>
    <cellStyle name="Comma 24 4 3 3" xfId="23899" xr:uid="{00000000-0005-0000-0000-0000A02B0000}"/>
    <cellStyle name="Comma 24 4 4" xfId="5094" xr:uid="{00000000-0005-0000-0000-0000A12B0000}"/>
    <cellStyle name="Comma 24 4 4 2" xfId="14418" xr:uid="{00000000-0005-0000-0000-0000A22B0000}"/>
    <cellStyle name="Comma 24 4 4 3" xfId="23741" xr:uid="{00000000-0005-0000-0000-0000A32B0000}"/>
    <cellStyle name="Comma 24 4 5" xfId="11339" xr:uid="{00000000-0005-0000-0000-0000A42B0000}"/>
    <cellStyle name="Comma 24 4 6" xfId="20663" xr:uid="{00000000-0005-0000-0000-0000A52B0000}"/>
    <cellStyle name="Comma 24 5" xfId="2967" xr:uid="{00000000-0005-0000-0000-0000A62B0000}"/>
    <cellStyle name="Comma 24 5 2" xfId="7646" xr:uid="{00000000-0005-0000-0000-0000A72B0000}"/>
    <cellStyle name="Comma 24 5 2 2" xfId="16970" xr:uid="{00000000-0005-0000-0000-0000A82B0000}"/>
    <cellStyle name="Comma 24 5 2 3" xfId="26293" xr:uid="{00000000-0005-0000-0000-0000A92B0000}"/>
    <cellStyle name="Comma 24 6" xfId="7323" xr:uid="{00000000-0005-0000-0000-0000AA2B0000}"/>
    <cellStyle name="Comma 24 6 2" xfId="16647" xr:uid="{00000000-0005-0000-0000-0000AB2B0000}"/>
    <cellStyle name="Comma 24 6 3" xfId="25970" xr:uid="{00000000-0005-0000-0000-0000AC2B0000}"/>
    <cellStyle name="Comma 24 7" xfId="10749" xr:uid="{00000000-0005-0000-0000-0000AD2B0000}"/>
    <cellStyle name="Comma 24 8" xfId="20073" xr:uid="{00000000-0005-0000-0000-0000AE2B0000}"/>
    <cellStyle name="Comma 25" xfId="1816" xr:uid="{00000000-0005-0000-0000-0000AF2B0000}"/>
    <cellStyle name="Comma 25 2" xfId="1817" xr:uid="{00000000-0005-0000-0000-0000B02B0000}"/>
    <cellStyle name="Comma 25 2 2" xfId="1818" xr:uid="{00000000-0005-0000-0000-0000B12B0000}"/>
    <cellStyle name="Comma 25 2 2 2" xfId="3566" xr:uid="{00000000-0005-0000-0000-0000B22B0000}"/>
    <cellStyle name="Comma 25 2 2 2 2" xfId="8245" xr:uid="{00000000-0005-0000-0000-0000B32B0000}"/>
    <cellStyle name="Comma 25 2 2 2 2 2" xfId="17569" xr:uid="{00000000-0005-0000-0000-0000B42B0000}"/>
    <cellStyle name="Comma 25 2 2 2 2 3" xfId="26892" xr:uid="{00000000-0005-0000-0000-0000B52B0000}"/>
    <cellStyle name="Comma 25 2 2 2 3" xfId="12923" xr:uid="{00000000-0005-0000-0000-0000B62B0000}"/>
    <cellStyle name="Comma 25 2 2 2 4" xfId="22249" xr:uid="{00000000-0005-0000-0000-0000B72B0000}"/>
    <cellStyle name="Comma 25 2 2 3" xfId="5258" xr:uid="{00000000-0005-0000-0000-0000B82B0000}"/>
    <cellStyle name="Comma 25 2 2 3 2" xfId="14582" xr:uid="{00000000-0005-0000-0000-0000B92B0000}"/>
    <cellStyle name="Comma 25 2 2 3 3" xfId="23905" xr:uid="{00000000-0005-0000-0000-0000BA2B0000}"/>
    <cellStyle name="Comma 25 2 2 4" xfId="5091" xr:uid="{00000000-0005-0000-0000-0000BB2B0000}"/>
    <cellStyle name="Comma 25 2 2 4 2" xfId="14415" xr:uid="{00000000-0005-0000-0000-0000BC2B0000}"/>
    <cellStyle name="Comma 25 2 2 4 3" xfId="23738" xr:uid="{00000000-0005-0000-0000-0000BD2B0000}"/>
    <cellStyle name="Comma 25 2 2 5" xfId="11345" xr:uid="{00000000-0005-0000-0000-0000BE2B0000}"/>
    <cellStyle name="Comma 25 2 2 6" xfId="20669" xr:uid="{00000000-0005-0000-0000-0000BF2B0000}"/>
    <cellStyle name="Comma 25 2 3" xfId="3565" xr:uid="{00000000-0005-0000-0000-0000C02B0000}"/>
    <cellStyle name="Comma 25 2 3 2" xfId="8244" xr:uid="{00000000-0005-0000-0000-0000C12B0000}"/>
    <cellStyle name="Comma 25 2 3 2 2" xfId="17568" xr:uid="{00000000-0005-0000-0000-0000C22B0000}"/>
    <cellStyle name="Comma 25 2 3 2 3" xfId="26891" xr:uid="{00000000-0005-0000-0000-0000C32B0000}"/>
    <cellStyle name="Comma 25 2 3 3" xfId="12922" xr:uid="{00000000-0005-0000-0000-0000C42B0000}"/>
    <cellStyle name="Comma 25 2 3 4" xfId="22248" xr:uid="{00000000-0005-0000-0000-0000C52B0000}"/>
    <cellStyle name="Comma 25 2 4" xfId="5257" xr:uid="{00000000-0005-0000-0000-0000C62B0000}"/>
    <cellStyle name="Comma 25 2 4 2" xfId="14581" xr:uid="{00000000-0005-0000-0000-0000C72B0000}"/>
    <cellStyle name="Comma 25 2 4 3" xfId="23904" xr:uid="{00000000-0005-0000-0000-0000C82B0000}"/>
    <cellStyle name="Comma 25 2 5" xfId="5090" xr:uid="{00000000-0005-0000-0000-0000C92B0000}"/>
    <cellStyle name="Comma 25 2 5 2" xfId="14414" xr:uid="{00000000-0005-0000-0000-0000CA2B0000}"/>
    <cellStyle name="Comma 25 2 5 3" xfId="23737" xr:uid="{00000000-0005-0000-0000-0000CB2B0000}"/>
    <cellStyle name="Comma 25 2 6" xfId="11344" xr:uid="{00000000-0005-0000-0000-0000CC2B0000}"/>
    <cellStyle name="Comma 25 2 7" xfId="20668" xr:uid="{00000000-0005-0000-0000-0000CD2B0000}"/>
    <cellStyle name="Comma 25 3" xfId="1819" xr:uid="{00000000-0005-0000-0000-0000CE2B0000}"/>
    <cellStyle name="Comma 25 3 2" xfId="3567" xr:uid="{00000000-0005-0000-0000-0000CF2B0000}"/>
    <cellStyle name="Comma 25 3 2 2" xfId="8246" xr:uid="{00000000-0005-0000-0000-0000D02B0000}"/>
    <cellStyle name="Comma 25 3 2 2 2" xfId="17570" xr:uid="{00000000-0005-0000-0000-0000D12B0000}"/>
    <cellStyle name="Comma 25 3 2 2 3" xfId="26893" xr:uid="{00000000-0005-0000-0000-0000D22B0000}"/>
    <cellStyle name="Comma 25 3 2 3" xfId="12924" xr:uid="{00000000-0005-0000-0000-0000D32B0000}"/>
    <cellStyle name="Comma 25 3 2 4" xfId="22250" xr:uid="{00000000-0005-0000-0000-0000D42B0000}"/>
    <cellStyle name="Comma 25 3 3" xfId="5259" xr:uid="{00000000-0005-0000-0000-0000D52B0000}"/>
    <cellStyle name="Comma 25 3 3 2" xfId="14583" xr:uid="{00000000-0005-0000-0000-0000D62B0000}"/>
    <cellStyle name="Comma 25 3 3 3" xfId="23906" xr:uid="{00000000-0005-0000-0000-0000D72B0000}"/>
    <cellStyle name="Comma 25 3 4" xfId="4590" xr:uid="{00000000-0005-0000-0000-0000D82B0000}"/>
    <cellStyle name="Comma 25 3 4 2" xfId="13914" xr:uid="{00000000-0005-0000-0000-0000D92B0000}"/>
    <cellStyle name="Comma 25 3 4 3" xfId="23237" xr:uid="{00000000-0005-0000-0000-0000DA2B0000}"/>
    <cellStyle name="Comma 25 3 5" xfId="11346" xr:uid="{00000000-0005-0000-0000-0000DB2B0000}"/>
    <cellStyle name="Comma 25 3 6" xfId="20670" xr:uid="{00000000-0005-0000-0000-0000DC2B0000}"/>
    <cellStyle name="Comma 25 4" xfId="3564" xr:uid="{00000000-0005-0000-0000-0000DD2B0000}"/>
    <cellStyle name="Comma 25 4 2" xfId="8243" xr:uid="{00000000-0005-0000-0000-0000DE2B0000}"/>
    <cellStyle name="Comma 25 4 2 2" xfId="17567" xr:uid="{00000000-0005-0000-0000-0000DF2B0000}"/>
    <cellStyle name="Comma 25 4 2 3" xfId="26890" xr:uid="{00000000-0005-0000-0000-0000E02B0000}"/>
    <cellStyle name="Comma 25 4 3" xfId="12921" xr:uid="{00000000-0005-0000-0000-0000E12B0000}"/>
    <cellStyle name="Comma 25 4 4" xfId="22247" xr:uid="{00000000-0005-0000-0000-0000E22B0000}"/>
    <cellStyle name="Comma 25 5" xfId="5256" xr:uid="{00000000-0005-0000-0000-0000E32B0000}"/>
    <cellStyle name="Comma 25 5 2" xfId="14580" xr:uid="{00000000-0005-0000-0000-0000E42B0000}"/>
    <cellStyle name="Comma 25 5 3" xfId="23903" xr:uid="{00000000-0005-0000-0000-0000E52B0000}"/>
    <cellStyle name="Comma 25 6" xfId="5089" xr:uid="{00000000-0005-0000-0000-0000E62B0000}"/>
    <cellStyle name="Comma 25 6 2" xfId="14413" xr:uid="{00000000-0005-0000-0000-0000E72B0000}"/>
    <cellStyle name="Comma 25 6 3" xfId="23736" xr:uid="{00000000-0005-0000-0000-0000E82B0000}"/>
    <cellStyle name="Comma 25 7" xfId="11343" xr:uid="{00000000-0005-0000-0000-0000E92B0000}"/>
    <cellStyle name="Comma 25 8" xfId="20667" xr:uid="{00000000-0005-0000-0000-0000EA2B0000}"/>
    <cellStyle name="Comma 26" xfId="1820" xr:uid="{00000000-0005-0000-0000-0000EB2B0000}"/>
    <cellStyle name="Comma 26 2" xfId="1821" xr:uid="{00000000-0005-0000-0000-0000EC2B0000}"/>
    <cellStyle name="Comma 26 2 2" xfId="1822" xr:uid="{00000000-0005-0000-0000-0000ED2B0000}"/>
    <cellStyle name="Comma 26 2 2 2" xfId="3570" xr:uid="{00000000-0005-0000-0000-0000EE2B0000}"/>
    <cellStyle name="Comma 26 2 2 2 2" xfId="8249" xr:uid="{00000000-0005-0000-0000-0000EF2B0000}"/>
    <cellStyle name="Comma 26 2 2 2 2 2" xfId="17573" xr:uid="{00000000-0005-0000-0000-0000F02B0000}"/>
    <cellStyle name="Comma 26 2 2 2 2 3" xfId="26896" xr:uid="{00000000-0005-0000-0000-0000F12B0000}"/>
    <cellStyle name="Comma 26 2 2 2 3" xfId="12927" xr:uid="{00000000-0005-0000-0000-0000F22B0000}"/>
    <cellStyle name="Comma 26 2 2 2 4" xfId="22253" xr:uid="{00000000-0005-0000-0000-0000F32B0000}"/>
    <cellStyle name="Comma 26 2 2 3" xfId="5262" xr:uid="{00000000-0005-0000-0000-0000F42B0000}"/>
    <cellStyle name="Comma 26 2 2 3 2" xfId="14586" xr:uid="{00000000-0005-0000-0000-0000F52B0000}"/>
    <cellStyle name="Comma 26 2 2 3 3" xfId="23909" xr:uid="{00000000-0005-0000-0000-0000F62B0000}"/>
    <cellStyle name="Comma 26 2 2 4" xfId="6192" xr:uid="{00000000-0005-0000-0000-0000F72B0000}"/>
    <cellStyle name="Comma 26 2 2 4 2" xfId="15516" xr:uid="{00000000-0005-0000-0000-0000F82B0000}"/>
    <cellStyle name="Comma 26 2 2 4 3" xfId="24839" xr:uid="{00000000-0005-0000-0000-0000F92B0000}"/>
    <cellStyle name="Comma 26 2 2 5" xfId="11349" xr:uid="{00000000-0005-0000-0000-0000FA2B0000}"/>
    <cellStyle name="Comma 26 2 2 6" xfId="20673" xr:uid="{00000000-0005-0000-0000-0000FB2B0000}"/>
    <cellStyle name="Comma 26 2 3" xfId="3569" xr:uid="{00000000-0005-0000-0000-0000FC2B0000}"/>
    <cellStyle name="Comma 26 2 3 2" xfId="8248" xr:uid="{00000000-0005-0000-0000-0000FD2B0000}"/>
    <cellStyle name="Comma 26 2 3 2 2" xfId="17572" xr:uid="{00000000-0005-0000-0000-0000FE2B0000}"/>
    <cellStyle name="Comma 26 2 3 2 3" xfId="26895" xr:uid="{00000000-0005-0000-0000-0000FF2B0000}"/>
    <cellStyle name="Comma 26 2 3 3" xfId="12926" xr:uid="{00000000-0005-0000-0000-0000002C0000}"/>
    <cellStyle name="Comma 26 2 3 4" xfId="22252" xr:uid="{00000000-0005-0000-0000-0000012C0000}"/>
    <cellStyle name="Comma 26 2 4" xfId="5261" xr:uid="{00000000-0005-0000-0000-0000022C0000}"/>
    <cellStyle name="Comma 26 2 4 2" xfId="14585" xr:uid="{00000000-0005-0000-0000-0000032C0000}"/>
    <cellStyle name="Comma 26 2 4 3" xfId="23908" xr:uid="{00000000-0005-0000-0000-0000042C0000}"/>
    <cellStyle name="Comma 26 2 5" xfId="5093" xr:uid="{00000000-0005-0000-0000-0000052C0000}"/>
    <cellStyle name="Comma 26 2 5 2" xfId="14417" xr:uid="{00000000-0005-0000-0000-0000062C0000}"/>
    <cellStyle name="Comma 26 2 5 3" xfId="23740" xr:uid="{00000000-0005-0000-0000-0000072C0000}"/>
    <cellStyle name="Comma 26 2 6" xfId="11348" xr:uid="{00000000-0005-0000-0000-0000082C0000}"/>
    <cellStyle name="Comma 26 2 7" xfId="20672" xr:uid="{00000000-0005-0000-0000-0000092C0000}"/>
    <cellStyle name="Comma 26 3" xfId="1823" xr:uid="{00000000-0005-0000-0000-00000A2C0000}"/>
    <cellStyle name="Comma 26 3 2" xfId="3571" xr:uid="{00000000-0005-0000-0000-00000B2C0000}"/>
    <cellStyle name="Comma 26 3 2 2" xfId="8250" xr:uid="{00000000-0005-0000-0000-00000C2C0000}"/>
    <cellStyle name="Comma 26 3 2 2 2" xfId="17574" xr:uid="{00000000-0005-0000-0000-00000D2C0000}"/>
    <cellStyle name="Comma 26 3 2 2 3" xfId="26897" xr:uid="{00000000-0005-0000-0000-00000E2C0000}"/>
    <cellStyle name="Comma 26 3 2 3" xfId="12928" xr:uid="{00000000-0005-0000-0000-00000F2C0000}"/>
    <cellStyle name="Comma 26 3 2 4" xfId="22254" xr:uid="{00000000-0005-0000-0000-0000102C0000}"/>
    <cellStyle name="Comma 26 3 3" xfId="5263" xr:uid="{00000000-0005-0000-0000-0000112C0000}"/>
    <cellStyle name="Comma 26 3 3 2" xfId="14587" xr:uid="{00000000-0005-0000-0000-0000122C0000}"/>
    <cellStyle name="Comma 26 3 3 3" xfId="23910" xr:uid="{00000000-0005-0000-0000-0000132C0000}"/>
    <cellStyle name="Comma 26 3 4" xfId="6329" xr:uid="{00000000-0005-0000-0000-0000142C0000}"/>
    <cellStyle name="Comma 26 3 4 2" xfId="15653" xr:uid="{00000000-0005-0000-0000-0000152C0000}"/>
    <cellStyle name="Comma 26 3 4 3" xfId="24976" xr:uid="{00000000-0005-0000-0000-0000162C0000}"/>
    <cellStyle name="Comma 26 3 5" xfId="11350" xr:uid="{00000000-0005-0000-0000-0000172C0000}"/>
    <cellStyle name="Comma 26 3 6" xfId="20674" xr:uid="{00000000-0005-0000-0000-0000182C0000}"/>
    <cellStyle name="Comma 26 4" xfId="3568" xr:uid="{00000000-0005-0000-0000-0000192C0000}"/>
    <cellStyle name="Comma 26 4 2" xfId="8247" xr:uid="{00000000-0005-0000-0000-00001A2C0000}"/>
    <cellStyle name="Comma 26 4 2 2" xfId="17571" xr:uid="{00000000-0005-0000-0000-00001B2C0000}"/>
    <cellStyle name="Comma 26 4 2 3" xfId="26894" xr:uid="{00000000-0005-0000-0000-00001C2C0000}"/>
    <cellStyle name="Comma 26 4 3" xfId="12925" xr:uid="{00000000-0005-0000-0000-00001D2C0000}"/>
    <cellStyle name="Comma 26 4 4" xfId="22251" xr:uid="{00000000-0005-0000-0000-00001E2C0000}"/>
    <cellStyle name="Comma 26 5" xfId="5260" xr:uid="{00000000-0005-0000-0000-00001F2C0000}"/>
    <cellStyle name="Comma 26 5 2" xfId="14584" xr:uid="{00000000-0005-0000-0000-0000202C0000}"/>
    <cellStyle name="Comma 26 5 3" xfId="23907" xr:uid="{00000000-0005-0000-0000-0000212C0000}"/>
    <cellStyle name="Comma 26 6" xfId="5092" xr:uid="{00000000-0005-0000-0000-0000222C0000}"/>
    <cellStyle name="Comma 26 6 2" xfId="14416" xr:uid="{00000000-0005-0000-0000-0000232C0000}"/>
    <cellStyle name="Comma 26 6 3" xfId="23739" xr:uid="{00000000-0005-0000-0000-0000242C0000}"/>
    <cellStyle name="Comma 26 7" xfId="11347" xr:uid="{00000000-0005-0000-0000-0000252C0000}"/>
    <cellStyle name="Comma 26 8" xfId="20671" xr:uid="{00000000-0005-0000-0000-0000262C0000}"/>
    <cellStyle name="Comma 27" xfId="1824" xr:uid="{00000000-0005-0000-0000-0000272C0000}"/>
    <cellStyle name="Comma 27 2" xfId="1825" xr:uid="{00000000-0005-0000-0000-0000282C0000}"/>
    <cellStyle name="Comma 27 2 2" xfId="1826" xr:uid="{00000000-0005-0000-0000-0000292C0000}"/>
    <cellStyle name="Comma 27 2 2 2" xfId="3574" xr:uid="{00000000-0005-0000-0000-00002A2C0000}"/>
    <cellStyle name="Comma 27 2 2 2 2" xfId="8253" xr:uid="{00000000-0005-0000-0000-00002B2C0000}"/>
    <cellStyle name="Comma 27 2 2 2 2 2" xfId="17577" xr:uid="{00000000-0005-0000-0000-00002C2C0000}"/>
    <cellStyle name="Comma 27 2 2 2 2 3" xfId="26900" xr:uid="{00000000-0005-0000-0000-00002D2C0000}"/>
    <cellStyle name="Comma 27 2 2 2 3" xfId="12931" xr:uid="{00000000-0005-0000-0000-00002E2C0000}"/>
    <cellStyle name="Comma 27 2 2 2 4" xfId="22257" xr:uid="{00000000-0005-0000-0000-00002F2C0000}"/>
    <cellStyle name="Comma 27 2 2 3" xfId="5266" xr:uid="{00000000-0005-0000-0000-0000302C0000}"/>
    <cellStyle name="Comma 27 2 2 3 2" xfId="14590" xr:uid="{00000000-0005-0000-0000-0000312C0000}"/>
    <cellStyle name="Comma 27 2 2 3 3" xfId="23913" xr:uid="{00000000-0005-0000-0000-0000322C0000}"/>
    <cellStyle name="Comma 27 2 2 4" xfId="5096" xr:uid="{00000000-0005-0000-0000-0000332C0000}"/>
    <cellStyle name="Comma 27 2 2 4 2" xfId="14420" xr:uid="{00000000-0005-0000-0000-0000342C0000}"/>
    <cellStyle name="Comma 27 2 2 4 3" xfId="23743" xr:uid="{00000000-0005-0000-0000-0000352C0000}"/>
    <cellStyle name="Comma 27 2 2 5" xfId="11353" xr:uid="{00000000-0005-0000-0000-0000362C0000}"/>
    <cellStyle name="Comma 27 2 2 6" xfId="20677" xr:uid="{00000000-0005-0000-0000-0000372C0000}"/>
    <cellStyle name="Comma 27 2 3" xfId="3573" xr:uid="{00000000-0005-0000-0000-0000382C0000}"/>
    <cellStyle name="Comma 27 2 3 2" xfId="8252" xr:uid="{00000000-0005-0000-0000-0000392C0000}"/>
    <cellStyle name="Comma 27 2 3 2 2" xfId="17576" xr:uid="{00000000-0005-0000-0000-00003A2C0000}"/>
    <cellStyle name="Comma 27 2 3 2 3" xfId="26899" xr:uid="{00000000-0005-0000-0000-00003B2C0000}"/>
    <cellStyle name="Comma 27 2 3 3" xfId="12930" xr:uid="{00000000-0005-0000-0000-00003C2C0000}"/>
    <cellStyle name="Comma 27 2 3 4" xfId="22256" xr:uid="{00000000-0005-0000-0000-00003D2C0000}"/>
    <cellStyle name="Comma 27 2 4" xfId="5265" xr:uid="{00000000-0005-0000-0000-00003E2C0000}"/>
    <cellStyle name="Comma 27 2 4 2" xfId="14589" xr:uid="{00000000-0005-0000-0000-00003F2C0000}"/>
    <cellStyle name="Comma 27 2 4 3" xfId="23912" xr:uid="{00000000-0005-0000-0000-0000402C0000}"/>
    <cellStyle name="Comma 27 2 5" xfId="5095" xr:uid="{00000000-0005-0000-0000-0000412C0000}"/>
    <cellStyle name="Comma 27 2 5 2" xfId="14419" xr:uid="{00000000-0005-0000-0000-0000422C0000}"/>
    <cellStyle name="Comma 27 2 5 3" xfId="23742" xr:uid="{00000000-0005-0000-0000-0000432C0000}"/>
    <cellStyle name="Comma 27 2 6" xfId="11352" xr:uid="{00000000-0005-0000-0000-0000442C0000}"/>
    <cellStyle name="Comma 27 2 7" xfId="20676" xr:uid="{00000000-0005-0000-0000-0000452C0000}"/>
    <cellStyle name="Comma 27 3" xfId="1827" xr:uid="{00000000-0005-0000-0000-0000462C0000}"/>
    <cellStyle name="Comma 27 3 2" xfId="3575" xr:uid="{00000000-0005-0000-0000-0000472C0000}"/>
    <cellStyle name="Comma 27 3 2 2" xfId="8254" xr:uid="{00000000-0005-0000-0000-0000482C0000}"/>
    <cellStyle name="Comma 27 3 2 2 2" xfId="17578" xr:uid="{00000000-0005-0000-0000-0000492C0000}"/>
    <cellStyle name="Comma 27 3 2 2 3" xfId="26901" xr:uid="{00000000-0005-0000-0000-00004A2C0000}"/>
    <cellStyle name="Comma 27 3 2 3" xfId="12932" xr:uid="{00000000-0005-0000-0000-00004B2C0000}"/>
    <cellStyle name="Comma 27 3 2 4" xfId="22258" xr:uid="{00000000-0005-0000-0000-00004C2C0000}"/>
    <cellStyle name="Comma 27 3 3" xfId="5267" xr:uid="{00000000-0005-0000-0000-00004D2C0000}"/>
    <cellStyle name="Comma 27 3 3 2" xfId="14591" xr:uid="{00000000-0005-0000-0000-00004E2C0000}"/>
    <cellStyle name="Comma 27 3 3 3" xfId="23914" xr:uid="{00000000-0005-0000-0000-00004F2C0000}"/>
    <cellStyle name="Comma 27 3 4" xfId="5097" xr:uid="{00000000-0005-0000-0000-0000502C0000}"/>
    <cellStyle name="Comma 27 3 4 2" xfId="14421" xr:uid="{00000000-0005-0000-0000-0000512C0000}"/>
    <cellStyle name="Comma 27 3 4 3" xfId="23744" xr:uid="{00000000-0005-0000-0000-0000522C0000}"/>
    <cellStyle name="Comma 27 3 5" xfId="11354" xr:uid="{00000000-0005-0000-0000-0000532C0000}"/>
    <cellStyle name="Comma 27 3 6" xfId="20678" xr:uid="{00000000-0005-0000-0000-0000542C0000}"/>
    <cellStyle name="Comma 27 4" xfId="3572" xr:uid="{00000000-0005-0000-0000-0000552C0000}"/>
    <cellStyle name="Comma 27 4 2" xfId="8251" xr:uid="{00000000-0005-0000-0000-0000562C0000}"/>
    <cellStyle name="Comma 27 4 2 2" xfId="17575" xr:uid="{00000000-0005-0000-0000-0000572C0000}"/>
    <cellStyle name="Comma 27 4 2 3" xfId="26898" xr:uid="{00000000-0005-0000-0000-0000582C0000}"/>
    <cellStyle name="Comma 27 4 3" xfId="12929" xr:uid="{00000000-0005-0000-0000-0000592C0000}"/>
    <cellStyle name="Comma 27 4 4" xfId="22255" xr:uid="{00000000-0005-0000-0000-00005A2C0000}"/>
    <cellStyle name="Comma 27 5" xfId="5264" xr:uid="{00000000-0005-0000-0000-00005B2C0000}"/>
    <cellStyle name="Comma 27 5 2" xfId="14588" xr:uid="{00000000-0005-0000-0000-00005C2C0000}"/>
    <cellStyle name="Comma 27 5 3" xfId="23911" xr:uid="{00000000-0005-0000-0000-00005D2C0000}"/>
    <cellStyle name="Comma 27 6" xfId="4567" xr:uid="{00000000-0005-0000-0000-00005E2C0000}"/>
    <cellStyle name="Comma 27 6 2" xfId="13891" xr:uid="{00000000-0005-0000-0000-00005F2C0000}"/>
    <cellStyle name="Comma 27 6 3" xfId="23214" xr:uid="{00000000-0005-0000-0000-0000602C0000}"/>
    <cellStyle name="Comma 27 7" xfId="11351" xr:uid="{00000000-0005-0000-0000-0000612C0000}"/>
    <cellStyle name="Comma 27 8" xfId="20675" xr:uid="{00000000-0005-0000-0000-0000622C0000}"/>
    <cellStyle name="Comma 28" xfId="1828" xr:uid="{00000000-0005-0000-0000-0000632C0000}"/>
    <cellStyle name="Comma 28 2" xfId="1829" xr:uid="{00000000-0005-0000-0000-0000642C0000}"/>
    <cellStyle name="Comma 28 2 2" xfId="3577" xr:uid="{00000000-0005-0000-0000-0000652C0000}"/>
    <cellStyle name="Comma 28 2 2 2" xfId="8256" xr:uid="{00000000-0005-0000-0000-0000662C0000}"/>
    <cellStyle name="Comma 28 2 2 2 2" xfId="17580" xr:uid="{00000000-0005-0000-0000-0000672C0000}"/>
    <cellStyle name="Comma 28 2 2 2 3" xfId="26903" xr:uid="{00000000-0005-0000-0000-0000682C0000}"/>
    <cellStyle name="Comma 28 2 3" xfId="5098" xr:uid="{00000000-0005-0000-0000-0000692C0000}"/>
    <cellStyle name="Comma 28 2 3 2" xfId="14422" xr:uid="{00000000-0005-0000-0000-00006A2C0000}"/>
    <cellStyle name="Comma 28 2 3 3" xfId="23745" xr:uid="{00000000-0005-0000-0000-00006B2C0000}"/>
    <cellStyle name="Comma 28 2 4" xfId="11356" xr:uid="{00000000-0005-0000-0000-00006C2C0000}"/>
    <cellStyle name="Comma 28 2 5" xfId="20680" xr:uid="{00000000-0005-0000-0000-00006D2C0000}"/>
    <cellStyle name="Comma 28 3" xfId="3576" xr:uid="{00000000-0005-0000-0000-00006E2C0000}"/>
    <cellStyle name="Comma 28 3 2" xfId="8255" xr:uid="{00000000-0005-0000-0000-00006F2C0000}"/>
    <cellStyle name="Comma 28 3 2 2" xfId="17579" xr:uid="{00000000-0005-0000-0000-0000702C0000}"/>
    <cellStyle name="Comma 28 3 2 3" xfId="26902" xr:uid="{00000000-0005-0000-0000-0000712C0000}"/>
    <cellStyle name="Comma 28 4" xfId="4571" xr:uid="{00000000-0005-0000-0000-0000722C0000}"/>
    <cellStyle name="Comma 28 4 2" xfId="13895" xr:uid="{00000000-0005-0000-0000-0000732C0000}"/>
    <cellStyle name="Comma 28 4 3" xfId="23218" xr:uid="{00000000-0005-0000-0000-0000742C0000}"/>
    <cellStyle name="Comma 28 5" xfId="11355" xr:uid="{00000000-0005-0000-0000-0000752C0000}"/>
    <cellStyle name="Comma 28 6" xfId="20679" xr:uid="{00000000-0005-0000-0000-0000762C0000}"/>
    <cellStyle name="Comma 29" xfId="1830" xr:uid="{00000000-0005-0000-0000-0000772C0000}"/>
    <cellStyle name="Comma 29 2" xfId="1831" xr:uid="{00000000-0005-0000-0000-0000782C0000}"/>
    <cellStyle name="Comma 29 2 2" xfId="3579" xr:uid="{00000000-0005-0000-0000-0000792C0000}"/>
    <cellStyle name="Comma 29 2 2 2" xfId="8258" xr:uid="{00000000-0005-0000-0000-00007A2C0000}"/>
    <cellStyle name="Comma 29 2 2 2 2" xfId="17582" xr:uid="{00000000-0005-0000-0000-00007B2C0000}"/>
    <cellStyle name="Comma 29 2 2 2 3" xfId="26905" xr:uid="{00000000-0005-0000-0000-00007C2C0000}"/>
    <cellStyle name="Comma 29 2 2 3" xfId="12933" xr:uid="{00000000-0005-0000-0000-00007D2C0000}"/>
    <cellStyle name="Comma 29 2 2 4" xfId="22259" xr:uid="{00000000-0005-0000-0000-00007E2C0000}"/>
    <cellStyle name="Comma 29 2 3" xfId="5270" xr:uid="{00000000-0005-0000-0000-00007F2C0000}"/>
    <cellStyle name="Comma 29 2 3 2" xfId="14594" xr:uid="{00000000-0005-0000-0000-0000802C0000}"/>
    <cellStyle name="Comma 29 2 3 3" xfId="23917" xr:uid="{00000000-0005-0000-0000-0000812C0000}"/>
    <cellStyle name="Comma 29 2 4" xfId="5100" xr:uid="{00000000-0005-0000-0000-0000822C0000}"/>
    <cellStyle name="Comma 29 2 4 2" xfId="14424" xr:uid="{00000000-0005-0000-0000-0000832C0000}"/>
    <cellStyle name="Comma 29 2 4 3" xfId="23747" xr:uid="{00000000-0005-0000-0000-0000842C0000}"/>
    <cellStyle name="Comma 29 2 5" xfId="11358" xr:uid="{00000000-0005-0000-0000-0000852C0000}"/>
    <cellStyle name="Comma 29 2 6" xfId="20682" xr:uid="{00000000-0005-0000-0000-0000862C0000}"/>
    <cellStyle name="Comma 29 3" xfId="1832" xr:uid="{00000000-0005-0000-0000-0000872C0000}"/>
    <cellStyle name="Comma 29 3 2" xfId="3580" xr:uid="{00000000-0005-0000-0000-0000882C0000}"/>
    <cellStyle name="Comma 29 3 2 2" xfId="8259" xr:uid="{00000000-0005-0000-0000-0000892C0000}"/>
    <cellStyle name="Comma 29 3 2 2 2" xfId="17583" xr:uid="{00000000-0005-0000-0000-00008A2C0000}"/>
    <cellStyle name="Comma 29 3 2 2 3" xfId="26906" xr:uid="{00000000-0005-0000-0000-00008B2C0000}"/>
    <cellStyle name="Comma 29 3 3" xfId="4575" xr:uid="{00000000-0005-0000-0000-00008C2C0000}"/>
    <cellStyle name="Comma 29 3 3 2" xfId="13899" xr:uid="{00000000-0005-0000-0000-00008D2C0000}"/>
    <cellStyle name="Comma 29 3 3 3" xfId="23222" xr:uid="{00000000-0005-0000-0000-00008E2C0000}"/>
    <cellStyle name="Comma 29 3 4" xfId="11359" xr:uid="{00000000-0005-0000-0000-00008F2C0000}"/>
    <cellStyle name="Comma 29 3 5" xfId="20683" xr:uid="{00000000-0005-0000-0000-0000902C0000}"/>
    <cellStyle name="Comma 29 4" xfId="3578" xr:uid="{00000000-0005-0000-0000-0000912C0000}"/>
    <cellStyle name="Comma 29 4 2" xfId="8257" xr:uid="{00000000-0005-0000-0000-0000922C0000}"/>
    <cellStyle name="Comma 29 4 2 2" xfId="17581" xr:uid="{00000000-0005-0000-0000-0000932C0000}"/>
    <cellStyle name="Comma 29 4 2 3" xfId="26904" xr:uid="{00000000-0005-0000-0000-0000942C0000}"/>
    <cellStyle name="Comma 29 5" xfId="5099" xr:uid="{00000000-0005-0000-0000-0000952C0000}"/>
    <cellStyle name="Comma 29 5 2" xfId="14423" xr:uid="{00000000-0005-0000-0000-0000962C0000}"/>
    <cellStyle name="Comma 29 5 3" xfId="23746" xr:uid="{00000000-0005-0000-0000-0000972C0000}"/>
    <cellStyle name="Comma 29 6" xfId="11357" xr:uid="{00000000-0005-0000-0000-0000982C0000}"/>
    <cellStyle name="Comma 29 7" xfId="20681" xr:uid="{00000000-0005-0000-0000-0000992C0000}"/>
    <cellStyle name="Comma 3" xfId="105" xr:uid="{00000000-0005-0000-0000-00009A2C0000}"/>
    <cellStyle name="Comma 3 10" xfId="28753" xr:uid="{00000000-0005-0000-0000-00009B2C0000}"/>
    <cellStyle name="Comma 3 11" xfId="28773" xr:uid="{00000000-0005-0000-0000-00009C2C0000}"/>
    <cellStyle name="Comma 3 2" xfId="106" xr:uid="{00000000-0005-0000-0000-00009D2C0000}"/>
    <cellStyle name="Comma 3 2 2" xfId="1833" xr:uid="{00000000-0005-0000-0000-00009E2C0000}"/>
    <cellStyle name="Comma 3 2 2 2" xfId="3581" xr:uid="{00000000-0005-0000-0000-00009F2C0000}"/>
    <cellStyle name="Comma 3 2 2 2 2" xfId="8260" xr:uid="{00000000-0005-0000-0000-0000A02C0000}"/>
    <cellStyle name="Comma 3 2 2 2 2 2" xfId="17584" xr:uid="{00000000-0005-0000-0000-0000A12C0000}"/>
    <cellStyle name="Comma 3 2 2 2 2 3" xfId="26907" xr:uid="{00000000-0005-0000-0000-0000A22C0000}"/>
    <cellStyle name="Comma 3 2 2 3" xfId="5101" xr:uid="{00000000-0005-0000-0000-0000A32C0000}"/>
    <cellStyle name="Comma 3 2 2 3 2" xfId="14425" xr:uid="{00000000-0005-0000-0000-0000A42C0000}"/>
    <cellStyle name="Comma 3 2 2 3 3" xfId="23748" xr:uid="{00000000-0005-0000-0000-0000A52C0000}"/>
    <cellStyle name="Comma 3 2 2 4" xfId="11360" xr:uid="{00000000-0005-0000-0000-0000A62C0000}"/>
    <cellStyle name="Comma 3 2 2 5" xfId="20684" xr:uid="{00000000-0005-0000-0000-0000A72C0000}"/>
    <cellStyle name="Comma 3 2 3" xfId="2968" xr:uid="{00000000-0005-0000-0000-0000A82C0000}"/>
    <cellStyle name="Comma 3 2 3 2" xfId="7647" xr:uid="{00000000-0005-0000-0000-0000A92C0000}"/>
    <cellStyle name="Comma 3 2 3 2 2" xfId="16971" xr:uid="{00000000-0005-0000-0000-0000AA2C0000}"/>
    <cellStyle name="Comma 3 2 3 2 3" xfId="26294" xr:uid="{00000000-0005-0000-0000-0000AB2C0000}"/>
    <cellStyle name="Comma 3 2 4" xfId="7290" xr:uid="{00000000-0005-0000-0000-0000AC2C0000}"/>
    <cellStyle name="Comma 3 2 4 2" xfId="16614" xr:uid="{00000000-0005-0000-0000-0000AD2C0000}"/>
    <cellStyle name="Comma 3 2 4 3" xfId="25937" xr:uid="{00000000-0005-0000-0000-0000AE2C0000}"/>
    <cellStyle name="Comma 3 2 5" xfId="9282" xr:uid="{00000000-0005-0000-0000-0000AF2C0000}"/>
    <cellStyle name="Comma 3 2 5 2" xfId="18606" xr:uid="{00000000-0005-0000-0000-0000B02C0000}"/>
    <cellStyle name="Comma 3 2 5 3" xfId="27929" xr:uid="{00000000-0005-0000-0000-0000B12C0000}"/>
    <cellStyle name="Comma 3 2 6" xfId="9776" xr:uid="{00000000-0005-0000-0000-0000B22C0000}"/>
    <cellStyle name="Comma 3 2 7" xfId="19100" xr:uid="{00000000-0005-0000-0000-0000B32C0000}"/>
    <cellStyle name="Comma 3 3" xfId="296" xr:uid="{00000000-0005-0000-0000-0000B42C0000}"/>
    <cellStyle name="Comma 3 3 2" xfId="1834" xr:uid="{00000000-0005-0000-0000-0000B52C0000}"/>
    <cellStyle name="Comma 3 3 2 2" xfId="5102" xr:uid="{00000000-0005-0000-0000-0000B62C0000}"/>
    <cellStyle name="Comma 3 3 2 2 2" xfId="14426" xr:uid="{00000000-0005-0000-0000-0000B72C0000}"/>
    <cellStyle name="Comma 3 3 2 2 3" xfId="23749" xr:uid="{00000000-0005-0000-0000-0000B82C0000}"/>
    <cellStyle name="Comma 3 3 2 3" xfId="11361" xr:uid="{00000000-0005-0000-0000-0000B92C0000}"/>
    <cellStyle name="Comma 3 3 2 4" xfId="20685" xr:uid="{00000000-0005-0000-0000-0000BA2C0000}"/>
    <cellStyle name="Comma 3 3 3" xfId="3582" xr:uid="{00000000-0005-0000-0000-0000BB2C0000}"/>
    <cellStyle name="Comma 3 3 3 2" xfId="8261" xr:uid="{00000000-0005-0000-0000-0000BC2C0000}"/>
    <cellStyle name="Comma 3 3 3 2 2" xfId="17585" xr:uid="{00000000-0005-0000-0000-0000BD2C0000}"/>
    <cellStyle name="Comma 3 3 3 2 3" xfId="26908" xr:uid="{00000000-0005-0000-0000-0000BE2C0000}"/>
    <cellStyle name="Comma 3 3 4" xfId="7223" xr:uid="{00000000-0005-0000-0000-0000BF2C0000}"/>
    <cellStyle name="Comma 3 3 4 2" xfId="16547" xr:uid="{00000000-0005-0000-0000-0000C02C0000}"/>
    <cellStyle name="Comma 3 3 4 3" xfId="25870" xr:uid="{00000000-0005-0000-0000-0000C12C0000}"/>
    <cellStyle name="Comma 3 3 5" xfId="9410" xr:uid="{00000000-0005-0000-0000-0000C22C0000}"/>
    <cellStyle name="Comma 3 3 5 2" xfId="18734" xr:uid="{00000000-0005-0000-0000-0000C32C0000}"/>
    <cellStyle name="Comma 3 3 5 3" xfId="28057" xr:uid="{00000000-0005-0000-0000-0000C42C0000}"/>
    <cellStyle name="Comma 3 3 6" xfId="9904" xr:uid="{00000000-0005-0000-0000-0000C52C0000}"/>
    <cellStyle name="Comma 3 3 7" xfId="19228" xr:uid="{00000000-0005-0000-0000-0000C62C0000}"/>
    <cellStyle name="Comma 3 3 8" xfId="28817" xr:uid="{00000000-0005-0000-0000-0000C72C0000}"/>
    <cellStyle name="Comma 3 4" xfId="253" xr:uid="{00000000-0005-0000-0000-0000C82C0000}"/>
    <cellStyle name="Comma 3 4 2" xfId="7240" xr:uid="{00000000-0005-0000-0000-0000C92C0000}"/>
    <cellStyle name="Comma 3 4 2 2" xfId="16564" xr:uid="{00000000-0005-0000-0000-0000CA2C0000}"/>
    <cellStyle name="Comma 3 4 2 3" xfId="25887" xr:uid="{00000000-0005-0000-0000-0000CB2C0000}"/>
    <cellStyle name="Comma 3 4 3" xfId="28891" xr:uid="{00000000-0005-0000-0000-0000CC2C0000}"/>
    <cellStyle name="Comma 3 5" xfId="7291" xr:uid="{00000000-0005-0000-0000-0000CD2C0000}"/>
    <cellStyle name="Comma 3 5 2" xfId="16615" xr:uid="{00000000-0005-0000-0000-0000CE2C0000}"/>
    <cellStyle name="Comma 3 5 3" xfId="25938" xr:uid="{00000000-0005-0000-0000-0000CF2C0000}"/>
    <cellStyle name="Comma 3 5 4" xfId="28806" xr:uid="{00000000-0005-0000-0000-0000D02C0000}"/>
    <cellStyle name="Comma 3 6" xfId="9281" xr:uid="{00000000-0005-0000-0000-0000D12C0000}"/>
    <cellStyle name="Comma 3 6 2" xfId="18605" xr:uid="{00000000-0005-0000-0000-0000D22C0000}"/>
    <cellStyle name="Comma 3 6 3" xfId="27928" xr:uid="{00000000-0005-0000-0000-0000D32C0000}"/>
    <cellStyle name="Comma 3 7" xfId="9775" xr:uid="{00000000-0005-0000-0000-0000D42C0000}"/>
    <cellStyle name="Comma 3 8" xfId="19099" xr:uid="{00000000-0005-0000-0000-0000D52C0000}"/>
    <cellStyle name="Comma 3 9" xfId="28380" xr:uid="{00000000-0005-0000-0000-0000D62C0000}"/>
    <cellStyle name="Comma 30" xfId="1835" xr:uid="{00000000-0005-0000-0000-0000D72C0000}"/>
    <cellStyle name="Comma 30 2" xfId="1836" xr:uid="{00000000-0005-0000-0000-0000D82C0000}"/>
    <cellStyle name="Comma 30 2 2" xfId="3584" xr:uid="{00000000-0005-0000-0000-0000D92C0000}"/>
    <cellStyle name="Comma 30 2 2 2" xfId="8263" xr:uid="{00000000-0005-0000-0000-0000DA2C0000}"/>
    <cellStyle name="Comma 30 2 2 2 2" xfId="17587" xr:uid="{00000000-0005-0000-0000-0000DB2C0000}"/>
    <cellStyle name="Comma 30 2 2 2 3" xfId="26910" xr:uid="{00000000-0005-0000-0000-0000DC2C0000}"/>
    <cellStyle name="Comma 30 2 3" xfId="4579" xr:uid="{00000000-0005-0000-0000-0000DD2C0000}"/>
    <cellStyle name="Comma 30 2 3 2" xfId="13903" xr:uid="{00000000-0005-0000-0000-0000DE2C0000}"/>
    <cellStyle name="Comma 30 2 3 3" xfId="23226" xr:uid="{00000000-0005-0000-0000-0000DF2C0000}"/>
    <cellStyle name="Comma 30 2 4" xfId="11363" xr:uid="{00000000-0005-0000-0000-0000E02C0000}"/>
    <cellStyle name="Comma 30 2 5" xfId="20687" xr:uid="{00000000-0005-0000-0000-0000E12C0000}"/>
    <cellStyle name="Comma 30 3" xfId="3583" xr:uid="{00000000-0005-0000-0000-0000E22C0000}"/>
    <cellStyle name="Comma 30 3 2" xfId="8262" xr:uid="{00000000-0005-0000-0000-0000E32C0000}"/>
    <cellStyle name="Comma 30 3 2 2" xfId="17586" xr:uid="{00000000-0005-0000-0000-0000E42C0000}"/>
    <cellStyle name="Comma 30 3 2 3" xfId="26909" xr:uid="{00000000-0005-0000-0000-0000E52C0000}"/>
    <cellStyle name="Comma 30 4" xfId="5103" xr:uid="{00000000-0005-0000-0000-0000E62C0000}"/>
    <cellStyle name="Comma 30 4 2" xfId="14427" xr:uid="{00000000-0005-0000-0000-0000E72C0000}"/>
    <cellStyle name="Comma 30 4 3" xfId="23750" xr:uid="{00000000-0005-0000-0000-0000E82C0000}"/>
    <cellStyle name="Comma 30 5" xfId="11362" xr:uid="{00000000-0005-0000-0000-0000E92C0000}"/>
    <cellStyle name="Comma 30 6" xfId="20686" xr:uid="{00000000-0005-0000-0000-0000EA2C0000}"/>
    <cellStyle name="Comma 31" xfId="1837" xr:uid="{00000000-0005-0000-0000-0000EB2C0000}"/>
    <cellStyle name="Comma 31 2" xfId="1838" xr:uid="{00000000-0005-0000-0000-0000EC2C0000}"/>
    <cellStyle name="Comma 31 2 2" xfId="3586" xr:uid="{00000000-0005-0000-0000-0000ED2C0000}"/>
    <cellStyle name="Comma 31 2 2 2" xfId="8265" xr:uid="{00000000-0005-0000-0000-0000EE2C0000}"/>
    <cellStyle name="Comma 31 2 2 2 2" xfId="17589" xr:uid="{00000000-0005-0000-0000-0000EF2C0000}"/>
    <cellStyle name="Comma 31 2 2 2 3" xfId="26912" xr:uid="{00000000-0005-0000-0000-0000F02C0000}"/>
    <cellStyle name="Comma 31 2 2 3" xfId="12935" xr:uid="{00000000-0005-0000-0000-0000F12C0000}"/>
    <cellStyle name="Comma 31 2 2 4" xfId="22261" xr:uid="{00000000-0005-0000-0000-0000F22C0000}"/>
    <cellStyle name="Comma 31 2 3" xfId="5274" xr:uid="{00000000-0005-0000-0000-0000F32C0000}"/>
    <cellStyle name="Comma 31 2 3 2" xfId="14598" xr:uid="{00000000-0005-0000-0000-0000F42C0000}"/>
    <cellStyle name="Comma 31 2 3 3" xfId="23921" xr:uid="{00000000-0005-0000-0000-0000F52C0000}"/>
    <cellStyle name="Comma 31 2 4" xfId="5105" xr:uid="{00000000-0005-0000-0000-0000F62C0000}"/>
    <cellStyle name="Comma 31 2 4 2" xfId="14429" xr:uid="{00000000-0005-0000-0000-0000F72C0000}"/>
    <cellStyle name="Comma 31 2 4 3" xfId="23752" xr:uid="{00000000-0005-0000-0000-0000F82C0000}"/>
    <cellStyle name="Comma 31 2 5" xfId="11365" xr:uid="{00000000-0005-0000-0000-0000F92C0000}"/>
    <cellStyle name="Comma 31 2 6" xfId="20689" xr:uid="{00000000-0005-0000-0000-0000FA2C0000}"/>
    <cellStyle name="Comma 31 3" xfId="3585" xr:uid="{00000000-0005-0000-0000-0000FB2C0000}"/>
    <cellStyle name="Comma 31 3 2" xfId="8264" xr:uid="{00000000-0005-0000-0000-0000FC2C0000}"/>
    <cellStyle name="Comma 31 3 2 2" xfId="17588" xr:uid="{00000000-0005-0000-0000-0000FD2C0000}"/>
    <cellStyle name="Comma 31 3 2 3" xfId="26911" xr:uid="{00000000-0005-0000-0000-0000FE2C0000}"/>
    <cellStyle name="Comma 31 3 3" xfId="12934" xr:uid="{00000000-0005-0000-0000-0000FF2C0000}"/>
    <cellStyle name="Comma 31 3 4" xfId="22260" xr:uid="{00000000-0005-0000-0000-0000002D0000}"/>
    <cellStyle name="Comma 31 4" xfId="5273" xr:uid="{00000000-0005-0000-0000-0000012D0000}"/>
    <cellStyle name="Comma 31 4 2" xfId="14597" xr:uid="{00000000-0005-0000-0000-0000022D0000}"/>
    <cellStyle name="Comma 31 4 3" xfId="23920" xr:uid="{00000000-0005-0000-0000-0000032D0000}"/>
    <cellStyle name="Comma 31 5" xfId="5104" xr:uid="{00000000-0005-0000-0000-0000042D0000}"/>
    <cellStyle name="Comma 31 5 2" xfId="14428" xr:uid="{00000000-0005-0000-0000-0000052D0000}"/>
    <cellStyle name="Comma 31 5 3" xfId="23751" xr:uid="{00000000-0005-0000-0000-0000062D0000}"/>
    <cellStyle name="Comma 31 6" xfId="11364" xr:uid="{00000000-0005-0000-0000-0000072D0000}"/>
    <cellStyle name="Comma 31 7" xfId="20688" xr:uid="{00000000-0005-0000-0000-0000082D0000}"/>
    <cellStyle name="Comma 32" xfId="1839" xr:uid="{00000000-0005-0000-0000-0000092D0000}"/>
    <cellStyle name="Comma 32 2" xfId="1840" xr:uid="{00000000-0005-0000-0000-00000A2D0000}"/>
    <cellStyle name="Comma 32 2 2" xfId="3588" xr:uid="{00000000-0005-0000-0000-00000B2D0000}"/>
    <cellStyle name="Comma 32 2 2 2" xfId="8267" xr:uid="{00000000-0005-0000-0000-00000C2D0000}"/>
    <cellStyle name="Comma 32 2 2 2 2" xfId="17591" xr:uid="{00000000-0005-0000-0000-00000D2D0000}"/>
    <cellStyle name="Comma 32 2 2 2 3" xfId="26914" xr:uid="{00000000-0005-0000-0000-00000E2D0000}"/>
    <cellStyle name="Comma 32 2 2 3" xfId="12937" xr:uid="{00000000-0005-0000-0000-00000F2D0000}"/>
    <cellStyle name="Comma 32 2 2 4" xfId="22263" xr:uid="{00000000-0005-0000-0000-0000102D0000}"/>
    <cellStyle name="Comma 32 2 3" xfId="5276" xr:uid="{00000000-0005-0000-0000-0000112D0000}"/>
    <cellStyle name="Comma 32 2 3 2" xfId="14600" xr:uid="{00000000-0005-0000-0000-0000122D0000}"/>
    <cellStyle name="Comma 32 2 3 3" xfId="23923" xr:uid="{00000000-0005-0000-0000-0000132D0000}"/>
    <cellStyle name="Comma 32 2 4" xfId="5106" xr:uid="{00000000-0005-0000-0000-0000142D0000}"/>
    <cellStyle name="Comma 32 2 4 2" xfId="14430" xr:uid="{00000000-0005-0000-0000-0000152D0000}"/>
    <cellStyle name="Comma 32 2 4 3" xfId="23753" xr:uid="{00000000-0005-0000-0000-0000162D0000}"/>
    <cellStyle name="Comma 32 2 5" xfId="11367" xr:uid="{00000000-0005-0000-0000-0000172D0000}"/>
    <cellStyle name="Comma 32 2 6" xfId="20691" xr:uid="{00000000-0005-0000-0000-0000182D0000}"/>
    <cellStyle name="Comma 32 3" xfId="3587" xr:uid="{00000000-0005-0000-0000-0000192D0000}"/>
    <cellStyle name="Comma 32 3 2" xfId="8266" xr:uid="{00000000-0005-0000-0000-00001A2D0000}"/>
    <cellStyle name="Comma 32 3 2 2" xfId="17590" xr:uid="{00000000-0005-0000-0000-00001B2D0000}"/>
    <cellStyle name="Comma 32 3 2 3" xfId="26913" xr:uid="{00000000-0005-0000-0000-00001C2D0000}"/>
    <cellStyle name="Comma 32 3 3" xfId="12936" xr:uid="{00000000-0005-0000-0000-00001D2D0000}"/>
    <cellStyle name="Comma 32 3 4" xfId="22262" xr:uid="{00000000-0005-0000-0000-00001E2D0000}"/>
    <cellStyle name="Comma 32 4" xfId="5275" xr:uid="{00000000-0005-0000-0000-00001F2D0000}"/>
    <cellStyle name="Comma 32 4 2" xfId="14599" xr:uid="{00000000-0005-0000-0000-0000202D0000}"/>
    <cellStyle name="Comma 32 4 3" xfId="23922" xr:uid="{00000000-0005-0000-0000-0000212D0000}"/>
    <cellStyle name="Comma 32 5" xfId="5112" xr:uid="{00000000-0005-0000-0000-0000222D0000}"/>
    <cellStyle name="Comma 32 5 2" xfId="14436" xr:uid="{00000000-0005-0000-0000-0000232D0000}"/>
    <cellStyle name="Comma 32 5 3" xfId="23759" xr:uid="{00000000-0005-0000-0000-0000242D0000}"/>
    <cellStyle name="Comma 32 6" xfId="11366" xr:uid="{00000000-0005-0000-0000-0000252D0000}"/>
    <cellStyle name="Comma 32 7" xfId="20690" xr:uid="{00000000-0005-0000-0000-0000262D0000}"/>
    <cellStyle name="Comma 33" xfId="1841" xr:uid="{00000000-0005-0000-0000-0000272D0000}"/>
    <cellStyle name="Comma 33 2" xfId="1842" xr:uid="{00000000-0005-0000-0000-0000282D0000}"/>
    <cellStyle name="Comma 33 2 2" xfId="3590" xr:uid="{00000000-0005-0000-0000-0000292D0000}"/>
    <cellStyle name="Comma 33 2 2 2" xfId="8269" xr:uid="{00000000-0005-0000-0000-00002A2D0000}"/>
    <cellStyle name="Comma 33 2 2 2 2" xfId="17593" xr:uid="{00000000-0005-0000-0000-00002B2D0000}"/>
    <cellStyle name="Comma 33 2 2 2 3" xfId="26916" xr:uid="{00000000-0005-0000-0000-00002C2D0000}"/>
    <cellStyle name="Comma 33 2 2 3" xfId="12939" xr:uid="{00000000-0005-0000-0000-00002D2D0000}"/>
    <cellStyle name="Comma 33 2 2 4" xfId="22265" xr:uid="{00000000-0005-0000-0000-00002E2D0000}"/>
    <cellStyle name="Comma 33 2 3" xfId="5278" xr:uid="{00000000-0005-0000-0000-00002F2D0000}"/>
    <cellStyle name="Comma 33 2 3 2" xfId="14602" xr:uid="{00000000-0005-0000-0000-0000302D0000}"/>
    <cellStyle name="Comma 33 2 3 3" xfId="23925" xr:uid="{00000000-0005-0000-0000-0000312D0000}"/>
    <cellStyle name="Comma 33 2 4" xfId="5107" xr:uid="{00000000-0005-0000-0000-0000322D0000}"/>
    <cellStyle name="Comma 33 2 4 2" xfId="14431" xr:uid="{00000000-0005-0000-0000-0000332D0000}"/>
    <cellStyle name="Comma 33 2 4 3" xfId="23754" xr:uid="{00000000-0005-0000-0000-0000342D0000}"/>
    <cellStyle name="Comma 33 2 5" xfId="11369" xr:uid="{00000000-0005-0000-0000-0000352D0000}"/>
    <cellStyle name="Comma 33 2 6" xfId="20693" xr:uid="{00000000-0005-0000-0000-0000362D0000}"/>
    <cellStyle name="Comma 33 3" xfId="3589" xr:uid="{00000000-0005-0000-0000-0000372D0000}"/>
    <cellStyle name="Comma 33 3 2" xfId="8268" xr:uid="{00000000-0005-0000-0000-0000382D0000}"/>
    <cellStyle name="Comma 33 3 2 2" xfId="17592" xr:uid="{00000000-0005-0000-0000-0000392D0000}"/>
    <cellStyle name="Comma 33 3 2 3" xfId="26915" xr:uid="{00000000-0005-0000-0000-00003A2D0000}"/>
    <cellStyle name="Comma 33 3 3" xfId="12938" xr:uid="{00000000-0005-0000-0000-00003B2D0000}"/>
    <cellStyle name="Comma 33 3 4" xfId="22264" xr:uid="{00000000-0005-0000-0000-00003C2D0000}"/>
    <cellStyle name="Comma 33 4" xfId="5277" xr:uid="{00000000-0005-0000-0000-00003D2D0000}"/>
    <cellStyle name="Comma 33 4 2" xfId="14601" xr:uid="{00000000-0005-0000-0000-00003E2D0000}"/>
    <cellStyle name="Comma 33 4 3" xfId="23924" xr:uid="{00000000-0005-0000-0000-00003F2D0000}"/>
    <cellStyle name="Comma 33 5" xfId="4583" xr:uid="{00000000-0005-0000-0000-0000402D0000}"/>
    <cellStyle name="Comma 33 5 2" xfId="13907" xr:uid="{00000000-0005-0000-0000-0000412D0000}"/>
    <cellStyle name="Comma 33 5 3" xfId="23230" xr:uid="{00000000-0005-0000-0000-0000422D0000}"/>
    <cellStyle name="Comma 33 6" xfId="11368" xr:uid="{00000000-0005-0000-0000-0000432D0000}"/>
    <cellStyle name="Comma 33 7" xfId="20692" xr:uid="{00000000-0005-0000-0000-0000442D0000}"/>
    <cellStyle name="Comma 34" xfId="1843" xr:uid="{00000000-0005-0000-0000-0000452D0000}"/>
    <cellStyle name="Comma 34 2" xfId="3591" xr:uid="{00000000-0005-0000-0000-0000462D0000}"/>
    <cellStyle name="Comma 34 2 2" xfId="8270" xr:uid="{00000000-0005-0000-0000-0000472D0000}"/>
    <cellStyle name="Comma 34 2 2 2" xfId="17594" xr:uid="{00000000-0005-0000-0000-0000482D0000}"/>
    <cellStyle name="Comma 34 2 2 3" xfId="26917" xr:uid="{00000000-0005-0000-0000-0000492D0000}"/>
    <cellStyle name="Comma 34 2 3" xfId="12940" xr:uid="{00000000-0005-0000-0000-00004A2D0000}"/>
    <cellStyle name="Comma 34 2 4" xfId="22266" xr:uid="{00000000-0005-0000-0000-00004B2D0000}"/>
    <cellStyle name="Comma 34 3" xfId="5279" xr:uid="{00000000-0005-0000-0000-00004C2D0000}"/>
    <cellStyle name="Comma 34 3 2" xfId="14603" xr:uid="{00000000-0005-0000-0000-00004D2D0000}"/>
    <cellStyle name="Comma 34 3 3" xfId="23926" xr:uid="{00000000-0005-0000-0000-00004E2D0000}"/>
    <cellStyle name="Comma 34 4" xfId="4587" xr:uid="{00000000-0005-0000-0000-00004F2D0000}"/>
    <cellStyle name="Comma 34 4 2" xfId="13911" xr:uid="{00000000-0005-0000-0000-0000502D0000}"/>
    <cellStyle name="Comma 34 4 3" xfId="23234" xr:uid="{00000000-0005-0000-0000-0000512D0000}"/>
    <cellStyle name="Comma 34 5" xfId="11370" xr:uid="{00000000-0005-0000-0000-0000522D0000}"/>
    <cellStyle name="Comma 34 6" xfId="20694" xr:uid="{00000000-0005-0000-0000-0000532D0000}"/>
    <cellStyle name="Comma 35" xfId="1844" xr:uid="{00000000-0005-0000-0000-0000542D0000}"/>
    <cellStyle name="Comma 35 2" xfId="3592" xr:uid="{00000000-0005-0000-0000-0000552D0000}"/>
    <cellStyle name="Comma 35 2 2" xfId="8271" xr:uid="{00000000-0005-0000-0000-0000562D0000}"/>
    <cellStyle name="Comma 35 2 2 2" xfId="17595" xr:uid="{00000000-0005-0000-0000-0000572D0000}"/>
    <cellStyle name="Comma 35 2 2 3" xfId="26918" xr:uid="{00000000-0005-0000-0000-0000582D0000}"/>
    <cellStyle name="Comma 35 2 3" xfId="12941" xr:uid="{00000000-0005-0000-0000-0000592D0000}"/>
    <cellStyle name="Comma 35 2 4" xfId="22267" xr:uid="{00000000-0005-0000-0000-00005A2D0000}"/>
    <cellStyle name="Comma 35 3" xfId="5280" xr:uid="{00000000-0005-0000-0000-00005B2D0000}"/>
    <cellStyle name="Comma 35 3 2" xfId="14604" xr:uid="{00000000-0005-0000-0000-00005C2D0000}"/>
    <cellStyle name="Comma 35 3 3" xfId="23927" xr:uid="{00000000-0005-0000-0000-00005D2D0000}"/>
    <cellStyle name="Comma 35 4" xfId="5108" xr:uid="{00000000-0005-0000-0000-00005E2D0000}"/>
    <cellStyle name="Comma 35 4 2" xfId="14432" xr:uid="{00000000-0005-0000-0000-00005F2D0000}"/>
    <cellStyle name="Comma 35 4 3" xfId="23755" xr:uid="{00000000-0005-0000-0000-0000602D0000}"/>
    <cellStyle name="Comma 35 5" xfId="11371" xr:uid="{00000000-0005-0000-0000-0000612D0000}"/>
    <cellStyle name="Comma 35 6" xfId="20695" xr:uid="{00000000-0005-0000-0000-0000622D0000}"/>
    <cellStyle name="Comma 36" xfId="1845" xr:uid="{00000000-0005-0000-0000-0000632D0000}"/>
    <cellStyle name="Comma 36 2" xfId="3593" xr:uid="{00000000-0005-0000-0000-0000642D0000}"/>
    <cellStyle name="Comma 36 2 2" xfId="8272" xr:uid="{00000000-0005-0000-0000-0000652D0000}"/>
    <cellStyle name="Comma 36 2 2 2" xfId="17596" xr:uid="{00000000-0005-0000-0000-0000662D0000}"/>
    <cellStyle name="Comma 36 2 2 3" xfId="26919" xr:uid="{00000000-0005-0000-0000-0000672D0000}"/>
    <cellStyle name="Comma 36 3" xfId="5109" xr:uid="{00000000-0005-0000-0000-0000682D0000}"/>
    <cellStyle name="Comma 36 3 2" xfId="14433" xr:uid="{00000000-0005-0000-0000-0000692D0000}"/>
    <cellStyle name="Comma 36 3 3" xfId="23756" xr:uid="{00000000-0005-0000-0000-00006A2D0000}"/>
    <cellStyle name="Comma 36 4" xfId="11372" xr:uid="{00000000-0005-0000-0000-00006B2D0000}"/>
    <cellStyle name="Comma 36 5" xfId="20696" xr:uid="{00000000-0005-0000-0000-00006C2D0000}"/>
    <cellStyle name="Comma 37" xfId="1846" xr:uid="{00000000-0005-0000-0000-00006D2D0000}"/>
    <cellStyle name="Comma 37 2" xfId="1847" xr:uid="{00000000-0005-0000-0000-00006E2D0000}"/>
    <cellStyle name="Comma 37 2 2" xfId="3595" xr:uid="{00000000-0005-0000-0000-00006F2D0000}"/>
    <cellStyle name="Comma 37 2 2 2" xfId="8274" xr:uid="{00000000-0005-0000-0000-0000702D0000}"/>
    <cellStyle name="Comma 37 2 2 2 2" xfId="17598" xr:uid="{00000000-0005-0000-0000-0000712D0000}"/>
    <cellStyle name="Comma 37 2 2 2 3" xfId="26921" xr:uid="{00000000-0005-0000-0000-0000722D0000}"/>
    <cellStyle name="Comma 37 2 2 3" xfId="12942" xr:uid="{00000000-0005-0000-0000-0000732D0000}"/>
    <cellStyle name="Comma 37 2 2 4" xfId="22268" xr:uid="{00000000-0005-0000-0000-0000742D0000}"/>
    <cellStyle name="Comma 37 2 3" xfId="5283" xr:uid="{00000000-0005-0000-0000-0000752D0000}"/>
    <cellStyle name="Comma 37 2 3 2" xfId="14607" xr:uid="{00000000-0005-0000-0000-0000762D0000}"/>
    <cellStyle name="Comma 37 2 3 3" xfId="23930" xr:uid="{00000000-0005-0000-0000-0000772D0000}"/>
    <cellStyle name="Comma 37 2 4" xfId="4557" xr:uid="{00000000-0005-0000-0000-0000782D0000}"/>
    <cellStyle name="Comma 37 2 4 2" xfId="13881" xr:uid="{00000000-0005-0000-0000-0000792D0000}"/>
    <cellStyle name="Comma 37 2 4 3" xfId="23204" xr:uid="{00000000-0005-0000-0000-00007A2D0000}"/>
    <cellStyle name="Comma 37 2 5" xfId="11374" xr:uid="{00000000-0005-0000-0000-00007B2D0000}"/>
    <cellStyle name="Comma 37 2 6" xfId="20698" xr:uid="{00000000-0005-0000-0000-00007C2D0000}"/>
    <cellStyle name="Comma 37 3" xfId="1848" xr:uid="{00000000-0005-0000-0000-00007D2D0000}"/>
    <cellStyle name="Comma 37 3 2" xfId="3596" xr:uid="{00000000-0005-0000-0000-00007E2D0000}"/>
    <cellStyle name="Comma 37 3 2 2" xfId="8275" xr:uid="{00000000-0005-0000-0000-00007F2D0000}"/>
    <cellStyle name="Comma 37 3 2 2 2" xfId="17599" xr:uid="{00000000-0005-0000-0000-0000802D0000}"/>
    <cellStyle name="Comma 37 3 2 2 3" xfId="26922" xr:uid="{00000000-0005-0000-0000-0000812D0000}"/>
    <cellStyle name="Comma 37 3 2 3" xfId="12943" xr:uid="{00000000-0005-0000-0000-0000822D0000}"/>
    <cellStyle name="Comma 37 3 2 4" xfId="22269" xr:uid="{00000000-0005-0000-0000-0000832D0000}"/>
    <cellStyle name="Comma 37 3 3" xfId="5284" xr:uid="{00000000-0005-0000-0000-0000842D0000}"/>
    <cellStyle name="Comma 37 3 3 2" xfId="14608" xr:uid="{00000000-0005-0000-0000-0000852D0000}"/>
    <cellStyle name="Comma 37 3 3 3" xfId="23931" xr:uid="{00000000-0005-0000-0000-0000862D0000}"/>
    <cellStyle name="Comma 37 3 4" xfId="5111" xr:uid="{00000000-0005-0000-0000-0000872D0000}"/>
    <cellStyle name="Comma 37 3 4 2" xfId="14435" xr:uid="{00000000-0005-0000-0000-0000882D0000}"/>
    <cellStyle name="Comma 37 3 4 3" xfId="23758" xr:uid="{00000000-0005-0000-0000-0000892D0000}"/>
    <cellStyle name="Comma 37 3 5" xfId="11375" xr:uid="{00000000-0005-0000-0000-00008A2D0000}"/>
    <cellStyle name="Comma 37 3 6" xfId="20699" xr:uid="{00000000-0005-0000-0000-00008B2D0000}"/>
    <cellStyle name="Comma 37 4" xfId="1849" xr:uid="{00000000-0005-0000-0000-00008C2D0000}"/>
    <cellStyle name="Comma 37 4 2" xfId="3597" xr:uid="{00000000-0005-0000-0000-00008D2D0000}"/>
    <cellStyle name="Comma 37 4 2 2" xfId="8276" xr:uid="{00000000-0005-0000-0000-00008E2D0000}"/>
    <cellStyle name="Comma 37 4 2 2 2" xfId="17600" xr:uid="{00000000-0005-0000-0000-00008F2D0000}"/>
    <cellStyle name="Comma 37 4 2 2 3" xfId="26923" xr:uid="{00000000-0005-0000-0000-0000902D0000}"/>
    <cellStyle name="Comma 37 4 3" xfId="6221" xr:uid="{00000000-0005-0000-0000-0000912D0000}"/>
    <cellStyle name="Comma 37 4 3 2" xfId="15545" xr:uid="{00000000-0005-0000-0000-0000922D0000}"/>
    <cellStyle name="Comma 37 4 3 3" xfId="24868" xr:uid="{00000000-0005-0000-0000-0000932D0000}"/>
    <cellStyle name="Comma 37 4 4" xfId="11376" xr:uid="{00000000-0005-0000-0000-0000942D0000}"/>
    <cellStyle name="Comma 37 4 5" xfId="20700" xr:uid="{00000000-0005-0000-0000-0000952D0000}"/>
    <cellStyle name="Comma 37 5" xfId="3594" xr:uid="{00000000-0005-0000-0000-0000962D0000}"/>
    <cellStyle name="Comma 37 5 2" xfId="8273" xr:uid="{00000000-0005-0000-0000-0000972D0000}"/>
    <cellStyle name="Comma 37 5 2 2" xfId="17597" xr:uid="{00000000-0005-0000-0000-0000982D0000}"/>
    <cellStyle name="Comma 37 5 2 3" xfId="26920" xr:uid="{00000000-0005-0000-0000-0000992D0000}"/>
    <cellStyle name="Comma 37 6" xfId="5110" xr:uid="{00000000-0005-0000-0000-00009A2D0000}"/>
    <cellStyle name="Comma 37 6 2" xfId="14434" xr:uid="{00000000-0005-0000-0000-00009B2D0000}"/>
    <cellStyle name="Comma 37 6 3" xfId="23757" xr:uid="{00000000-0005-0000-0000-00009C2D0000}"/>
    <cellStyle name="Comma 37 7" xfId="11373" xr:uid="{00000000-0005-0000-0000-00009D2D0000}"/>
    <cellStyle name="Comma 37 8" xfId="20697" xr:uid="{00000000-0005-0000-0000-00009E2D0000}"/>
    <cellStyle name="Comma 38" xfId="1341" xr:uid="{00000000-0005-0000-0000-00009F2D0000}"/>
    <cellStyle name="Comma 38 2" xfId="1850" xr:uid="{00000000-0005-0000-0000-0000A02D0000}"/>
    <cellStyle name="Comma 38 2 2" xfId="3598" xr:uid="{00000000-0005-0000-0000-0000A12D0000}"/>
    <cellStyle name="Comma 38 2 2 2" xfId="8277" xr:uid="{00000000-0005-0000-0000-0000A22D0000}"/>
    <cellStyle name="Comma 38 2 2 2 2" xfId="17601" xr:uid="{00000000-0005-0000-0000-0000A32D0000}"/>
    <cellStyle name="Comma 38 2 2 2 3" xfId="26924" xr:uid="{00000000-0005-0000-0000-0000A42D0000}"/>
    <cellStyle name="Comma 38 2 2 3" xfId="12944" xr:uid="{00000000-0005-0000-0000-0000A52D0000}"/>
    <cellStyle name="Comma 38 2 2 4" xfId="22270" xr:uid="{00000000-0005-0000-0000-0000A62D0000}"/>
    <cellStyle name="Comma 38 2 3" xfId="5285" xr:uid="{00000000-0005-0000-0000-0000A72D0000}"/>
    <cellStyle name="Comma 38 2 3 2" xfId="14609" xr:uid="{00000000-0005-0000-0000-0000A82D0000}"/>
    <cellStyle name="Comma 38 2 3 3" xfId="23932" xr:uid="{00000000-0005-0000-0000-0000A92D0000}"/>
    <cellStyle name="Comma 38 2 4" xfId="4793" xr:uid="{00000000-0005-0000-0000-0000AA2D0000}"/>
    <cellStyle name="Comma 38 2 4 2" xfId="14117" xr:uid="{00000000-0005-0000-0000-0000AB2D0000}"/>
    <cellStyle name="Comma 38 2 4 3" xfId="23440" xr:uid="{00000000-0005-0000-0000-0000AC2D0000}"/>
    <cellStyle name="Comma 38 2 5" xfId="11377" xr:uid="{00000000-0005-0000-0000-0000AD2D0000}"/>
    <cellStyle name="Comma 38 2 6" xfId="20701" xr:uid="{00000000-0005-0000-0000-0000AE2D0000}"/>
    <cellStyle name="Comma 38 3" xfId="3131" xr:uid="{00000000-0005-0000-0000-0000AF2D0000}"/>
    <cellStyle name="Comma 38 3 2" xfId="7810" xr:uid="{00000000-0005-0000-0000-0000B02D0000}"/>
    <cellStyle name="Comma 38 3 2 2" xfId="17134" xr:uid="{00000000-0005-0000-0000-0000B12D0000}"/>
    <cellStyle name="Comma 38 3 2 3" xfId="26457" xr:uid="{00000000-0005-0000-0000-0000B22D0000}"/>
    <cellStyle name="Comma 38 4" xfId="6656" xr:uid="{00000000-0005-0000-0000-0000B32D0000}"/>
    <cellStyle name="Comma 38 4 2" xfId="15980" xr:uid="{00000000-0005-0000-0000-0000B42D0000}"/>
    <cellStyle name="Comma 38 4 3" xfId="25303" xr:uid="{00000000-0005-0000-0000-0000B52D0000}"/>
    <cellStyle name="Comma 38 5" xfId="10912" xr:uid="{00000000-0005-0000-0000-0000B62D0000}"/>
    <cellStyle name="Comma 38 6" xfId="20236" xr:uid="{00000000-0005-0000-0000-0000B72D0000}"/>
    <cellStyle name="Comma 39" xfId="1851" xr:uid="{00000000-0005-0000-0000-0000B82D0000}"/>
    <cellStyle name="Comma 39 2" xfId="3599" xr:uid="{00000000-0005-0000-0000-0000B92D0000}"/>
    <cellStyle name="Comma 39 2 2" xfId="8278" xr:uid="{00000000-0005-0000-0000-0000BA2D0000}"/>
    <cellStyle name="Comma 39 2 2 2" xfId="17602" xr:uid="{00000000-0005-0000-0000-0000BB2D0000}"/>
    <cellStyle name="Comma 39 2 2 3" xfId="26925" xr:uid="{00000000-0005-0000-0000-0000BC2D0000}"/>
    <cellStyle name="Comma 39 2 3" xfId="12945" xr:uid="{00000000-0005-0000-0000-0000BD2D0000}"/>
    <cellStyle name="Comma 39 2 4" xfId="22271" xr:uid="{00000000-0005-0000-0000-0000BE2D0000}"/>
    <cellStyle name="Comma 39 3" xfId="5286" xr:uid="{00000000-0005-0000-0000-0000BF2D0000}"/>
    <cellStyle name="Comma 39 3 2" xfId="14610" xr:uid="{00000000-0005-0000-0000-0000C02D0000}"/>
    <cellStyle name="Comma 39 3 3" xfId="23933" xr:uid="{00000000-0005-0000-0000-0000C12D0000}"/>
    <cellStyle name="Comma 39 4" xfId="7352" xr:uid="{00000000-0005-0000-0000-0000C22D0000}"/>
    <cellStyle name="Comma 39 4 2" xfId="16676" xr:uid="{00000000-0005-0000-0000-0000C32D0000}"/>
    <cellStyle name="Comma 39 4 3" xfId="25999" xr:uid="{00000000-0005-0000-0000-0000C42D0000}"/>
    <cellStyle name="Comma 39 5" xfId="11378" xr:uid="{00000000-0005-0000-0000-0000C52D0000}"/>
    <cellStyle name="Comma 39 6" xfId="20702" xr:uid="{00000000-0005-0000-0000-0000C62D0000}"/>
    <cellStyle name="Comma 4" xfId="107" xr:uid="{00000000-0005-0000-0000-0000C72D0000}"/>
    <cellStyle name="Comma 4 10" xfId="1853" xr:uid="{00000000-0005-0000-0000-0000C82D0000}"/>
    <cellStyle name="Comma 4 10 2" xfId="3601" xr:uid="{00000000-0005-0000-0000-0000C92D0000}"/>
    <cellStyle name="Comma 4 10 2 2" xfId="8280" xr:uid="{00000000-0005-0000-0000-0000CA2D0000}"/>
    <cellStyle name="Comma 4 10 2 2 2" xfId="17604" xr:uid="{00000000-0005-0000-0000-0000CB2D0000}"/>
    <cellStyle name="Comma 4 10 2 2 3" xfId="26927" xr:uid="{00000000-0005-0000-0000-0000CC2D0000}"/>
    <cellStyle name="Comma 4 10 2 3" xfId="12947" xr:uid="{00000000-0005-0000-0000-0000CD2D0000}"/>
    <cellStyle name="Comma 4 10 2 4" xfId="22273" xr:uid="{00000000-0005-0000-0000-0000CE2D0000}"/>
    <cellStyle name="Comma 4 10 3" xfId="5288" xr:uid="{00000000-0005-0000-0000-0000CF2D0000}"/>
    <cellStyle name="Comma 4 10 3 2" xfId="14612" xr:uid="{00000000-0005-0000-0000-0000D02D0000}"/>
    <cellStyle name="Comma 4 10 3 3" xfId="23935" xr:uid="{00000000-0005-0000-0000-0000D12D0000}"/>
    <cellStyle name="Comma 4 10 4" xfId="7354" xr:uid="{00000000-0005-0000-0000-0000D22D0000}"/>
    <cellStyle name="Comma 4 10 4 2" xfId="16678" xr:uid="{00000000-0005-0000-0000-0000D32D0000}"/>
    <cellStyle name="Comma 4 10 4 3" xfId="26001" xr:uid="{00000000-0005-0000-0000-0000D42D0000}"/>
    <cellStyle name="Comma 4 10 5" xfId="11380" xr:uid="{00000000-0005-0000-0000-0000D52D0000}"/>
    <cellStyle name="Comma 4 10 6" xfId="20704" xr:uid="{00000000-0005-0000-0000-0000D62D0000}"/>
    <cellStyle name="Comma 4 11" xfId="1852" xr:uid="{00000000-0005-0000-0000-0000D72D0000}"/>
    <cellStyle name="Comma 4 11 2" xfId="3600" xr:uid="{00000000-0005-0000-0000-0000D82D0000}"/>
    <cellStyle name="Comma 4 11 2 2" xfId="8279" xr:uid="{00000000-0005-0000-0000-0000D92D0000}"/>
    <cellStyle name="Comma 4 11 2 2 2" xfId="17603" xr:uid="{00000000-0005-0000-0000-0000DA2D0000}"/>
    <cellStyle name="Comma 4 11 2 2 3" xfId="26926" xr:uid="{00000000-0005-0000-0000-0000DB2D0000}"/>
    <cellStyle name="Comma 4 11 2 3" xfId="12946" xr:uid="{00000000-0005-0000-0000-0000DC2D0000}"/>
    <cellStyle name="Comma 4 11 2 4" xfId="22272" xr:uid="{00000000-0005-0000-0000-0000DD2D0000}"/>
    <cellStyle name="Comma 4 11 3" xfId="5287" xr:uid="{00000000-0005-0000-0000-0000DE2D0000}"/>
    <cellStyle name="Comma 4 11 3 2" xfId="14611" xr:uid="{00000000-0005-0000-0000-0000DF2D0000}"/>
    <cellStyle name="Comma 4 11 3 3" xfId="23934" xr:uid="{00000000-0005-0000-0000-0000E02D0000}"/>
    <cellStyle name="Comma 4 11 4" xfId="7353" xr:uid="{00000000-0005-0000-0000-0000E12D0000}"/>
    <cellStyle name="Comma 4 11 4 2" xfId="16677" xr:uid="{00000000-0005-0000-0000-0000E22D0000}"/>
    <cellStyle name="Comma 4 11 4 3" xfId="26000" xr:uid="{00000000-0005-0000-0000-0000E32D0000}"/>
    <cellStyle name="Comma 4 11 5" xfId="11379" xr:uid="{00000000-0005-0000-0000-0000E42D0000}"/>
    <cellStyle name="Comma 4 11 6" xfId="20703" xr:uid="{00000000-0005-0000-0000-0000E52D0000}"/>
    <cellStyle name="Comma 4 12" xfId="1152" xr:uid="{00000000-0005-0000-0000-0000E62D0000}"/>
    <cellStyle name="Comma 4 12 2" xfId="7322" xr:uid="{00000000-0005-0000-0000-0000E72D0000}"/>
    <cellStyle name="Comma 4 12 2 2" xfId="16646" xr:uid="{00000000-0005-0000-0000-0000E82D0000}"/>
    <cellStyle name="Comma 4 12 2 3" xfId="25969" xr:uid="{00000000-0005-0000-0000-0000E92D0000}"/>
    <cellStyle name="Comma 4 12 3" xfId="10750" xr:uid="{00000000-0005-0000-0000-0000EA2D0000}"/>
    <cellStyle name="Comma 4 12 4" xfId="20074" xr:uid="{00000000-0005-0000-0000-0000EB2D0000}"/>
    <cellStyle name="Comma 4 13" xfId="2969" xr:uid="{00000000-0005-0000-0000-0000EC2D0000}"/>
    <cellStyle name="Comma 4 13 2" xfId="7648" xr:uid="{00000000-0005-0000-0000-0000ED2D0000}"/>
    <cellStyle name="Comma 4 13 2 2" xfId="16972" xr:uid="{00000000-0005-0000-0000-0000EE2D0000}"/>
    <cellStyle name="Comma 4 13 2 3" xfId="26295" xr:uid="{00000000-0005-0000-0000-0000EF2D0000}"/>
    <cellStyle name="Comma 4 2" xfId="1153" xr:uid="{00000000-0005-0000-0000-0000F02D0000}"/>
    <cellStyle name="Comma 4 2 10" xfId="2970" xr:uid="{00000000-0005-0000-0000-0000F12D0000}"/>
    <cellStyle name="Comma 4 2 10 2" xfId="7649" xr:uid="{00000000-0005-0000-0000-0000F22D0000}"/>
    <cellStyle name="Comma 4 2 10 2 2" xfId="16973" xr:uid="{00000000-0005-0000-0000-0000F32D0000}"/>
    <cellStyle name="Comma 4 2 10 2 3" xfId="26296" xr:uid="{00000000-0005-0000-0000-0000F42D0000}"/>
    <cellStyle name="Comma 4 2 11" xfId="7321" xr:uid="{00000000-0005-0000-0000-0000F52D0000}"/>
    <cellStyle name="Comma 4 2 11 2" xfId="16645" xr:uid="{00000000-0005-0000-0000-0000F62D0000}"/>
    <cellStyle name="Comma 4 2 11 3" xfId="25968" xr:uid="{00000000-0005-0000-0000-0000F72D0000}"/>
    <cellStyle name="Comma 4 2 12" xfId="10751" xr:uid="{00000000-0005-0000-0000-0000F82D0000}"/>
    <cellStyle name="Comma 4 2 13" xfId="20075" xr:uid="{00000000-0005-0000-0000-0000F92D0000}"/>
    <cellStyle name="Comma 4 2 14" xfId="28818" xr:uid="{00000000-0005-0000-0000-0000FA2D0000}"/>
    <cellStyle name="Comma 4 2 2" xfId="1154" xr:uid="{00000000-0005-0000-0000-0000FB2D0000}"/>
    <cellStyle name="Comma 4 2 2 10" xfId="20076" xr:uid="{00000000-0005-0000-0000-0000FC2D0000}"/>
    <cellStyle name="Comma 4 2 2 2" xfId="1188" xr:uid="{00000000-0005-0000-0000-0000FD2D0000}"/>
    <cellStyle name="Comma 4 2 2 2 10" xfId="10780" xr:uid="{00000000-0005-0000-0000-0000FE2D0000}"/>
    <cellStyle name="Comma 4 2 2 2 11" xfId="20104" xr:uid="{00000000-0005-0000-0000-0000FF2D0000}"/>
    <cellStyle name="Comma 4 2 2 2 2" xfId="1189" xr:uid="{00000000-0005-0000-0000-0000002E0000}"/>
    <cellStyle name="Comma 4 2 2 2 2 2" xfId="1858" xr:uid="{00000000-0005-0000-0000-0000012E0000}"/>
    <cellStyle name="Comma 4 2 2 2 2 2 2" xfId="1859" xr:uid="{00000000-0005-0000-0000-0000022E0000}"/>
    <cellStyle name="Comma 4 2 2 2 2 2 2 2" xfId="3607" xr:uid="{00000000-0005-0000-0000-0000032E0000}"/>
    <cellStyle name="Comma 4 2 2 2 2 2 2 2 2" xfId="8286" xr:uid="{00000000-0005-0000-0000-0000042E0000}"/>
    <cellStyle name="Comma 4 2 2 2 2 2 2 2 2 2" xfId="17610" xr:uid="{00000000-0005-0000-0000-0000052E0000}"/>
    <cellStyle name="Comma 4 2 2 2 2 2 2 2 2 3" xfId="26933" xr:uid="{00000000-0005-0000-0000-0000062E0000}"/>
    <cellStyle name="Comma 4 2 2 2 2 2 2 2 3" xfId="12953" xr:uid="{00000000-0005-0000-0000-0000072E0000}"/>
    <cellStyle name="Comma 4 2 2 2 2 2 2 2 4" xfId="22279" xr:uid="{00000000-0005-0000-0000-0000082E0000}"/>
    <cellStyle name="Comma 4 2 2 2 2 2 2 3" xfId="5294" xr:uid="{00000000-0005-0000-0000-0000092E0000}"/>
    <cellStyle name="Comma 4 2 2 2 2 2 2 3 2" xfId="14618" xr:uid="{00000000-0005-0000-0000-00000A2E0000}"/>
    <cellStyle name="Comma 4 2 2 2 2 2 2 3 3" xfId="23941" xr:uid="{00000000-0005-0000-0000-00000B2E0000}"/>
    <cellStyle name="Comma 4 2 2 2 2 2 2 4" xfId="7360" xr:uid="{00000000-0005-0000-0000-00000C2E0000}"/>
    <cellStyle name="Comma 4 2 2 2 2 2 2 4 2" xfId="16684" xr:uid="{00000000-0005-0000-0000-00000D2E0000}"/>
    <cellStyle name="Comma 4 2 2 2 2 2 2 4 3" xfId="26007" xr:uid="{00000000-0005-0000-0000-00000E2E0000}"/>
    <cellStyle name="Comma 4 2 2 2 2 2 2 5" xfId="11386" xr:uid="{00000000-0005-0000-0000-00000F2E0000}"/>
    <cellStyle name="Comma 4 2 2 2 2 2 2 6" xfId="20710" xr:uid="{00000000-0005-0000-0000-0000102E0000}"/>
    <cellStyle name="Comma 4 2 2 2 2 2 3" xfId="3606" xr:uid="{00000000-0005-0000-0000-0000112E0000}"/>
    <cellStyle name="Comma 4 2 2 2 2 2 3 2" xfId="8285" xr:uid="{00000000-0005-0000-0000-0000122E0000}"/>
    <cellStyle name="Comma 4 2 2 2 2 2 3 2 2" xfId="17609" xr:uid="{00000000-0005-0000-0000-0000132E0000}"/>
    <cellStyle name="Comma 4 2 2 2 2 2 3 2 3" xfId="26932" xr:uid="{00000000-0005-0000-0000-0000142E0000}"/>
    <cellStyle name="Comma 4 2 2 2 2 2 3 3" xfId="12952" xr:uid="{00000000-0005-0000-0000-0000152E0000}"/>
    <cellStyle name="Comma 4 2 2 2 2 2 3 4" xfId="22278" xr:uid="{00000000-0005-0000-0000-0000162E0000}"/>
    <cellStyle name="Comma 4 2 2 2 2 2 4" xfId="5293" xr:uid="{00000000-0005-0000-0000-0000172E0000}"/>
    <cellStyle name="Comma 4 2 2 2 2 2 4 2" xfId="14617" xr:uid="{00000000-0005-0000-0000-0000182E0000}"/>
    <cellStyle name="Comma 4 2 2 2 2 2 4 3" xfId="23940" xr:uid="{00000000-0005-0000-0000-0000192E0000}"/>
    <cellStyle name="Comma 4 2 2 2 2 2 5" xfId="7359" xr:uid="{00000000-0005-0000-0000-00001A2E0000}"/>
    <cellStyle name="Comma 4 2 2 2 2 2 5 2" xfId="16683" xr:uid="{00000000-0005-0000-0000-00001B2E0000}"/>
    <cellStyle name="Comma 4 2 2 2 2 2 5 3" xfId="26006" xr:uid="{00000000-0005-0000-0000-00001C2E0000}"/>
    <cellStyle name="Comma 4 2 2 2 2 2 6" xfId="11385" xr:uid="{00000000-0005-0000-0000-00001D2E0000}"/>
    <cellStyle name="Comma 4 2 2 2 2 2 7" xfId="20709" xr:uid="{00000000-0005-0000-0000-00001E2E0000}"/>
    <cellStyle name="Comma 4 2 2 2 2 3" xfId="1860" xr:uid="{00000000-0005-0000-0000-00001F2E0000}"/>
    <cellStyle name="Comma 4 2 2 2 2 3 2" xfId="3608" xr:uid="{00000000-0005-0000-0000-0000202E0000}"/>
    <cellStyle name="Comma 4 2 2 2 2 3 2 2" xfId="8287" xr:uid="{00000000-0005-0000-0000-0000212E0000}"/>
    <cellStyle name="Comma 4 2 2 2 2 3 2 2 2" xfId="17611" xr:uid="{00000000-0005-0000-0000-0000222E0000}"/>
    <cellStyle name="Comma 4 2 2 2 2 3 2 2 3" xfId="26934" xr:uid="{00000000-0005-0000-0000-0000232E0000}"/>
    <cellStyle name="Comma 4 2 2 2 2 3 2 3" xfId="12954" xr:uid="{00000000-0005-0000-0000-0000242E0000}"/>
    <cellStyle name="Comma 4 2 2 2 2 3 2 4" xfId="22280" xr:uid="{00000000-0005-0000-0000-0000252E0000}"/>
    <cellStyle name="Comma 4 2 2 2 2 3 3" xfId="5295" xr:uid="{00000000-0005-0000-0000-0000262E0000}"/>
    <cellStyle name="Comma 4 2 2 2 2 3 3 2" xfId="14619" xr:uid="{00000000-0005-0000-0000-0000272E0000}"/>
    <cellStyle name="Comma 4 2 2 2 2 3 3 3" xfId="23942" xr:uid="{00000000-0005-0000-0000-0000282E0000}"/>
    <cellStyle name="Comma 4 2 2 2 2 3 4" xfId="7361" xr:uid="{00000000-0005-0000-0000-0000292E0000}"/>
    <cellStyle name="Comma 4 2 2 2 2 3 4 2" xfId="16685" xr:uid="{00000000-0005-0000-0000-00002A2E0000}"/>
    <cellStyle name="Comma 4 2 2 2 2 3 4 3" xfId="26008" xr:uid="{00000000-0005-0000-0000-00002B2E0000}"/>
    <cellStyle name="Comma 4 2 2 2 2 3 5" xfId="11387" xr:uid="{00000000-0005-0000-0000-00002C2E0000}"/>
    <cellStyle name="Comma 4 2 2 2 2 3 6" xfId="20711" xr:uid="{00000000-0005-0000-0000-00002D2E0000}"/>
    <cellStyle name="Comma 4 2 2 2 2 4" xfId="1857" xr:uid="{00000000-0005-0000-0000-00002E2E0000}"/>
    <cellStyle name="Comma 4 2 2 2 2 4 2" xfId="3605" xr:uid="{00000000-0005-0000-0000-00002F2E0000}"/>
    <cellStyle name="Comma 4 2 2 2 2 4 2 2" xfId="8284" xr:uid="{00000000-0005-0000-0000-0000302E0000}"/>
    <cellStyle name="Comma 4 2 2 2 2 4 2 2 2" xfId="17608" xr:uid="{00000000-0005-0000-0000-0000312E0000}"/>
    <cellStyle name="Comma 4 2 2 2 2 4 2 2 3" xfId="26931" xr:uid="{00000000-0005-0000-0000-0000322E0000}"/>
    <cellStyle name="Comma 4 2 2 2 2 4 2 3" xfId="12951" xr:uid="{00000000-0005-0000-0000-0000332E0000}"/>
    <cellStyle name="Comma 4 2 2 2 2 4 2 4" xfId="22277" xr:uid="{00000000-0005-0000-0000-0000342E0000}"/>
    <cellStyle name="Comma 4 2 2 2 2 4 3" xfId="5292" xr:uid="{00000000-0005-0000-0000-0000352E0000}"/>
    <cellStyle name="Comma 4 2 2 2 2 4 3 2" xfId="14616" xr:uid="{00000000-0005-0000-0000-0000362E0000}"/>
    <cellStyle name="Comma 4 2 2 2 2 4 3 3" xfId="23939" xr:uid="{00000000-0005-0000-0000-0000372E0000}"/>
    <cellStyle name="Comma 4 2 2 2 2 4 4" xfId="7358" xr:uid="{00000000-0005-0000-0000-0000382E0000}"/>
    <cellStyle name="Comma 4 2 2 2 2 4 4 2" xfId="16682" xr:uid="{00000000-0005-0000-0000-0000392E0000}"/>
    <cellStyle name="Comma 4 2 2 2 2 4 4 3" xfId="26005" xr:uid="{00000000-0005-0000-0000-00003A2E0000}"/>
    <cellStyle name="Comma 4 2 2 2 2 4 5" xfId="11384" xr:uid="{00000000-0005-0000-0000-00003B2E0000}"/>
    <cellStyle name="Comma 4 2 2 2 2 4 6" xfId="20708" xr:uid="{00000000-0005-0000-0000-00003C2E0000}"/>
    <cellStyle name="Comma 4 2 2 2 2 5" xfId="3000" xr:uid="{00000000-0005-0000-0000-00003D2E0000}"/>
    <cellStyle name="Comma 4 2 2 2 2 5 2" xfId="7679" xr:uid="{00000000-0005-0000-0000-00003E2E0000}"/>
    <cellStyle name="Comma 4 2 2 2 2 5 2 2" xfId="17003" xr:uid="{00000000-0005-0000-0000-00003F2E0000}"/>
    <cellStyle name="Comma 4 2 2 2 2 5 2 3" xfId="26326" xr:uid="{00000000-0005-0000-0000-0000402E0000}"/>
    <cellStyle name="Comma 4 2 2 2 2 5 3" xfId="12388" xr:uid="{00000000-0005-0000-0000-0000412E0000}"/>
    <cellStyle name="Comma 4 2 2 2 2 5 4" xfId="21714" xr:uid="{00000000-0005-0000-0000-0000422E0000}"/>
    <cellStyle name="Comma 4 2 2 2 2 6" xfId="4648" xr:uid="{00000000-0005-0000-0000-0000432E0000}"/>
    <cellStyle name="Comma 4 2 2 2 2 6 2" xfId="13972" xr:uid="{00000000-0005-0000-0000-0000442E0000}"/>
    <cellStyle name="Comma 4 2 2 2 2 6 3" xfId="23295" xr:uid="{00000000-0005-0000-0000-0000452E0000}"/>
    <cellStyle name="Comma 4 2 2 2 2 7" xfId="10781" xr:uid="{00000000-0005-0000-0000-0000462E0000}"/>
    <cellStyle name="Comma 4 2 2 2 2 8" xfId="20105" xr:uid="{00000000-0005-0000-0000-0000472E0000}"/>
    <cellStyle name="Comma 4 2 2 2 3" xfId="1861" xr:uid="{00000000-0005-0000-0000-0000482E0000}"/>
    <cellStyle name="Comma 4 2 2 2 3 2" xfId="1862" xr:uid="{00000000-0005-0000-0000-0000492E0000}"/>
    <cellStyle name="Comma 4 2 2 2 3 2 2" xfId="3610" xr:uid="{00000000-0005-0000-0000-00004A2E0000}"/>
    <cellStyle name="Comma 4 2 2 2 3 2 2 2" xfId="8289" xr:uid="{00000000-0005-0000-0000-00004B2E0000}"/>
    <cellStyle name="Comma 4 2 2 2 3 2 2 2 2" xfId="17613" xr:uid="{00000000-0005-0000-0000-00004C2E0000}"/>
    <cellStyle name="Comma 4 2 2 2 3 2 2 2 3" xfId="26936" xr:uid="{00000000-0005-0000-0000-00004D2E0000}"/>
    <cellStyle name="Comma 4 2 2 2 3 2 2 3" xfId="12956" xr:uid="{00000000-0005-0000-0000-00004E2E0000}"/>
    <cellStyle name="Comma 4 2 2 2 3 2 2 4" xfId="22282" xr:uid="{00000000-0005-0000-0000-00004F2E0000}"/>
    <cellStyle name="Comma 4 2 2 2 3 2 3" xfId="5297" xr:uid="{00000000-0005-0000-0000-0000502E0000}"/>
    <cellStyle name="Comma 4 2 2 2 3 2 3 2" xfId="14621" xr:uid="{00000000-0005-0000-0000-0000512E0000}"/>
    <cellStyle name="Comma 4 2 2 2 3 2 3 3" xfId="23944" xr:uid="{00000000-0005-0000-0000-0000522E0000}"/>
    <cellStyle name="Comma 4 2 2 2 3 2 4" xfId="7363" xr:uid="{00000000-0005-0000-0000-0000532E0000}"/>
    <cellStyle name="Comma 4 2 2 2 3 2 4 2" xfId="16687" xr:uid="{00000000-0005-0000-0000-0000542E0000}"/>
    <cellStyle name="Comma 4 2 2 2 3 2 4 3" xfId="26010" xr:uid="{00000000-0005-0000-0000-0000552E0000}"/>
    <cellStyle name="Comma 4 2 2 2 3 2 5" xfId="11389" xr:uid="{00000000-0005-0000-0000-0000562E0000}"/>
    <cellStyle name="Comma 4 2 2 2 3 2 6" xfId="20713" xr:uid="{00000000-0005-0000-0000-0000572E0000}"/>
    <cellStyle name="Comma 4 2 2 2 3 3" xfId="3609" xr:uid="{00000000-0005-0000-0000-0000582E0000}"/>
    <cellStyle name="Comma 4 2 2 2 3 3 2" xfId="8288" xr:uid="{00000000-0005-0000-0000-0000592E0000}"/>
    <cellStyle name="Comma 4 2 2 2 3 3 2 2" xfId="17612" xr:uid="{00000000-0005-0000-0000-00005A2E0000}"/>
    <cellStyle name="Comma 4 2 2 2 3 3 2 3" xfId="26935" xr:uid="{00000000-0005-0000-0000-00005B2E0000}"/>
    <cellStyle name="Comma 4 2 2 2 3 3 3" xfId="12955" xr:uid="{00000000-0005-0000-0000-00005C2E0000}"/>
    <cellStyle name="Comma 4 2 2 2 3 3 4" xfId="22281" xr:uid="{00000000-0005-0000-0000-00005D2E0000}"/>
    <cellStyle name="Comma 4 2 2 2 3 4" xfId="5296" xr:uid="{00000000-0005-0000-0000-00005E2E0000}"/>
    <cellStyle name="Comma 4 2 2 2 3 4 2" xfId="14620" xr:uid="{00000000-0005-0000-0000-00005F2E0000}"/>
    <cellStyle name="Comma 4 2 2 2 3 4 3" xfId="23943" xr:uid="{00000000-0005-0000-0000-0000602E0000}"/>
    <cellStyle name="Comma 4 2 2 2 3 5" xfId="7362" xr:uid="{00000000-0005-0000-0000-0000612E0000}"/>
    <cellStyle name="Comma 4 2 2 2 3 5 2" xfId="16686" xr:uid="{00000000-0005-0000-0000-0000622E0000}"/>
    <cellStyle name="Comma 4 2 2 2 3 5 3" xfId="26009" xr:uid="{00000000-0005-0000-0000-0000632E0000}"/>
    <cellStyle name="Comma 4 2 2 2 3 6" xfId="11388" xr:uid="{00000000-0005-0000-0000-0000642E0000}"/>
    <cellStyle name="Comma 4 2 2 2 3 7" xfId="20712" xr:uid="{00000000-0005-0000-0000-0000652E0000}"/>
    <cellStyle name="Comma 4 2 2 2 4" xfId="1863" xr:uid="{00000000-0005-0000-0000-0000662E0000}"/>
    <cellStyle name="Comma 4 2 2 2 4 2" xfId="3611" xr:uid="{00000000-0005-0000-0000-0000672E0000}"/>
    <cellStyle name="Comma 4 2 2 2 4 2 2" xfId="8290" xr:uid="{00000000-0005-0000-0000-0000682E0000}"/>
    <cellStyle name="Comma 4 2 2 2 4 2 2 2" xfId="17614" xr:uid="{00000000-0005-0000-0000-0000692E0000}"/>
    <cellStyle name="Comma 4 2 2 2 4 2 2 3" xfId="26937" xr:uid="{00000000-0005-0000-0000-00006A2E0000}"/>
    <cellStyle name="Comma 4 2 2 2 4 2 3" xfId="12957" xr:uid="{00000000-0005-0000-0000-00006B2E0000}"/>
    <cellStyle name="Comma 4 2 2 2 4 2 4" xfId="22283" xr:uid="{00000000-0005-0000-0000-00006C2E0000}"/>
    <cellStyle name="Comma 4 2 2 2 4 3" xfId="5298" xr:uid="{00000000-0005-0000-0000-00006D2E0000}"/>
    <cellStyle name="Comma 4 2 2 2 4 3 2" xfId="14622" xr:uid="{00000000-0005-0000-0000-00006E2E0000}"/>
    <cellStyle name="Comma 4 2 2 2 4 3 3" xfId="23945" xr:uid="{00000000-0005-0000-0000-00006F2E0000}"/>
    <cellStyle name="Comma 4 2 2 2 4 4" xfId="7364" xr:uid="{00000000-0005-0000-0000-0000702E0000}"/>
    <cellStyle name="Comma 4 2 2 2 4 4 2" xfId="16688" xr:uid="{00000000-0005-0000-0000-0000712E0000}"/>
    <cellStyle name="Comma 4 2 2 2 4 4 3" xfId="26011" xr:uid="{00000000-0005-0000-0000-0000722E0000}"/>
    <cellStyle name="Comma 4 2 2 2 4 5" xfId="11390" xr:uid="{00000000-0005-0000-0000-0000732E0000}"/>
    <cellStyle name="Comma 4 2 2 2 4 6" xfId="20714" xr:uid="{00000000-0005-0000-0000-0000742E0000}"/>
    <cellStyle name="Comma 4 2 2 2 5" xfId="1864" xr:uid="{00000000-0005-0000-0000-0000752E0000}"/>
    <cellStyle name="Comma 4 2 2 2 5 2" xfId="3612" xr:uid="{00000000-0005-0000-0000-0000762E0000}"/>
    <cellStyle name="Comma 4 2 2 2 5 2 2" xfId="8291" xr:uid="{00000000-0005-0000-0000-0000772E0000}"/>
    <cellStyle name="Comma 4 2 2 2 5 2 2 2" xfId="17615" xr:uid="{00000000-0005-0000-0000-0000782E0000}"/>
    <cellStyle name="Comma 4 2 2 2 5 2 2 3" xfId="26938" xr:uid="{00000000-0005-0000-0000-0000792E0000}"/>
    <cellStyle name="Comma 4 2 2 2 5 2 3" xfId="12958" xr:uid="{00000000-0005-0000-0000-00007A2E0000}"/>
    <cellStyle name="Comma 4 2 2 2 5 2 4" xfId="22284" xr:uid="{00000000-0005-0000-0000-00007B2E0000}"/>
    <cellStyle name="Comma 4 2 2 2 5 3" xfId="5299" xr:uid="{00000000-0005-0000-0000-00007C2E0000}"/>
    <cellStyle name="Comma 4 2 2 2 5 3 2" xfId="14623" xr:uid="{00000000-0005-0000-0000-00007D2E0000}"/>
    <cellStyle name="Comma 4 2 2 2 5 3 3" xfId="23946" xr:uid="{00000000-0005-0000-0000-00007E2E0000}"/>
    <cellStyle name="Comma 4 2 2 2 5 4" xfId="7365" xr:uid="{00000000-0005-0000-0000-00007F2E0000}"/>
    <cellStyle name="Comma 4 2 2 2 5 4 2" xfId="16689" xr:uid="{00000000-0005-0000-0000-0000802E0000}"/>
    <cellStyle name="Comma 4 2 2 2 5 4 3" xfId="26012" xr:uid="{00000000-0005-0000-0000-0000812E0000}"/>
    <cellStyle name="Comma 4 2 2 2 5 5" xfId="11391" xr:uid="{00000000-0005-0000-0000-0000822E0000}"/>
    <cellStyle name="Comma 4 2 2 2 5 6" xfId="20715" xr:uid="{00000000-0005-0000-0000-0000832E0000}"/>
    <cellStyle name="Comma 4 2 2 2 6" xfId="1865" xr:uid="{00000000-0005-0000-0000-0000842E0000}"/>
    <cellStyle name="Comma 4 2 2 2 6 2" xfId="3613" xr:uid="{00000000-0005-0000-0000-0000852E0000}"/>
    <cellStyle name="Comma 4 2 2 2 6 2 2" xfId="8292" xr:uid="{00000000-0005-0000-0000-0000862E0000}"/>
    <cellStyle name="Comma 4 2 2 2 6 2 2 2" xfId="17616" xr:uid="{00000000-0005-0000-0000-0000872E0000}"/>
    <cellStyle name="Comma 4 2 2 2 6 2 2 3" xfId="26939" xr:uid="{00000000-0005-0000-0000-0000882E0000}"/>
    <cellStyle name="Comma 4 2 2 2 6 2 3" xfId="12959" xr:uid="{00000000-0005-0000-0000-0000892E0000}"/>
    <cellStyle name="Comma 4 2 2 2 6 2 4" xfId="22285" xr:uid="{00000000-0005-0000-0000-00008A2E0000}"/>
    <cellStyle name="Comma 4 2 2 2 6 3" xfId="5300" xr:uid="{00000000-0005-0000-0000-00008B2E0000}"/>
    <cellStyle name="Comma 4 2 2 2 6 3 2" xfId="14624" xr:uid="{00000000-0005-0000-0000-00008C2E0000}"/>
    <cellStyle name="Comma 4 2 2 2 6 3 3" xfId="23947" xr:uid="{00000000-0005-0000-0000-00008D2E0000}"/>
    <cellStyle name="Comma 4 2 2 2 6 4" xfId="7366" xr:uid="{00000000-0005-0000-0000-00008E2E0000}"/>
    <cellStyle name="Comma 4 2 2 2 6 4 2" xfId="16690" xr:uid="{00000000-0005-0000-0000-00008F2E0000}"/>
    <cellStyle name="Comma 4 2 2 2 6 4 3" xfId="26013" xr:uid="{00000000-0005-0000-0000-0000902E0000}"/>
    <cellStyle name="Comma 4 2 2 2 6 5" xfId="11392" xr:uid="{00000000-0005-0000-0000-0000912E0000}"/>
    <cellStyle name="Comma 4 2 2 2 6 6" xfId="20716" xr:uid="{00000000-0005-0000-0000-0000922E0000}"/>
    <cellStyle name="Comma 4 2 2 2 7" xfId="1856" xr:uid="{00000000-0005-0000-0000-0000932E0000}"/>
    <cellStyle name="Comma 4 2 2 2 7 2" xfId="3604" xr:uid="{00000000-0005-0000-0000-0000942E0000}"/>
    <cellStyle name="Comma 4 2 2 2 7 2 2" xfId="8283" xr:uid="{00000000-0005-0000-0000-0000952E0000}"/>
    <cellStyle name="Comma 4 2 2 2 7 2 2 2" xfId="17607" xr:uid="{00000000-0005-0000-0000-0000962E0000}"/>
    <cellStyle name="Comma 4 2 2 2 7 2 2 3" xfId="26930" xr:uid="{00000000-0005-0000-0000-0000972E0000}"/>
    <cellStyle name="Comma 4 2 2 2 7 2 3" xfId="12950" xr:uid="{00000000-0005-0000-0000-0000982E0000}"/>
    <cellStyle name="Comma 4 2 2 2 7 2 4" xfId="22276" xr:uid="{00000000-0005-0000-0000-0000992E0000}"/>
    <cellStyle name="Comma 4 2 2 2 7 3" xfId="5291" xr:uid="{00000000-0005-0000-0000-00009A2E0000}"/>
    <cellStyle name="Comma 4 2 2 2 7 3 2" xfId="14615" xr:uid="{00000000-0005-0000-0000-00009B2E0000}"/>
    <cellStyle name="Comma 4 2 2 2 7 3 3" xfId="23938" xr:uid="{00000000-0005-0000-0000-00009C2E0000}"/>
    <cellStyle name="Comma 4 2 2 2 7 4" xfId="7357" xr:uid="{00000000-0005-0000-0000-00009D2E0000}"/>
    <cellStyle name="Comma 4 2 2 2 7 4 2" xfId="16681" xr:uid="{00000000-0005-0000-0000-00009E2E0000}"/>
    <cellStyle name="Comma 4 2 2 2 7 4 3" xfId="26004" xr:uid="{00000000-0005-0000-0000-00009F2E0000}"/>
    <cellStyle name="Comma 4 2 2 2 7 5" xfId="11383" xr:uid="{00000000-0005-0000-0000-0000A02E0000}"/>
    <cellStyle name="Comma 4 2 2 2 7 6" xfId="20707" xr:uid="{00000000-0005-0000-0000-0000A12E0000}"/>
    <cellStyle name="Comma 4 2 2 2 8" xfId="2999" xr:uid="{00000000-0005-0000-0000-0000A22E0000}"/>
    <cellStyle name="Comma 4 2 2 2 8 2" xfId="7678" xr:uid="{00000000-0005-0000-0000-0000A32E0000}"/>
    <cellStyle name="Comma 4 2 2 2 8 2 2" xfId="17002" xr:uid="{00000000-0005-0000-0000-0000A42E0000}"/>
    <cellStyle name="Comma 4 2 2 2 8 2 3" xfId="26325" xr:uid="{00000000-0005-0000-0000-0000A52E0000}"/>
    <cellStyle name="Comma 4 2 2 2 8 3" xfId="12387" xr:uid="{00000000-0005-0000-0000-0000A62E0000}"/>
    <cellStyle name="Comma 4 2 2 2 8 4" xfId="21713" xr:uid="{00000000-0005-0000-0000-0000A72E0000}"/>
    <cellStyle name="Comma 4 2 2 2 9" xfId="4647" xr:uid="{00000000-0005-0000-0000-0000A82E0000}"/>
    <cellStyle name="Comma 4 2 2 2 9 2" xfId="13971" xr:uid="{00000000-0005-0000-0000-0000A92E0000}"/>
    <cellStyle name="Comma 4 2 2 2 9 3" xfId="23294" xr:uid="{00000000-0005-0000-0000-0000AA2E0000}"/>
    <cellStyle name="Comma 4 2 2 3" xfId="1190" xr:uid="{00000000-0005-0000-0000-0000AB2E0000}"/>
    <cellStyle name="Comma 4 2 2 3 2" xfId="1866" xr:uid="{00000000-0005-0000-0000-0000AC2E0000}"/>
    <cellStyle name="Comma 4 2 2 3 2 2" xfId="3614" xr:uid="{00000000-0005-0000-0000-0000AD2E0000}"/>
    <cellStyle name="Comma 4 2 2 3 2 2 2" xfId="8293" xr:uid="{00000000-0005-0000-0000-0000AE2E0000}"/>
    <cellStyle name="Comma 4 2 2 3 2 2 2 2" xfId="17617" xr:uid="{00000000-0005-0000-0000-0000AF2E0000}"/>
    <cellStyle name="Comma 4 2 2 3 2 2 2 3" xfId="26940" xr:uid="{00000000-0005-0000-0000-0000B02E0000}"/>
    <cellStyle name="Comma 4 2 2 3 2 3" xfId="7367" xr:uid="{00000000-0005-0000-0000-0000B12E0000}"/>
    <cellStyle name="Comma 4 2 2 3 2 3 2" xfId="16691" xr:uid="{00000000-0005-0000-0000-0000B22E0000}"/>
    <cellStyle name="Comma 4 2 2 3 2 3 3" xfId="26014" xr:uid="{00000000-0005-0000-0000-0000B32E0000}"/>
    <cellStyle name="Comma 4 2 2 3 2 4" xfId="11393" xr:uid="{00000000-0005-0000-0000-0000B42E0000}"/>
    <cellStyle name="Comma 4 2 2 3 2 5" xfId="20717" xr:uid="{00000000-0005-0000-0000-0000B52E0000}"/>
    <cellStyle name="Comma 4 2 2 3 3" xfId="3001" xr:uid="{00000000-0005-0000-0000-0000B62E0000}"/>
    <cellStyle name="Comma 4 2 2 3 3 2" xfId="7680" xr:uid="{00000000-0005-0000-0000-0000B72E0000}"/>
    <cellStyle name="Comma 4 2 2 3 3 2 2" xfId="17004" xr:uid="{00000000-0005-0000-0000-0000B82E0000}"/>
    <cellStyle name="Comma 4 2 2 3 3 2 3" xfId="26327" xr:uid="{00000000-0005-0000-0000-0000B92E0000}"/>
    <cellStyle name="Comma 4 2 2 3 3 3" xfId="12389" xr:uid="{00000000-0005-0000-0000-0000BA2E0000}"/>
    <cellStyle name="Comma 4 2 2 3 3 4" xfId="21715" xr:uid="{00000000-0005-0000-0000-0000BB2E0000}"/>
    <cellStyle name="Comma 4 2 2 3 4" xfId="4649" xr:uid="{00000000-0005-0000-0000-0000BC2E0000}"/>
    <cellStyle name="Comma 4 2 2 3 4 2" xfId="13973" xr:uid="{00000000-0005-0000-0000-0000BD2E0000}"/>
    <cellStyle name="Comma 4 2 2 3 4 3" xfId="23296" xr:uid="{00000000-0005-0000-0000-0000BE2E0000}"/>
    <cellStyle name="Comma 4 2 2 3 5" xfId="10782" xr:uid="{00000000-0005-0000-0000-0000BF2E0000}"/>
    <cellStyle name="Comma 4 2 2 3 6" xfId="20106" xr:uid="{00000000-0005-0000-0000-0000C02E0000}"/>
    <cellStyle name="Comma 4 2 2 4" xfId="1867" xr:uid="{00000000-0005-0000-0000-0000C12E0000}"/>
    <cellStyle name="Comma 4 2 2 4 2" xfId="1868" xr:uid="{00000000-0005-0000-0000-0000C22E0000}"/>
    <cellStyle name="Comma 4 2 2 4 2 2" xfId="3616" xr:uid="{00000000-0005-0000-0000-0000C32E0000}"/>
    <cellStyle name="Comma 4 2 2 4 2 2 2" xfId="8295" xr:uid="{00000000-0005-0000-0000-0000C42E0000}"/>
    <cellStyle name="Comma 4 2 2 4 2 2 2 2" xfId="17619" xr:uid="{00000000-0005-0000-0000-0000C52E0000}"/>
    <cellStyle name="Comma 4 2 2 4 2 2 2 3" xfId="26942" xr:uid="{00000000-0005-0000-0000-0000C62E0000}"/>
    <cellStyle name="Comma 4 2 2 4 2 2 3" xfId="12961" xr:uid="{00000000-0005-0000-0000-0000C72E0000}"/>
    <cellStyle name="Comma 4 2 2 4 2 2 4" xfId="22287" xr:uid="{00000000-0005-0000-0000-0000C82E0000}"/>
    <cellStyle name="Comma 4 2 2 4 2 3" xfId="5303" xr:uid="{00000000-0005-0000-0000-0000C92E0000}"/>
    <cellStyle name="Comma 4 2 2 4 2 3 2" xfId="14627" xr:uid="{00000000-0005-0000-0000-0000CA2E0000}"/>
    <cellStyle name="Comma 4 2 2 4 2 3 3" xfId="23950" xr:uid="{00000000-0005-0000-0000-0000CB2E0000}"/>
    <cellStyle name="Comma 4 2 2 4 2 4" xfId="7369" xr:uid="{00000000-0005-0000-0000-0000CC2E0000}"/>
    <cellStyle name="Comma 4 2 2 4 2 4 2" xfId="16693" xr:uid="{00000000-0005-0000-0000-0000CD2E0000}"/>
    <cellStyle name="Comma 4 2 2 4 2 4 3" xfId="26016" xr:uid="{00000000-0005-0000-0000-0000CE2E0000}"/>
    <cellStyle name="Comma 4 2 2 4 2 5" xfId="11395" xr:uid="{00000000-0005-0000-0000-0000CF2E0000}"/>
    <cellStyle name="Comma 4 2 2 4 2 6" xfId="20719" xr:uid="{00000000-0005-0000-0000-0000D02E0000}"/>
    <cellStyle name="Comma 4 2 2 4 3" xfId="3615" xr:uid="{00000000-0005-0000-0000-0000D12E0000}"/>
    <cellStyle name="Comma 4 2 2 4 3 2" xfId="8294" xr:uid="{00000000-0005-0000-0000-0000D22E0000}"/>
    <cellStyle name="Comma 4 2 2 4 3 2 2" xfId="17618" xr:uid="{00000000-0005-0000-0000-0000D32E0000}"/>
    <cellStyle name="Comma 4 2 2 4 3 2 3" xfId="26941" xr:uid="{00000000-0005-0000-0000-0000D42E0000}"/>
    <cellStyle name="Comma 4 2 2 4 3 3" xfId="12960" xr:uid="{00000000-0005-0000-0000-0000D52E0000}"/>
    <cellStyle name="Comma 4 2 2 4 3 4" xfId="22286" xr:uid="{00000000-0005-0000-0000-0000D62E0000}"/>
    <cellStyle name="Comma 4 2 2 4 4" xfId="5302" xr:uid="{00000000-0005-0000-0000-0000D72E0000}"/>
    <cellStyle name="Comma 4 2 2 4 4 2" xfId="14626" xr:uid="{00000000-0005-0000-0000-0000D82E0000}"/>
    <cellStyle name="Comma 4 2 2 4 4 3" xfId="23949" xr:uid="{00000000-0005-0000-0000-0000D92E0000}"/>
    <cellStyle name="Comma 4 2 2 4 5" xfId="7368" xr:uid="{00000000-0005-0000-0000-0000DA2E0000}"/>
    <cellStyle name="Comma 4 2 2 4 5 2" xfId="16692" xr:uid="{00000000-0005-0000-0000-0000DB2E0000}"/>
    <cellStyle name="Comma 4 2 2 4 5 3" xfId="26015" xr:uid="{00000000-0005-0000-0000-0000DC2E0000}"/>
    <cellStyle name="Comma 4 2 2 4 6" xfId="11394" xr:uid="{00000000-0005-0000-0000-0000DD2E0000}"/>
    <cellStyle name="Comma 4 2 2 4 7" xfId="20718" xr:uid="{00000000-0005-0000-0000-0000DE2E0000}"/>
    <cellStyle name="Comma 4 2 2 5" xfId="1869" xr:uid="{00000000-0005-0000-0000-0000DF2E0000}"/>
    <cellStyle name="Comma 4 2 2 5 2" xfId="3617" xr:uid="{00000000-0005-0000-0000-0000E02E0000}"/>
    <cellStyle name="Comma 4 2 2 5 2 2" xfId="8296" xr:uid="{00000000-0005-0000-0000-0000E12E0000}"/>
    <cellStyle name="Comma 4 2 2 5 2 2 2" xfId="17620" xr:uid="{00000000-0005-0000-0000-0000E22E0000}"/>
    <cellStyle name="Comma 4 2 2 5 2 2 3" xfId="26943" xr:uid="{00000000-0005-0000-0000-0000E32E0000}"/>
    <cellStyle name="Comma 4 2 2 5 2 3" xfId="12962" xr:uid="{00000000-0005-0000-0000-0000E42E0000}"/>
    <cellStyle name="Comma 4 2 2 5 2 4" xfId="22288" xr:uid="{00000000-0005-0000-0000-0000E52E0000}"/>
    <cellStyle name="Comma 4 2 2 5 3" xfId="5304" xr:uid="{00000000-0005-0000-0000-0000E62E0000}"/>
    <cellStyle name="Comma 4 2 2 5 3 2" xfId="14628" xr:uid="{00000000-0005-0000-0000-0000E72E0000}"/>
    <cellStyle name="Comma 4 2 2 5 3 3" xfId="23951" xr:uid="{00000000-0005-0000-0000-0000E82E0000}"/>
    <cellStyle name="Comma 4 2 2 5 4" xfId="7370" xr:uid="{00000000-0005-0000-0000-0000E92E0000}"/>
    <cellStyle name="Comma 4 2 2 5 4 2" xfId="16694" xr:uid="{00000000-0005-0000-0000-0000EA2E0000}"/>
    <cellStyle name="Comma 4 2 2 5 4 3" xfId="26017" xr:uid="{00000000-0005-0000-0000-0000EB2E0000}"/>
    <cellStyle name="Comma 4 2 2 5 5" xfId="11396" xr:uid="{00000000-0005-0000-0000-0000EC2E0000}"/>
    <cellStyle name="Comma 4 2 2 5 6" xfId="20720" xr:uid="{00000000-0005-0000-0000-0000ED2E0000}"/>
    <cellStyle name="Comma 4 2 2 6" xfId="1855" xr:uid="{00000000-0005-0000-0000-0000EE2E0000}"/>
    <cellStyle name="Comma 4 2 2 6 2" xfId="3603" xr:uid="{00000000-0005-0000-0000-0000EF2E0000}"/>
    <cellStyle name="Comma 4 2 2 6 2 2" xfId="8282" xr:uid="{00000000-0005-0000-0000-0000F02E0000}"/>
    <cellStyle name="Comma 4 2 2 6 2 2 2" xfId="17606" xr:uid="{00000000-0005-0000-0000-0000F12E0000}"/>
    <cellStyle name="Comma 4 2 2 6 2 2 3" xfId="26929" xr:uid="{00000000-0005-0000-0000-0000F22E0000}"/>
    <cellStyle name="Comma 4 2 2 6 2 3" xfId="12949" xr:uid="{00000000-0005-0000-0000-0000F32E0000}"/>
    <cellStyle name="Comma 4 2 2 6 2 4" xfId="22275" xr:uid="{00000000-0005-0000-0000-0000F42E0000}"/>
    <cellStyle name="Comma 4 2 2 6 3" xfId="5290" xr:uid="{00000000-0005-0000-0000-0000F52E0000}"/>
    <cellStyle name="Comma 4 2 2 6 3 2" xfId="14614" xr:uid="{00000000-0005-0000-0000-0000F62E0000}"/>
    <cellStyle name="Comma 4 2 2 6 3 3" xfId="23937" xr:uid="{00000000-0005-0000-0000-0000F72E0000}"/>
    <cellStyle name="Comma 4 2 2 6 4" xfId="7356" xr:uid="{00000000-0005-0000-0000-0000F82E0000}"/>
    <cellStyle name="Comma 4 2 2 6 4 2" xfId="16680" xr:uid="{00000000-0005-0000-0000-0000F92E0000}"/>
    <cellStyle name="Comma 4 2 2 6 4 3" xfId="26003" xr:uid="{00000000-0005-0000-0000-0000FA2E0000}"/>
    <cellStyle name="Comma 4 2 2 6 5" xfId="11382" xr:uid="{00000000-0005-0000-0000-0000FB2E0000}"/>
    <cellStyle name="Comma 4 2 2 6 6" xfId="20706" xr:uid="{00000000-0005-0000-0000-0000FC2E0000}"/>
    <cellStyle name="Comma 4 2 2 7" xfId="2971" xr:uid="{00000000-0005-0000-0000-0000FD2E0000}"/>
    <cellStyle name="Comma 4 2 2 7 2" xfId="7650" xr:uid="{00000000-0005-0000-0000-0000FE2E0000}"/>
    <cellStyle name="Comma 4 2 2 7 2 2" xfId="16974" xr:uid="{00000000-0005-0000-0000-0000FF2E0000}"/>
    <cellStyle name="Comma 4 2 2 7 2 3" xfId="26297" xr:uid="{00000000-0005-0000-0000-0000002F0000}"/>
    <cellStyle name="Comma 4 2 2 8" xfId="7320" xr:uid="{00000000-0005-0000-0000-0000012F0000}"/>
    <cellStyle name="Comma 4 2 2 8 2" xfId="16644" xr:uid="{00000000-0005-0000-0000-0000022F0000}"/>
    <cellStyle name="Comma 4 2 2 8 3" xfId="25967" xr:uid="{00000000-0005-0000-0000-0000032F0000}"/>
    <cellStyle name="Comma 4 2 2 9" xfId="10752" xr:uid="{00000000-0005-0000-0000-0000042F0000}"/>
    <cellStyle name="Comma 4 2 3" xfId="1155" xr:uid="{00000000-0005-0000-0000-0000052F0000}"/>
    <cellStyle name="Comma 4 2 3 2" xfId="1191" xr:uid="{00000000-0005-0000-0000-0000062F0000}"/>
    <cellStyle name="Comma 4 2 3 2 2" xfId="1872" xr:uid="{00000000-0005-0000-0000-0000072F0000}"/>
    <cellStyle name="Comma 4 2 3 2 2 2" xfId="3620" xr:uid="{00000000-0005-0000-0000-0000082F0000}"/>
    <cellStyle name="Comma 4 2 3 2 2 2 2" xfId="8299" xr:uid="{00000000-0005-0000-0000-0000092F0000}"/>
    <cellStyle name="Comma 4 2 3 2 2 2 2 2" xfId="17623" xr:uid="{00000000-0005-0000-0000-00000A2F0000}"/>
    <cellStyle name="Comma 4 2 3 2 2 2 2 3" xfId="26946" xr:uid="{00000000-0005-0000-0000-00000B2F0000}"/>
    <cellStyle name="Comma 4 2 3 2 2 2 3" xfId="12965" xr:uid="{00000000-0005-0000-0000-00000C2F0000}"/>
    <cellStyle name="Comma 4 2 3 2 2 2 4" xfId="22291" xr:uid="{00000000-0005-0000-0000-00000D2F0000}"/>
    <cellStyle name="Comma 4 2 3 2 2 3" xfId="5307" xr:uid="{00000000-0005-0000-0000-00000E2F0000}"/>
    <cellStyle name="Comma 4 2 3 2 2 3 2" xfId="14631" xr:uid="{00000000-0005-0000-0000-00000F2F0000}"/>
    <cellStyle name="Comma 4 2 3 2 2 3 3" xfId="23954" xr:uid="{00000000-0005-0000-0000-0000102F0000}"/>
    <cellStyle name="Comma 4 2 3 2 2 4" xfId="7373" xr:uid="{00000000-0005-0000-0000-0000112F0000}"/>
    <cellStyle name="Comma 4 2 3 2 2 4 2" xfId="16697" xr:uid="{00000000-0005-0000-0000-0000122F0000}"/>
    <cellStyle name="Comma 4 2 3 2 2 4 3" xfId="26020" xr:uid="{00000000-0005-0000-0000-0000132F0000}"/>
    <cellStyle name="Comma 4 2 3 2 2 5" xfId="11399" xr:uid="{00000000-0005-0000-0000-0000142F0000}"/>
    <cellStyle name="Comma 4 2 3 2 2 6" xfId="20723" xr:uid="{00000000-0005-0000-0000-0000152F0000}"/>
    <cellStyle name="Comma 4 2 3 2 3" xfId="1871" xr:uid="{00000000-0005-0000-0000-0000162F0000}"/>
    <cellStyle name="Comma 4 2 3 2 3 2" xfId="3619" xr:uid="{00000000-0005-0000-0000-0000172F0000}"/>
    <cellStyle name="Comma 4 2 3 2 3 2 2" xfId="8298" xr:uid="{00000000-0005-0000-0000-0000182F0000}"/>
    <cellStyle name="Comma 4 2 3 2 3 2 2 2" xfId="17622" xr:uid="{00000000-0005-0000-0000-0000192F0000}"/>
    <cellStyle name="Comma 4 2 3 2 3 2 2 3" xfId="26945" xr:uid="{00000000-0005-0000-0000-00001A2F0000}"/>
    <cellStyle name="Comma 4 2 3 2 3 2 3" xfId="12964" xr:uid="{00000000-0005-0000-0000-00001B2F0000}"/>
    <cellStyle name="Comma 4 2 3 2 3 2 4" xfId="22290" xr:uid="{00000000-0005-0000-0000-00001C2F0000}"/>
    <cellStyle name="Comma 4 2 3 2 3 3" xfId="5306" xr:uid="{00000000-0005-0000-0000-00001D2F0000}"/>
    <cellStyle name="Comma 4 2 3 2 3 3 2" xfId="14630" xr:uid="{00000000-0005-0000-0000-00001E2F0000}"/>
    <cellStyle name="Comma 4 2 3 2 3 3 3" xfId="23953" xr:uid="{00000000-0005-0000-0000-00001F2F0000}"/>
    <cellStyle name="Comma 4 2 3 2 3 4" xfId="7372" xr:uid="{00000000-0005-0000-0000-0000202F0000}"/>
    <cellStyle name="Comma 4 2 3 2 3 4 2" xfId="16696" xr:uid="{00000000-0005-0000-0000-0000212F0000}"/>
    <cellStyle name="Comma 4 2 3 2 3 4 3" xfId="26019" xr:uid="{00000000-0005-0000-0000-0000222F0000}"/>
    <cellStyle name="Comma 4 2 3 2 3 5" xfId="11398" xr:uid="{00000000-0005-0000-0000-0000232F0000}"/>
    <cellStyle name="Comma 4 2 3 2 3 6" xfId="20722" xr:uid="{00000000-0005-0000-0000-0000242F0000}"/>
    <cellStyle name="Comma 4 2 3 2 4" xfId="3002" xr:uid="{00000000-0005-0000-0000-0000252F0000}"/>
    <cellStyle name="Comma 4 2 3 2 4 2" xfId="7681" xr:uid="{00000000-0005-0000-0000-0000262F0000}"/>
    <cellStyle name="Comma 4 2 3 2 4 2 2" xfId="17005" xr:uid="{00000000-0005-0000-0000-0000272F0000}"/>
    <cellStyle name="Comma 4 2 3 2 4 2 3" xfId="26328" xr:uid="{00000000-0005-0000-0000-0000282F0000}"/>
    <cellStyle name="Comma 4 2 3 2 4 3" xfId="12390" xr:uid="{00000000-0005-0000-0000-0000292F0000}"/>
    <cellStyle name="Comma 4 2 3 2 4 4" xfId="21716" xr:uid="{00000000-0005-0000-0000-00002A2F0000}"/>
    <cellStyle name="Comma 4 2 3 2 5" xfId="4650" xr:uid="{00000000-0005-0000-0000-00002B2F0000}"/>
    <cellStyle name="Comma 4 2 3 2 5 2" xfId="13974" xr:uid="{00000000-0005-0000-0000-00002C2F0000}"/>
    <cellStyle name="Comma 4 2 3 2 5 3" xfId="23297" xr:uid="{00000000-0005-0000-0000-00002D2F0000}"/>
    <cellStyle name="Comma 4 2 3 2 6" xfId="10783" xr:uid="{00000000-0005-0000-0000-00002E2F0000}"/>
    <cellStyle name="Comma 4 2 3 2 7" xfId="20107" xr:uid="{00000000-0005-0000-0000-00002F2F0000}"/>
    <cellStyle name="Comma 4 2 3 3" xfId="1873" xr:uid="{00000000-0005-0000-0000-0000302F0000}"/>
    <cellStyle name="Comma 4 2 3 3 2" xfId="3621" xr:uid="{00000000-0005-0000-0000-0000312F0000}"/>
    <cellStyle name="Comma 4 2 3 3 2 2" xfId="8300" xr:uid="{00000000-0005-0000-0000-0000322F0000}"/>
    <cellStyle name="Comma 4 2 3 3 2 2 2" xfId="17624" xr:uid="{00000000-0005-0000-0000-0000332F0000}"/>
    <cellStyle name="Comma 4 2 3 3 2 2 3" xfId="26947" xr:uid="{00000000-0005-0000-0000-0000342F0000}"/>
    <cellStyle name="Comma 4 2 3 3 2 3" xfId="12966" xr:uid="{00000000-0005-0000-0000-0000352F0000}"/>
    <cellStyle name="Comma 4 2 3 3 2 4" xfId="22292" xr:uid="{00000000-0005-0000-0000-0000362F0000}"/>
    <cellStyle name="Comma 4 2 3 3 3" xfId="5308" xr:uid="{00000000-0005-0000-0000-0000372F0000}"/>
    <cellStyle name="Comma 4 2 3 3 3 2" xfId="14632" xr:uid="{00000000-0005-0000-0000-0000382F0000}"/>
    <cellStyle name="Comma 4 2 3 3 3 3" xfId="23955" xr:uid="{00000000-0005-0000-0000-0000392F0000}"/>
    <cellStyle name="Comma 4 2 3 3 4" xfId="7374" xr:uid="{00000000-0005-0000-0000-00003A2F0000}"/>
    <cellStyle name="Comma 4 2 3 3 4 2" xfId="16698" xr:uid="{00000000-0005-0000-0000-00003B2F0000}"/>
    <cellStyle name="Comma 4 2 3 3 4 3" xfId="26021" xr:uid="{00000000-0005-0000-0000-00003C2F0000}"/>
    <cellStyle name="Comma 4 2 3 3 5" xfId="11400" xr:uid="{00000000-0005-0000-0000-00003D2F0000}"/>
    <cellStyle name="Comma 4 2 3 3 6" xfId="20724" xr:uid="{00000000-0005-0000-0000-00003E2F0000}"/>
    <cellStyle name="Comma 4 2 3 4" xfId="1870" xr:uid="{00000000-0005-0000-0000-00003F2F0000}"/>
    <cellStyle name="Comma 4 2 3 4 2" xfId="3618" xr:uid="{00000000-0005-0000-0000-0000402F0000}"/>
    <cellStyle name="Comma 4 2 3 4 2 2" xfId="8297" xr:uid="{00000000-0005-0000-0000-0000412F0000}"/>
    <cellStyle name="Comma 4 2 3 4 2 2 2" xfId="17621" xr:uid="{00000000-0005-0000-0000-0000422F0000}"/>
    <cellStyle name="Comma 4 2 3 4 2 2 3" xfId="26944" xr:uid="{00000000-0005-0000-0000-0000432F0000}"/>
    <cellStyle name="Comma 4 2 3 4 2 3" xfId="12963" xr:uid="{00000000-0005-0000-0000-0000442F0000}"/>
    <cellStyle name="Comma 4 2 3 4 2 4" xfId="22289" xr:uid="{00000000-0005-0000-0000-0000452F0000}"/>
    <cellStyle name="Comma 4 2 3 4 3" xfId="5305" xr:uid="{00000000-0005-0000-0000-0000462F0000}"/>
    <cellStyle name="Comma 4 2 3 4 3 2" xfId="14629" xr:uid="{00000000-0005-0000-0000-0000472F0000}"/>
    <cellStyle name="Comma 4 2 3 4 3 3" xfId="23952" xr:uid="{00000000-0005-0000-0000-0000482F0000}"/>
    <cellStyle name="Comma 4 2 3 4 4" xfId="7371" xr:uid="{00000000-0005-0000-0000-0000492F0000}"/>
    <cellStyle name="Comma 4 2 3 4 4 2" xfId="16695" xr:uid="{00000000-0005-0000-0000-00004A2F0000}"/>
    <cellStyle name="Comma 4 2 3 4 4 3" xfId="26018" xr:uid="{00000000-0005-0000-0000-00004B2F0000}"/>
    <cellStyle name="Comma 4 2 3 4 5" xfId="11397" xr:uid="{00000000-0005-0000-0000-00004C2F0000}"/>
    <cellStyle name="Comma 4 2 3 4 6" xfId="20721" xr:uid="{00000000-0005-0000-0000-00004D2F0000}"/>
    <cellStyle name="Comma 4 2 3 5" xfId="2972" xr:uid="{00000000-0005-0000-0000-00004E2F0000}"/>
    <cellStyle name="Comma 4 2 3 5 2" xfId="7651" xr:uid="{00000000-0005-0000-0000-00004F2F0000}"/>
    <cellStyle name="Comma 4 2 3 5 2 2" xfId="16975" xr:uid="{00000000-0005-0000-0000-0000502F0000}"/>
    <cellStyle name="Comma 4 2 3 5 2 3" xfId="26298" xr:uid="{00000000-0005-0000-0000-0000512F0000}"/>
    <cellStyle name="Comma 4 2 3 6" xfId="7319" xr:uid="{00000000-0005-0000-0000-0000522F0000}"/>
    <cellStyle name="Comma 4 2 3 6 2" xfId="16643" xr:uid="{00000000-0005-0000-0000-0000532F0000}"/>
    <cellStyle name="Comma 4 2 3 6 3" xfId="25966" xr:uid="{00000000-0005-0000-0000-0000542F0000}"/>
    <cellStyle name="Comma 4 2 3 7" xfId="10753" xr:uid="{00000000-0005-0000-0000-0000552F0000}"/>
    <cellStyle name="Comma 4 2 3 8" xfId="20077" xr:uid="{00000000-0005-0000-0000-0000562F0000}"/>
    <cellStyle name="Comma 4 2 4" xfId="1192" xr:uid="{00000000-0005-0000-0000-0000572F0000}"/>
    <cellStyle name="Comma 4 2 4 2" xfId="1875" xr:uid="{00000000-0005-0000-0000-0000582F0000}"/>
    <cellStyle name="Comma 4 2 4 2 2" xfId="1876" xr:uid="{00000000-0005-0000-0000-0000592F0000}"/>
    <cellStyle name="Comma 4 2 4 2 2 2" xfId="3624" xr:uid="{00000000-0005-0000-0000-00005A2F0000}"/>
    <cellStyle name="Comma 4 2 4 2 2 2 2" xfId="8303" xr:uid="{00000000-0005-0000-0000-00005B2F0000}"/>
    <cellStyle name="Comma 4 2 4 2 2 2 2 2" xfId="17627" xr:uid="{00000000-0005-0000-0000-00005C2F0000}"/>
    <cellStyle name="Comma 4 2 4 2 2 2 2 3" xfId="26950" xr:uid="{00000000-0005-0000-0000-00005D2F0000}"/>
    <cellStyle name="Comma 4 2 4 2 2 2 3" xfId="12969" xr:uid="{00000000-0005-0000-0000-00005E2F0000}"/>
    <cellStyle name="Comma 4 2 4 2 2 2 4" xfId="22295" xr:uid="{00000000-0005-0000-0000-00005F2F0000}"/>
    <cellStyle name="Comma 4 2 4 2 2 3" xfId="5311" xr:uid="{00000000-0005-0000-0000-0000602F0000}"/>
    <cellStyle name="Comma 4 2 4 2 2 3 2" xfId="14635" xr:uid="{00000000-0005-0000-0000-0000612F0000}"/>
    <cellStyle name="Comma 4 2 4 2 2 3 3" xfId="23958" xr:uid="{00000000-0005-0000-0000-0000622F0000}"/>
    <cellStyle name="Comma 4 2 4 2 2 4" xfId="7377" xr:uid="{00000000-0005-0000-0000-0000632F0000}"/>
    <cellStyle name="Comma 4 2 4 2 2 4 2" xfId="16701" xr:uid="{00000000-0005-0000-0000-0000642F0000}"/>
    <cellStyle name="Comma 4 2 4 2 2 4 3" xfId="26024" xr:uid="{00000000-0005-0000-0000-0000652F0000}"/>
    <cellStyle name="Comma 4 2 4 2 2 5" xfId="11403" xr:uid="{00000000-0005-0000-0000-0000662F0000}"/>
    <cellStyle name="Comma 4 2 4 2 2 6" xfId="20727" xr:uid="{00000000-0005-0000-0000-0000672F0000}"/>
    <cellStyle name="Comma 4 2 4 2 3" xfId="3623" xr:uid="{00000000-0005-0000-0000-0000682F0000}"/>
    <cellStyle name="Comma 4 2 4 2 3 2" xfId="8302" xr:uid="{00000000-0005-0000-0000-0000692F0000}"/>
    <cellStyle name="Comma 4 2 4 2 3 2 2" xfId="17626" xr:uid="{00000000-0005-0000-0000-00006A2F0000}"/>
    <cellStyle name="Comma 4 2 4 2 3 2 3" xfId="26949" xr:uid="{00000000-0005-0000-0000-00006B2F0000}"/>
    <cellStyle name="Comma 4 2 4 2 3 3" xfId="12968" xr:uid="{00000000-0005-0000-0000-00006C2F0000}"/>
    <cellStyle name="Comma 4 2 4 2 3 4" xfId="22294" xr:uid="{00000000-0005-0000-0000-00006D2F0000}"/>
    <cellStyle name="Comma 4 2 4 2 4" xfId="5310" xr:uid="{00000000-0005-0000-0000-00006E2F0000}"/>
    <cellStyle name="Comma 4 2 4 2 4 2" xfId="14634" xr:uid="{00000000-0005-0000-0000-00006F2F0000}"/>
    <cellStyle name="Comma 4 2 4 2 4 3" xfId="23957" xr:uid="{00000000-0005-0000-0000-0000702F0000}"/>
    <cellStyle name="Comma 4 2 4 2 5" xfId="7376" xr:uid="{00000000-0005-0000-0000-0000712F0000}"/>
    <cellStyle name="Comma 4 2 4 2 5 2" xfId="16700" xr:uid="{00000000-0005-0000-0000-0000722F0000}"/>
    <cellStyle name="Comma 4 2 4 2 5 3" xfId="26023" xr:uid="{00000000-0005-0000-0000-0000732F0000}"/>
    <cellStyle name="Comma 4 2 4 2 6" xfId="11402" xr:uid="{00000000-0005-0000-0000-0000742F0000}"/>
    <cellStyle name="Comma 4 2 4 2 7" xfId="20726" xr:uid="{00000000-0005-0000-0000-0000752F0000}"/>
    <cellStyle name="Comma 4 2 4 3" xfId="1877" xr:uid="{00000000-0005-0000-0000-0000762F0000}"/>
    <cellStyle name="Comma 4 2 4 3 2" xfId="3625" xr:uid="{00000000-0005-0000-0000-0000772F0000}"/>
    <cellStyle name="Comma 4 2 4 3 2 2" xfId="8304" xr:uid="{00000000-0005-0000-0000-0000782F0000}"/>
    <cellStyle name="Comma 4 2 4 3 2 2 2" xfId="17628" xr:uid="{00000000-0005-0000-0000-0000792F0000}"/>
    <cellStyle name="Comma 4 2 4 3 2 2 3" xfId="26951" xr:uid="{00000000-0005-0000-0000-00007A2F0000}"/>
    <cellStyle name="Comma 4 2 4 3 2 3" xfId="12970" xr:uid="{00000000-0005-0000-0000-00007B2F0000}"/>
    <cellStyle name="Comma 4 2 4 3 2 4" xfId="22296" xr:uid="{00000000-0005-0000-0000-00007C2F0000}"/>
    <cellStyle name="Comma 4 2 4 3 3" xfId="5312" xr:uid="{00000000-0005-0000-0000-00007D2F0000}"/>
    <cellStyle name="Comma 4 2 4 3 3 2" xfId="14636" xr:uid="{00000000-0005-0000-0000-00007E2F0000}"/>
    <cellStyle name="Comma 4 2 4 3 3 3" xfId="23959" xr:uid="{00000000-0005-0000-0000-00007F2F0000}"/>
    <cellStyle name="Comma 4 2 4 3 4" xfId="7378" xr:uid="{00000000-0005-0000-0000-0000802F0000}"/>
    <cellStyle name="Comma 4 2 4 3 4 2" xfId="16702" xr:uid="{00000000-0005-0000-0000-0000812F0000}"/>
    <cellStyle name="Comma 4 2 4 3 4 3" xfId="26025" xr:uid="{00000000-0005-0000-0000-0000822F0000}"/>
    <cellStyle name="Comma 4 2 4 3 5" xfId="11404" xr:uid="{00000000-0005-0000-0000-0000832F0000}"/>
    <cellStyle name="Comma 4 2 4 3 6" xfId="20728" xr:uid="{00000000-0005-0000-0000-0000842F0000}"/>
    <cellStyle name="Comma 4 2 4 4" xfId="1874" xr:uid="{00000000-0005-0000-0000-0000852F0000}"/>
    <cellStyle name="Comma 4 2 4 4 2" xfId="3622" xr:uid="{00000000-0005-0000-0000-0000862F0000}"/>
    <cellStyle name="Comma 4 2 4 4 2 2" xfId="8301" xr:uid="{00000000-0005-0000-0000-0000872F0000}"/>
    <cellStyle name="Comma 4 2 4 4 2 2 2" xfId="17625" xr:uid="{00000000-0005-0000-0000-0000882F0000}"/>
    <cellStyle name="Comma 4 2 4 4 2 2 3" xfId="26948" xr:uid="{00000000-0005-0000-0000-0000892F0000}"/>
    <cellStyle name="Comma 4 2 4 4 2 3" xfId="12967" xr:uid="{00000000-0005-0000-0000-00008A2F0000}"/>
    <cellStyle name="Comma 4 2 4 4 2 4" xfId="22293" xr:uid="{00000000-0005-0000-0000-00008B2F0000}"/>
    <cellStyle name="Comma 4 2 4 4 3" xfId="5309" xr:uid="{00000000-0005-0000-0000-00008C2F0000}"/>
    <cellStyle name="Comma 4 2 4 4 3 2" xfId="14633" xr:uid="{00000000-0005-0000-0000-00008D2F0000}"/>
    <cellStyle name="Comma 4 2 4 4 3 3" xfId="23956" xr:uid="{00000000-0005-0000-0000-00008E2F0000}"/>
    <cellStyle name="Comma 4 2 4 4 4" xfId="7375" xr:uid="{00000000-0005-0000-0000-00008F2F0000}"/>
    <cellStyle name="Comma 4 2 4 4 4 2" xfId="16699" xr:uid="{00000000-0005-0000-0000-0000902F0000}"/>
    <cellStyle name="Comma 4 2 4 4 4 3" xfId="26022" xr:uid="{00000000-0005-0000-0000-0000912F0000}"/>
    <cellStyle name="Comma 4 2 4 4 5" xfId="11401" xr:uid="{00000000-0005-0000-0000-0000922F0000}"/>
    <cellStyle name="Comma 4 2 4 4 6" xfId="20725" xr:uid="{00000000-0005-0000-0000-0000932F0000}"/>
    <cellStyle name="Comma 4 2 4 5" xfId="3003" xr:uid="{00000000-0005-0000-0000-0000942F0000}"/>
    <cellStyle name="Comma 4 2 4 5 2" xfId="7682" xr:uid="{00000000-0005-0000-0000-0000952F0000}"/>
    <cellStyle name="Comma 4 2 4 5 2 2" xfId="17006" xr:uid="{00000000-0005-0000-0000-0000962F0000}"/>
    <cellStyle name="Comma 4 2 4 5 2 3" xfId="26329" xr:uid="{00000000-0005-0000-0000-0000972F0000}"/>
    <cellStyle name="Comma 4 2 4 5 3" xfId="12391" xr:uid="{00000000-0005-0000-0000-0000982F0000}"/>
    <cellStyle name="Comma 4 2 4 5 4" xfId="21717" xr:uid="{00000000-0005-0000-0000-0000992F0000}"/>
    <cellStyle name="Comma 4 2 4 6" xfId="4651" xr:uid="{00000000-0005-0000-0000-00009A2F0000}"/>
    <cellStyle name="Comma 4 2 4 6 2" xfId="13975" xr:uid="{00000000-0005-0000-0000-00009B2F0000}"/>
    <cellStyle name="Comma 4 2 4 6 3" xfId="23298" xr:uid="{00000000-0005-0000-0000-00009C2F0000}"/>
    <cellStyle name="Comma 4 2 4 7" xfId="10784" xr:uid="{00000000-0005-0000-0000-00009D2F0000}"/>
    <cellStyle name="Comma 4 2 4 8" xfId="20108" xr:uid="{00000000-0005-0000-0000-00009E2F0000}"/>
    <cellStyle name="Comma 4 2 5" xfId="1878" xr:uid="{00000000-0005-0000-0000-00009F2F0000}"/>
    <cellStyle name="Comma 4 2 5 2" xfId="1879" xr:uid="{00000000-0005-0000-0000-0000A02F0000}"/>
    <cellStyle name="Comma 4 2 5 2 2" xfId="3627" xr:uid="{00000000-0005-0000-0000-0000A12F0000}"/>
    <cellStyle name="Comma 4 2 5 2 2 2" xfId="8306" xr:uid="{00000000-0005-0000-0000-0000A22F0000}"/>
    <cellStyle name="Comma 4 2 5 2 2 2 2" xfId="17630" xr:uid="{00000000-0005-0000-0000-0000A32F0000}"/>
    <cellStyle name="Comma 4 2 5 2 2 2 3" xfId="26953" xr:uid="{00000000-0005-0000-0000-0000A42F0000}"/>
    <cellStyle name="Comma 4 2 5 2 2 3" xfId="12972" xr:uid="{00000000-0005-0000-0000-0000A52F0000}"/>
    <cellStyle name="Comma 4 2 5 2 2 4" xfId="22298" xr:uid="{00000000-0005-0000-0000-0000A62F0000}"/>
    <cellStyle name="Comma 4 2 5 2 3" xfId="5314" xr:uid="{00000000-0005-0000-0000-0000A72F0000}"/>
    <cellStyle name="Comma 4 2 5 2 3 2" xfId="14638" xr:uid="{00000000-0005-0000-0000-0000A82F0000}"/>
    <cellStyle name="Comma 4 2 5 2 3 3" xfId="23961" xr:uid="{00000000-0005-0000-0000-0000A92F0000}"/>
    <cellStyle name="Comma 4 2 5 2 4" xfId="7380" xr:uid="{00000000-0005-0000-0000-0000AA2F0000}"/>
    <cellStyle name="Comma 4 2 5 2 4 2" xfId="16704" xr:uid="{00000000-0005-0000-0000-0000AB2F0000}"/>
    <cellStyle name="Comma 4 2 5 2 4 3" xfId="26027" xr:uid="{00000000-0005-0000-0000-0000AC2F0000}"/>
    <cellStyle name="Comma 4 2 5 2 5" xfId="11406" xr:uid="{00000000-0005-0000-0000-0000AD2F0000}"/>
    <cellStyle name="Comma 4 2 5 2 6" xfId="20730" xr:uid="{00000000-0005-0000-0000-0000AE2F0000}"/>
    <cellStyle name="Comma 4 2 5 3" xfId="3626" xr:uid="{00000000-0005-0000-0000-0000AF2F0000}"/>
    <cellStyle name="Comma 4 2 5 3 2" xfId="8305" xr:uid="{00000000-0005-0000-0000-0000B02F0000}"/>
    <cellStyle name="Comma 4 2 5 3 2 2" xfId="17629" xr:uid="{00000000-0005-0000-0000-0000B12F0000}"/>
    <cellStyle name="Comma 4 2 5 3 2 3" xfId="26952" xr:uid="{00000000-0005-0000-0000-0000B22F0000}"/>
    <cellStyle name="Comma 4 2 5 3 3" xfId="12971" xr:uid="{00000000-0005-0000-0000-0000B32F0000}"/>
    <cellStyle name="Comma 4 2 5 3 4" xfId="22297" xr:uid="{00000000-0005-0000-0000-0000B42F0000}"/>
    <cellStyle name="Comma 4 2 5 4" xfId="5313" xr:uid="{00000000-0005-0000-0000-0000B52F0000}"/>
    <cellStyle name="Comma 4 2 5 4 2" xfId="14637" xr:uid="{00000000-0005-0000-0000-0000B62F0000}"/>
    <cellStyle name="Comma 4 2 5 4 3" xfId="23960" xr:uid="{00000000-0005-0000-0000-0000B72F0000}"/>
    <cellStyle name="Comma 4 2 5 5" xfId="7379" xr:uid="{00000000-0005-0000-0000-0000B82F0000}"/>
    <cellStyle name="Comma 4 2 5 5 2" xfId="16703" xr:uid="{00000000-0005-0000-0000-0000B92F0000}"/>
    <cellStyle name="Comma 4 2 5 5 3" xfId="26026" xr:uid="{00000000-0005-0000-0000-0000BA2F0000}"/>
    <cellStyle name="Comma 4 2 5 6" xfId="11405" xr:uid="{00000000-0005-0000-0000-0000BB2F0000}"/>
    <cellStyle name="Comma 4 2 5 7" xfId="20729" xr:uid="{00000000-0005-0000-0000-0000BC2F0000}"/>
    <cellStyle name="Comma 4 2 6" xfId="1880" xr:uid="{00000000-0005-0000-0000-0000BD2F0000}"/>
    <cellStyle name="Comma 4 2 6 2" xfId="3628" xr:uid="{00000000-0005-0000-0000-0000BE2F0000}"/>
    <cellStyle name="Comma 4 2 6 2 2" xfId="8307" xr:uid="{00000000-0005-0000-0000-0000BF2F0000}"/>
    <cellStyle name="Comma 4 2 6 2 2 2" xfId="17631" xr:uid="{00000000-0005-0000-0000-0000C02F0000}"/>
    <cellStyle name="Comma 4 2 6 2 2 3" xfId="26954" xr:uid="{00000000-0005-0000-0000-0000C12F0000}"/>
    <cellStyle name="Comma 4 2 6 2 3" xfId="12973" xr:uid="{00000000-0005-0000-0000-0000C22F0000}"/>
    <cellStyle name="Comma 4 2 6 2 4" xfId="22299" xr:uid="{00000000-0005-0000-0000-0000C32F0000}"/>
    <cellStyle name="Comma 4 2 6 3" xfId="5315" xr:uid="{00000000-0005-0000-0000-0000C42F0000}"/>
    <cellStyle name="Comma 4 2 6 3 2" xfId="14639" xr:uid="{00000000-0005-0000-0000-0000C52F0000}"/>
    <cellStyle name="Comma 4 2 6 3 3" xfId="23962" xr:uid="{00000000-0005-0000-0000-0000C62F0000}"/>
    <cellStyle name="Comma 4 2 6 4" xfId="7381" xr:uid="{00000000-0005-0000-0000-0000C72F0000}"/>
    <cellStyle name="Comma 4 2 6 4 2" xfId="16705" xr:uid="{00000000-0005-0000-0000-0000C82F0000}"/>
    <cellStyle name="Comma 4 2 6 4 3" xfId="26028" xr:uid="{00000000-0005-0000-0000-0000C92F0000}"/>
    <cellStyle name="Comma 4 2 6 5" xfId="11407" xr:uid="{00000000-0005-0000-0000-0000CA2F0000}"/>
    <cellStyle name="Comma 4 2 6 6" xfId="20731" xr:uid="{00000000-0005-0000-0000-0000CB2F0000}"/>
    <cellStyle name="Comma 4 2 7" xfId="1881" xr:uid="{00000000-0005-0000-0000-0000CC2F0000}"/>
    <cellStyle name="Comma 4 2 7 2" xfId="3629" xr:uid="{00000000-0005-0000-0000-0000CD2F0000}"/>
    <cellStyle name="Comma 4 2 7 2 2" xfId="8308" xr:uid="{00000000-0005-0000-0000-0000CE2F0000}"/>
    <cellStyle name="Comma 4 2 7 2 2 2" xfId="17632" xr:uid="{00000000-0005-0000-0000-0000CF2F0000}"/>
    <cellStyle name="Comma 4 2 7 2 2 3" xfId="26955" xr:uid="{00000000-0005-0000-0000-0000D02F0000}"/>
    <cellStyle name="Comma 4 2 7 2 3" xfId="12974" xr:uid="{00000000-0005-0000-0000-0000D12F0000}"/>
    <cellStyle name="Comma 4 2 7 2 4" xfId="22300" xr:uid="{00000000-0005-0000-0000-0000D22F0000}"/>
    <cellStyle name="Comma 4 2 7 3" xfId="5316" xr:uid="{00000000-0005-0000-0000-0000D32F0000}"/>
    <cellStyle name="Comma 4 2 7 3 2" xfId="14640" xr:uid="{00000000-0005-0000-0000-0000D42F0000}"/>
    <cellStyle name="Comma 4 2 7 3 3" xfId="23963" xr:uid="{00000000-0005-0000-0000-0000D52F0000}"/>
    <cellStyle name="Comma 4 2 7 4" xfId="7382" xr:uid="{00000000-0005-0000-0000-0000D62F0000}"/>
    <cellStyle name="Comma 4 2 7 4 2" xfId="16706" xr:uid="{00000000-0005-0000-0000-0000D72F0000}"/>
    <cellStyle name="Comma 4 2 7 4 3" xfId="26029" xr:uid="{00000000-0005-0000-0000-0000D82F0000}"/>
    <cellStyle name="Comma 4 2 7 5" xfId="11408" xr:uid="{00000000-0005-0000-0000-0000D92F0000}"/>
    <cellStyle name="Comma 4 2 7 6" xfId="20732" xr:uid="{00000000-0005-0000-0000-0000DA2F0000}"/>
    <cellStyle name="Comma 4 2 8" xfId="1882" xr:uid="{00000000-0005-0000-0000-0000DB2F0000}"/>
    <cellStyle name="Comma 4 2 8 2" xfId="3630" xr:uid="{00000000-0005-0000-0000-0000DC2F0000}"/>
    <cellStyle name="Comma 4 2 8 2 2" xfId="8309" xr:uid="{00000000-0005-0000-0000-0000DD2F0000}"/>
    <cellStyle name="Comma 4 2 8 2 2 2" xfId="17633" xr:uid="{00000000-0005-0000-0000-0000DE2F0000}"/>
    <cellStyle name="Comma 4 2 8 2 2 3" xfId="26956" xr:uid="{00000000-0005-0000-0000-0000DF2F0000}"/>
    <cellStyle name="Comma 4 2 8 2 3" xfId="12975" xr:uid="{00000000-0005-0000-0000-0000E02F0000}"/>
    <cellStyle name="Comma 4 2 8 2 4" xfId="22301" xr:uid="{00000000-0005-0000-0000-0000E12F0000}"/>
    <cellStyle name="Comma 4 2 8 3" xfId="5317" xr:uid="{00000000-0005-0000-0000-0000E22F0000}"/>
    <cellStyle name="Comma 4 2 8 3 2" xfId="14641" xr:uid="{00000000-0005-0000-0000-0000E32F0000}"/>
    <cellStyle name="Comma 4 2 8 3 3" xfId="23964" xr:uid="{00000000-0005-0000-0000-0000E42F0000}"/>
    <cellStyle name="Comma 4 2 8 4" xfId="7383" xr:uid="{00000000-0005-0000-0000-0000E52F0000}"/>
    <cellStyle name="Comma 4 2 8 4 2" xfId="16707" xr:uid="{00000000-0005-0000-0000-0000E62F0000}"/>
    <cellStyle name="Comma 4 2 8 4 3" xfId="26030" xr:uid="{00000000-0005-0000-0000-0000E72F0000}"/>
    <cellStyle name="Comma 4 2 8 5" xfId="11409" xr:uid="{00000000-0005-0000-0000-0000E82F0000}"/>
    <cellStyle name="Comma 4 2 8 6" xfId="20733" xr:uid="{00000000-0005-0000-0000-0000E92F0000}"/>
    <cellStyle name="Comma 4 2 9" xfId="1854" xr:uid="{00000000-0005-0000-0000-0000EA2F0000}"/>
    <cellStyle name="Comma 4 2 9 2" xfId="3602" xr:uid="{00000000-0005-0000-0000-0000EB2F0000}"/>
    <cellStyle name="Comma 4 2 9 2 2" xfId="8281" xr:uid="{00000000-0005-0000-0000-0000EC2F0000}"/>
    <cellStyle name="Comma 4 2 9 2 2 2" xfId="17605" xr:uid="{00000000-0005-0000-0000-0000ED2F0000}"/>
    <cellStyle name="Comma 4 2 9 2 2 3" xfId="26928" xr:uid="{00000000-0005-0000-0000-0000EE2F0000}"/>
    <cellStyle name="Comma 4 2 9 2 3" xfId="12948" xr:uid="{00000000-0005-0000-0000-0000EF2F0000}"/>
    <cellStyle name="Comma 4 2 9 2 4" xfId="22274" xr:uid="{00000000-0005-0000-0000-0000F02F0000}"/>
    <cellStyle name="Comma 4 2 9 3" xfId="5289" xr:uid="{00000000-0005-0000-0000-0000F12F0000}"/>
    <cellStyle name="Comma 4 2 9 3 2" xfId="14613" xr:uid="{00000000-0005-0000-0000-0000F22F0000}"/>
    <cellStyle name="Comma 4 2 9 3 3" xfId="23936" xr:uid="{00000000-0005-0000-0000-0000F32F0000}"/>
    <cellStyle name="Comma 4 2 9 4" xfId="7355" xr:uid="{00000000-0005-0000-0000-0000F42F0000}"/>
    <cellStyle name="Comma 4 2 9 4 2" xfId="16679" xr:uid="{00000000-0005-0000-0000-0000F52F0000}"/>
    <cellStyle name="Comma 4 2 9 4 3" xfId="26002" xr:uid="{00000000-0005-0000-0000-0000F62F0000}"/>
    <cellStyle name="Comma 4 2 9 5" xfId="11381" xr:uid="{00000000-0005-0000-0000-0000F72F0000}"/>
    <cellStyle name="Comma 4 2 9 6" xfId="20705" xr:uid="{00000000-0005-0000-0000-0000F82F0000}"/>
    <cellStyle name="Comma 4 3" xfId="1156" xr:uid="{00000000-0005-0000-0000-0000F92F0000}"/>
    <cellStyle name="Comma 4 3 10" xfId="2973" xr:uid="{00000000-0005-0000-0000-0000FA2F0000}"/>
    <cellStyle name="Comma 4 3 10 2" xfId="7652" xr:uid="{00000000-0005-0000-0000-0000FB2F0000}"/>
    <cellStyle name="Comma 4 3 10 2 2" xfId="16976" xr:uid="{00000000-0005-0000-0000-0000FC2F0000}"/>
    <cellStyle name="Comma 4 3 10 2 3" xfId="26299" xr:uid="{00000000-0005-0000-0000-0000FD2F0000}"/>
    <cellStyle name="Comma 4 3 11" xfId="7318" xr:uid="{00000000-0005-0000-0000-0000FE2F0000}"/>
    <cellStyle name="Comma 4 3 11 2" xfId="16642" xr:uid="{00000000-0005-0000-0000-0000FF2F0000}"/>
    <cellStyle name="Comma 4 3 11 3" xfId="25965" xr:uid="{00000000-0005-0000-0000-000000300000}"/>
    <cellStyle name="Comma 4 3 12" xfId="10754" xr:uid="{00000000-0005-0000-0000-000001300000}"/>
    <cellStyle name="Comma 4 3 13" xfId="20078" xr:uid="{00000000-0005-0000-0000-000002300000}"/>
    <cellStyle name="Comma 4 3 2" xfId="1193" xr:uid="{00000000-0005-0000-0000-000003300000}"/>
    <cellStyle name="Comma 4 3 2 10" xfId="20109" xr:uid="{00000000-0005-0000-0000-000004300000}"/>
    <cellStyle name="Comma 4 3 2 2" xfId="1194" xr:uid="{00000000-0005-0000-0000-000005300000}"/>
    <cellStyle name="Comma 4 3 2 2 10" xfId="10786" xr:uid="{00000000-0005-0000-0000-000006300000}"/>
    <cellStyle name="Comma 4 3 2 2 11" xfId="20110" xr:uid="{00000000-0005-0000-0000-000007300000}"/>
    <cellStyle name="Comma 4 3 2 2 2" xfId="1886" xr:uid="{00000000-0005-0000-0000-000008300000}"/>
    <cellStyle name="Comma 4 3 2 2 2 2" xfId="1887" xr:uid="{00000000-0005-0000-0000-000009300000}"/>
    <cellStyle name="Comma 4 3 2 2 2 2 2" xfId="1888" xr:uid="{00000000-0005-0000-0000-00000A300000}"/>
    <cellStyle name="Comma 4 3 2 2 2 2 2 2" xfId="3636" xr:uid="{00000000-0005-0000-0000-00000B300000}"/>
    <cellStyle name="Comma 4 3 2 2 2 2 2 2 2" xfId="8315" xr:uid="{00000000-0005-0000-0000-00000C300000}"/>
    <cellStyle name="Comma 4 3 2 2 2 2 2 2 2 2" xfId="17639" xr:uid="{00000000-0005-0000-0000-00000D300000}"/>
    <cellStyle name="Comma 4 3 2 2 2 2 2 2 2 3" xfId="26962" xr:uid="{00000000-0005-0000-0000-00000E300000}"/>
    <cellStyle name="Comma 4 3 2 2 2 2 2 2 3" xfId="12981" xr:uid="{00000000-0005-0000-0000-00000F300000}"/>
    <cellStyle name="Comma 4 3 2 2 2 2 2 2 4" xfId="22307" xr:uid="{00000000-0005-0000-0000-000010300000}"/>
    <cellStyle name="Comma 4 3 2 2 2 2 2 3" xfId="5323" xr:uid="{00000000-0005-0000-0000-000011300000}"/>
    <cellStyle name="Comma 4 3 2 2 2 2 2 3 2" xfId="14647" xr:uid="{00000000-0005-0000-0000-000012300000}"/>
    <cellStyle name="Comma 4 3 2 2 2 2 2 3 3" xfId="23970" xr:uid="{00000000-0005-0000-0000-000013300000}"/>
    <cellStyle name="Comma 4 3 2 2 2 2 2 4" xfId="7389" xr:uid="{00000000-0005-0000-0000-000014300000}"/>
    <cellStyle name="Comma 4 3 2 2 2 2 2 4 2" xfId="16713" xr:uid="{00000000-0005-0000-0000-000015300000}"/>
    <cellStyle name="Comma 4 3 2 2 2 2 2 4 3" xfId="26036" xr:uid="{00000000-0005-0000-0000-000016300000}"/>
    <cellStyle name="Comma 4 3 2 2 2 2 2 5" xfId="11415" xr:uid="{00000000-0005-0000-0000-000017300000}"/>
    <cellStyle name="Comma 4 3 2 2 2 2 2 6" xfId="20739" xr:uid="{00000000-0005-0000-0000-000018300000}"/>
    <cellStyle name="Comma 4 3 2 2 2 2 3" xfId="3635" xr:uid="{00000000-0005-0000-0000-000019300000}"/>
    <cellStyle name="Comma 4 3 2 2 2 2 3 2" xfId="8314" xr:uid="{00000000-0005-0000-0000-00001A300000}"/>
    <cellStyle name="Comma 4 3 2 2 2 2 3 2 2" xfId="17638" xr:uid="{00000000-0005-0000-0000-00001B300000}"/>
    <cellStyle name="Comma 4 3 2 2 2 2 3 2 3" xfId="26961" xr:uid="{00000000-0005-0000-0000-00001C300000}"/>
    <cellStyle name="Comma 4 3 2 2 2 2 3 3" xfId="12980" xr:uid="{00000000-0005-0000-0000-00001D300000}"/>
    <cellStyle name="Comma 4 3 2 2 2 2 3 4" xfId="22306" xr:uid="{00000000-0005-0000-0000-00001E300000}"/>
    <cellStyle name="Comma 4 3 2 2 2 2 4" xfId="5322" xr:uid="{00000000-0005-0000-0000-00001F300000}"/>
    <cellStyle name="Comma 4 3 2 2 2 2 4 2" xfId="14646" xr:uid="{00000000-0005-0000-0000-000020300000}"/>
    <cellStyle name="Comma 4 3 2 2 2 2 4 3" xfId="23969" xr:uid="{00000000-0005-0000-0000-000021300000}"/>
    <cellStyle name="Comma 4 3 2 2 2 2 5" xfId="7388" xr:uid="{00000000-0005-0000-0000-000022300000}"/>
    <cellStyle name="Comma 4 3 2 2 2 2 5 2" xfId="16712" xr:uid="{00000000-0005-0000-0000-000023300000}"/>
    <cellStyle name="Comma 4 3 2 2 2 2 5 3" xfId="26035" xr:uid="{00000000-0005-0000-0000-000024300000}"/>
    <cellStyle name="Comma 4 3 2 2 2 2 6" xfId="11414" xr:uid="{00000000-0005-0000-0000-000025300000}"/>
    <cellStyle name="Comma 4 3 2 2 2 2 7" xfId="20738" xr:uid="{00000000-0005-0000-0000-000026300000}"/>
    <cellStyle name="Comma 4 3 2 2 2 3" xfId="1889" xr:uid="{00000000-0005-0000-0000-000027300000}"/>
    <cellStyle name="Comma 4 3 2 2 2 3 2" xfId="3637" xr:uid="{00000000-0005-0000-0000-000028300000}"/>
    <cellStyle name="Comma 4 3 2 2 2 3 2 2" xfId="8316" xr:uid="{00000000-0005-0000-0000-000029300000}"/>
    <cellStyle name="Comma 4 3 2 2 2 3 2 2 2" xfId="17640" xr:uid="{00000000-0005-0000-0000-00002A300000}"/>
    <cellStyle name="Comma 4 3 2 2 2 3 2 2 3" xfId="26963" xr:uid="{00000000-0005-0000-0000-00002B300000}"/>
    <cellStyle name="Comma 4 3 2 2 2 3 2 3" xfId="12982" xr:uid="{00000000-0005-0000-0000-00002C300000}"/>
    <cellStyle name="Comma 4 3 2 2 2 3 2 4" xfId="22308" xr:uid="{00000000-0005-0000-0000-00002D300000}"/>
    <cellStyle name="Comma 4 3 2 2 2 3 3" xfId="5324" xr:uid="{00000000-0005-0000-0000-00002E300000}"/>
    <cellStyle name="Comma 4 3 2 2 2 3 3 2" xfId="14648" xr:uid="{00000000-0005-0000-0000-00002F300000}"/>
    <cellStyle name="Comma 4 3 2 2 2 3 3 3" xfId="23971" xr:uid="{00000000-0005-0000-0000-000030300000}"/>
    <cellStyle name="Comma 4 3 2 2 2 3 4" xfId="7390" xr:uid="{00000000-0005-0000-0000-000031300000}"/>
    <cellStyle name="Comma 4 3 2 2 2 3 4 2" xfId="16714" xr:uid="{00000000-0005-0000-0000-000032300000}"/>
    <cellStyle name="Comma 4 3 2 2 2 3 4 3" xfId="26037" xr:uid="{00000000-0005-0000-0000-000033300000}"/>
    <cellStyle name="Comma 4 3 2 2 2 3 5" xfId="11416" xr:uid="{00000000-0005-0000-0000-000034300000}"/>
    <cellStyle name="Comma 4 3 2 2 2 3 6" xfId="20740" xr:uid="{00000000-0005-0000-0000-000035300000}"/>
    <cellStyle name="Comma 4 3 2 2 2 4" xfId="3634" xr:uid="{00000000-0005-0000-0000-000036300000}"/>
    <cellStyle name="Comma 4 3 2 2 2 4 2" xfId="8313" xr:uid="{00000000-0005-0000-0000-000037300000}"/>
    <cellStyle name="Comma 4 3 2 2 2 4 2 2" xfId="17637" xr:uid="{00000000-0005-0000-0000-000038300000}"/>
    <cellStyle name="Comma 4 3 2 2 2 4 2 3" xfId="26960" xr:uid="{00000000-0005-0000-0000-000039300000}"/>
    <cellStyle name="Comma 4 3 2 2 2 4 3" xfId="12979" xr:uid="{00000000-0005-0000-0000-00003A300000}"/>
    <cellStyle name="Comma 4 3 2 2 2 4 4" xfId="22305" xr:uid="{00000000-0005-0000-0000-00003B300000}"/>
    <cellStyle name="Comma 4 3 2 2 2 5" xfId="5321" xr:uid="{00000000-0005-0000-0000-00003C300000}"/>
    <cellStyle name="Comma 4 3 2 2 2 5 2" xfId="14645" xr:uid="{00000000-0005-0000-0000-00003D300000}"/>
    <cellStyle name="Comma 4 3 2 2 2 5 3" xfId="23968" xr:uid="{00000000-0005-0000-0000-00003E300000}"/>
    <cellStyle name="Comma 4 3 2 2 2 6" xfId="7387" xr:uid="{00000000-0005-0000-0000-00003F300000}"/>
    <cellStyle name="Comma 4 3 2 2 2 6 2" xfId="16711" xr:uid="{00000000-0005-0000-0000-000040300000}"/>
    <cellStyle name="Comma 4 3 2 2 2 6 3" xfId="26034" xr:uid="{00000000-0005-0000-0000-000041300000}"/>
    <cellStyle name="Comma 4 3 2 2 2 7" xfId="11413" xr:uid="{00000000-0005-0000-0000-000042300000}"/>
    <cellStyle name="Comma 4 3 2 2 2 8" xfId="20737" xr:uid="{00000000-0005-0000-0000-000043300000}"/>
    <cellStyle name="Comma 4 3 2 2 3" xfId="1890" xr:uid="{00000000-0005-0000-0000-000044300000}"/>
    <cellStyle name="Comma 4 3 2 2 3 2" xfId="1891" xr:uid="{00000000-0005-0000-0000-000045300000}"/>
    <cellStyle name="Comma 4 3 2 2 3 2 2" xfId="3639" xr:uid="{00000000-0005-0000-0000-000046300000}"/>
    <cellStyle name="Comma 4 3 2 2 3 2 2 2" xfId="8318" xr:uid="{00000000-0005-0000-0000-000047300000}"/>
    <cellStyle name="Comma 4 3 2 2 3 2 2 2 2" xfId="17642" xr:uid="{00000000-0005-0000-0000-000048300000}"/>
    <cellStyle name="Comma 4 3 2 2 3 2 2 2 3" xfId="26965" xr:uid="{00000000-0005-0000-0000-000049300000}"/>
    <cellStyle name="Comma 4 3 2 2 3 2 2 3" xfId="12984" xr:uid="{00000000-0005-0000-0000-00004A300000}"/>
    <cellStyle name="Comma 4 3 2 2 3 2 2 4" xfId="22310" xr:uid="{00000000-0005-0000-0000-00004B300000}"/>
    <cellStyle name="Comma 4 3 2 2 3 2 3" xfId="5326" xr:uid="{00000000-0005-0000-0000-00004C300000}"/>
    <cellStyle name="Comma 4 3 2 2 3 2 3 2" xfId="14650" xr:uid="{00000000-0005-0000-0000-00004D300000}"/>
    <cellStyle name="Comma 4 3 2 2 3 2 3 3" xfId="23973" xr:uid="{00000000-0005-0000-0000-00004E300000}"/>
    <cellStyle name="Comma 4 3 2 2 3 2 4" xfId="7392" xr:uid="{00000000-0005-0000-0000-00004F300000}"/>
    <cellStyle name="Comma 4 3 2 2 3 2 4 2" xfId="16716" xr:uid="{00000000-0005-0000-0000-000050300000}"/>
    <cellStyle name="Comma 4 3 2 2 3 2 4 3" xfId="26039" xr:uid="{00000000-0005-0000-0000-000051300000}"/>
    <cellStyle name="Comma 4 3 2 2 3 2 5" xfId="11418" xr:uid="{00000000-0005-0000-0000-000052300000}"/>
    <cellStyle name="Comma 4 3 2 2 3 2 6" xfId="20742" xr:uid="{00000000-0005-0000-0000-000053300000}"/>
    <cellStyle name="Comma 4 3 2 2 3 3" xfId="3638" xr:uid="{00000000-0005-0000-0000-000054300000}"/>
    <cellStyle name="Comma 4 3 2 2 3 3 2" xfId="8317" xr:uid="{00000000-0005-0000-0000-000055300000}"/>
    <cellStyle name="Comma 4 3 2 2 3 3 2 2" xfId="17641" xr:uid="{00000000-0005-0000-0000-000056300000}"/>
    <cellStyle name="Comma 4 3 2 2 3 3 2 3" xfId="26964" xr:uid="{00000000-0005-0000-0000-000057300000}"/>
    <cellStyle name="Comma 4 3 2 2 3 3 3" xfId="12983" xr:uid="{00000000-0005-0000-0000-000058300000}"/>
    <cellStyle name="Comma 4 3 2 2 3 3 4" xfId="22309" xr:uid="{00000000-0005-0000-0000-000059300000}"/>
    <cellStyle name="Comma 4 3 2 2 3 4" xfId="5325" xr:uid="{00000000-0005-0000-0000-00005A300000}"/>
    <cellStyle name="Comma 4 3 2 2 3 4 2" xfId="14649" xr:uid="{00000000-0005-0000-0000-00005B300000}"/>
    <cellStyle name="Comma 4 3 2 2 3 4 3" xfId="23972" xr:uid="{00000000-0005-0000-0000-00005C300000}"/>
    <cellStyle name="Comma 4 3 2 2 3 5" xfId="7391" xr:uid="{00000000-0005-0000-0000-00005D300000}"/>
    <cellStyle name="Comma 4 3 2 2 3 5 2" xfId="16715" xr:uid="{00000000-0005-0000-0000-00005E300000}"/>
    <cellStyle name="Comma 4 3 2 2 3 5 3" xfId="26038" xr:uid="{00000000-0005-0000-0000-00005F300000}"/>
    <cellStyle name="Comma 4 3 2 2 3 6" xfId="11417" xr:uid="{00000000-0005-0000-0000-000060300000}"/>
    <cellStyle name="Comma 4 3 2 2 3 7" xfId="20741" xr:uid="{00000000-0005-0000-0000-000061300000}"/>
    <cellStyle name="Comma 4 3 2 2 4" xfId="1892" xr:uid="{00000000-0005-0000-0000-000062300000}"/>
    <cellStyle name="Comma 4 3 2 2 4 2" xfId="3640" xr:uid="{00000000-0005-0000-0000-000063300000}"/>
    <cellStyle name="Comma 4 3 2 2 4 2 2" xfId="8319" xr:uid="{00000000-0005-0000-0000-000064300000}"/>
    <cellStyle name="Comma 4 3 2 2 4 2 2 2" xfId="17643" xr:uid="{00000000-0005-0000-0000-000065300000}"/>
    <cellStyle name="Comma 4 3 2 2 4 2 2 3" xfId="26966" xr:uid="{00000000-0005-0000-0000-000066300000}"/>
    <cellStyle name="Comma 4 3 2 2 4 2 3" xfId="12985" xr:uid="{00000000-0005-0000-0000-000067300000}"/>
    <cellStyle name="Comma 4 3 2 2 4 2 4" xfId="22311" xr:uid="{00000000-0005-0000-0000-000068300000}"/>
    <cellStyle name="Comma 4 3 2 2 4 3" xfId="5327" xr:uid="{00000000-0005-0000-0000-000069300000}"/>
    <cellStyle name="Comma 4 3 2 2 4 3 2" xfId="14651" xr:uid="{00000000-0005-0000-0000-00006A300000}"/>
    <cellStyle name="Comma 4 3 2 2 4 3 3" xfId="23974" xr:uid="{00000000-0005-0000-0000-00006B300000}"/>
    <cellStyle name="Comma 4 3 2 2 4 4" xfId="7393" xr:uid="{00000000-0005-0000-0000-00006C300000}"/>
    <cellStyle name="Comma 4 3 2 2 4 4 2" xfId="16717" xr:uid="{00000000-0005-0000-0000-00006D300000}"/>
    <cellStyle name="Comma 4 3 2 2 4 4 3" xfId="26040" xr:uid="{00000000-0005-0000-0000-00006E300000}"/>
    <cellStyle name="Comma 4 3 2 2 4 5" xfId="11419" xr:uid="{00000000-0005-0000-0000-00006F300000}"/>
    <cellStyle name="Comma 4 3 2 2 4 6" xfId="20743" xr:uid="{00000000-0005-0000-0000-000070300000}"/>
    <cellStyle name="Comma 4 3 2 2 5" xfId="1893" xr:uid="{00000000-0005-0000-0000-000071300000}"/>
    <cellStyle name="Comma 4 3 2 2 5 2" xfId="3641" xr:uid="{00000000-0005-0000-0000-000072300000}"/>
    <cellStyle name="Comma 4 3 2 2 5 2 2" xfId="8320" xr:uid="{00000000-0005-0000-0000-000073300000}"/>
    <cellStyle name="Comma 4 3 2 2 5 2 2 2" xfId="17644" xr:uid="{00000000-0005-0000-0000-000074300000}"/>
    <cellStyle name="Comma 4 3 2 2 5 2 2 3" xfId="26967" xr:uid="{00000000-0005-0000-0000-000075300000}"/>
    <cellStyle name="Comma 4 3 2 2 5 2 3" xfId="12986" xr:uid="{00000000-0005-0000-0000-000076300000}"/>
    <cellStyle name="Comma 4 3 2 2 5 2 4" xfId="22312" xr:uid="{00000000-0005-0000-0000-000077300000}"/>
    <cellStyle name="Comma 4 3 2 2 5 3" xfId="5328" xr:uid="{00000000-0005-0000-0000-000078300000}"/>
    <cellStyle name="Comma 4 3 2 2 5 3 2" xfId="14652" xr:uid="{00000000-0005-0000-0000-000079300000}"/>
    <cellStyle name="Comma 4 3 2 2 5 3 3" xfId="23975" xr:uid="{00000000-0005-0000-0000-00007A300000}"/>
    <cellStyle name="Comma 4 3 2 2 5 4" xfId="7394" xr:uid="{00000000-0005-0000-0000-00007B300000}"/>
    <cellStyle name="Comma 4 3 2 2 5 4 2" xfId="16718" xr:uid="{00000000-0005-0000-0000-00007C300000}"/>
    <cellStyle name="Comma 4 3 2 2 5 4 3" xfId="26041" xr:uid="{00000000-0005-0000-0000-00007D300000}"/>
    <cellStyle name="Comma 4 3 2 2 5 5" xfId="11420" xr:uid="{00000000-0005-0000-0000-00007E300000}"/>
    <cellStyle name="Comma 4 3 2 2 5 6" xfId="20744" xr:uid="{00000000-0005-0000-0000-00007F300000}"/>
    <cellStyle name="Comma 4 3 2 2 6" xfId="1894" xr:uid="{00000000-0005-0000-0000-000080300000}"/>
    <cellStyle name="Comma 4 3 2 2 6 2" xfId="3642" xr:uid="{00000000-0005-0000-0000-000081300000}"/>
    <cellStyle name="Comma 4 3 2 2 6 2 2" xfId="8321" xr:uid="{00000000-0005-0000-0000-000082300000}"/>
    <cellStyle name="Comma 4 3 2 2 6 2 2 2" xfId="17645" xr:uid="{00000000-0005-0000-0000-000083300000}"/>
    <cellStyle name="Comma 4 3 2 2 6 2 2 3" xfId="26968" xr:uid="{00000000-0005-0000-0000-000084300000}"/>
    <cellStyle name="Comma 4 3 2 2 6 2 3" xfId="12987" xr:uid="{00000000-0005-0000-0000-000085300000}"/>
    <cellStyle name="Comma 4 3 2 2 6 2 4" xfId="22313" xr:uid="{00000000-0005-0000-0000-000086300000}"/>
    <cellStyle name="Comma 4 3 2 2 6 3" xfId="5329" xr:uid="{00000000-0005-0000-0000-000087300000}"/>
    <cellStyle name="Comma 4 3 2 2 6 3 2" xfId="14653" xr:uid="{00000000-0005-0000-0000-000088300000}"/>
    <cellStyle name="Comma 4 3 2 2 6 3 3" xfId="23976" xr:uid="{00000000-0005-0000-0000-000089300000}"/>
    <cellStyle name="Comma 4 3 2 2 6 4" xfId="7395" xr:uid="{00000000-0005-0000-0000-00008A300000}"/>
    <cellStyle name="Comma 4 3 2 2 6 4 2" xfId="16719" xr:uid="{00000000-0005-0000-0000-00008B300000}"/>
    <cellStyle name="Comma 4 3 2 2 6 4 3" xfId="26042" xr:uid="{00000000-0005-0000-0000-00008C300000}"/>
    <cellStyle name="Comma 4 3 2 2 6 5" xfId="11421" xr:uid="{00000000-0005-0000-0000-00008D300000}"/>
    <cellStyle name="Comma 4 3 2 2 6 6" xfId="20745" xr:uid="{00000000-0005-0000-0000-00008E300000}"/>
    <cellStyle name="Comma 4 3 2 2 7" xfId="1885" xr:uid="{00000000-0005-0000-0000-00008F300000}"/>
    <cellStyle name="Comma 4 3 2 2 7 2" xfId="3633" xr:uid="{00000000-0005-0000-0000-000090300000}"/>
    <cellStyle name="Comma 4 3 2 2 7 2 2" xfId="8312" xr:uid="{00000000-0005-0000-0000-000091300000}"/>
    <cellStyle name="Comma 4 3 2 2 7 2 2 2" xfId="17636" xr:uid="{00000000-0005-0000-0000-000092300000}"/>
    <cellStyle name="Comma 4 3 2 2 7 2 2 3" xfId="26959" xr:uid="{00000000-0005-0000-0000-000093300000}"/>
    <cellStyle name="Comma 4 3 2 2 7 2 3" xfId="12978" xr:uid="{00000000-0005-0000-0000-000094300000}"/>
    <cellStyle name="Comma 4 3 2 2 7 2 4" xfId="22304" xr:uid="{00000000-0005-0000-0000-000095300000}"/>
    <cellStyle name="Comma 4 3 2 2 7 3" xfId="5320" xr:uid="{00000000-0005-0000-0000-000096300000}"/>
    <cellStyle name="Comma 4 3 2 2 7 3 2" xfId="14644" xr:uid="{00000000-0005-0000-0000-000097300000}"/>
    <cellStyle name="Comma 4 3 2 2 7 3 3" xfId="23967" xr:uid="{00000000-0005-0000-0000-000098300000}"/>
    <cellStyle name="Comma 4 3 2 2 7 4" xfId="7386" xr:uid="{00000000-0005-0000-0000-000099300000}"/>
    <cellStyle name="Comma 4 3 2 2 7 4 2" xfId="16710" xr:uid="{00000000-0005-0000-0000-00009A300000}"/>
    <cellStyle name="Comma 4 3 2 2 7 4 3" xfId="26033" xr:uid="{00000000-0005-0000-0000-00009B300000}"/>
    <cellStyle name="Comma 4 3 2 2 7 5" xfId="11412" xr:uid="{00000000-0005-0000-0000-00009C300000}"/>
    <cellStyle name="Comma 4 3 2 2 7 6" xfId="20736" xr:uid="{00000000-0005-0000-0000-00009D300000}"/>
    <cellStyle name="Comma 4 3 2 2 8" xfId="3005" xr:uid="{00000000-0005-0000-0000-00009E300000}"/>
    <cellStyle name="Comma 4 3 2 2 8 2" xfId="7684" xr:uid="{00000000-0005-0000-0000-00009F300000}"/>
    <cellStyle name="Comma 4 3 2 2 8 2 2" xfId="17008" xr:uid="{00000000-0005-0000-0000-0000A0300000}"/>
    <cellStyle name="Comma 4 3 2 2 8 2 3" xfId="26331" xr:uid="{00000000-0005-0000-0000-0000A1300000}"/>
    <cellStyle name="Comma 4 3 2 2 8 3" xfId="12393" xr:uid="{00000000-0005-0000-0000-0000A2300000}"/>
    <cellStyle name="Comma 4 3 2 2 8 4" xfId="21719" xr:uid="{00000000-0005-0000-0000-0000A3300000}"/>
    <cellStyle name="Comma 4 3 2 2 9" xfId="4653" xr:uid="{00000000-0005-0000-0000-0000A4300000}"/>
    <cellStyle name="Comma 4 3 2 2 9 2" xfId="13977" xr:uid="{00000000-0005-0000-0000-0000A5300000}"/>
    <cellStyle name="Comma 4 3 2 2 9 3" xfId="23300" xr:uid="{00000000-0005-0000-0000-0000A6300000}"/>
    <cellStyle name="Comma 4 3 2 3" xfId="1895" xr:uid="{00000000-0005-0000-0000-0000A7300000}"/>
    <cellStyle name="Comma 4 3 2 3 2" xfId="3643" xr:uid="{00000000-0005-0000-0000-0000A8300000}"/>
    <cellStyle name="Comma 4 3 2 3 2 2" xfId="8322" xr:uid="{00000000-0005-0000-0000-0000A9300000}"/>
    <cellStyle name="Comma 4 3 2 3 2 2 2" xfId="17646" xr:uid="{00000000-0005-0000-0000-0000AA300000}"/>
    <cellStyle name="Comma 4 3 2 3 2 2 3" xfId="26969" xr:uid="{00000000-0005-0000-0000-0000AB300000}"/>
    <cellStyle name="Comma 4 3 2 3 3" xfId="7396" xr:uid="{00000000-0005-0000-0000-0000AC300000}"/>
    <cellStyle name="Comma 4 3 2 3 3 2" xfId="16720" xr:uid="{00000000-0005-0000-0000-0000AD300000}"/>
    <cellStyle name="Comma 4 3 2 3 3 3" xfId="26043" xr:uid="{00000000-0005-0000-0000-0000AE300000}"/>
    <cellStyle name="Comma 4 3 2 3 4" xfId="11422" xr:uid="{00000000-0005-0000-0000-0000AF300000}"/>
    <cellStyle name="Comma 4 3 2 3 5" xfId="20746" xr:uid="{00000000-0005-0000-0000-0000B0300000}"/>
    <cellStyle name="Comma 4 3 2 4" xfId="1896" xr:uid="{00000000-0005-0000-0000-0000B1300000}"/>
    <cellStyle name="Comma 4 3 2 4 2" xfId="1897" xr:uid="{00000000-0005-0000-0000-0000B2300000}"/>
    <cellStyle name="Comma 4 3 2 4 2 2" xfId="3645" xr:uid="{00000000-0005-0000-0000-0000B3300000}"/>
    <cellStyle name="Comma 4 3 2 4 2 2 2" xfId="8324" xr:uid="{00000000-0005-0000-0000-0000B4300000}"/>
    <cellStyle name="Comma 4 3 2 4 2 2 2 2" xfId="17648" xr:uid="{00000000-0005-0000-0000-0000B5300000}"/>
    <cellStyle name="Comma 4 3 2 4 2 2 2 3" xfId="26971" xr:uid="{00000000-0005-0000-0000-0000B6300000}"/>
    <cellStyle name="Comma 4 3 2 4 2 2 3" xfId="12989" xr:uid="{00000000-0005-0000-0000-0000B7300000}"/>
    <cellStyle name="Comma 4 3 2 4 2 2 4" xfId="22315" xr:uid="{00000000-0005-0000-0000-0000B8300000}"/>
    <cellStyle name="Comma 4 3 2 4 2 3" xfId="5332" xr:uid="{00000000-0005-0000-0000-0000B9300000}"/>
    <cellStyle name="Comma 4 3 2 4 2 3 2" xfId="14656" xr:uid="{00000000-0005-0000-0000-0000BA300000}"/>
    <cellStyle name="Comma 4 3 2 4 2 3 3" xfId="23979" xr:uid="{00000000-0005-0000-0000-0000BB300000}"/>
    <cellStyle name="Comma 4 3 2 4 2 4" xfId="7398" xr:uid="{00000000-0005-0000-0000-0000BC300000}"/>
    <cellStyle name="Comma 4 3 2 4 2 4 2" xfId="16722" xr:uid="{00000000-0005-0000-0000-0000BD300000}"/>
    <cellStyle name="Comma 4 3 2 4 2 4 3" xfId="26045" xr:uid="{00000000-0005-0000-0000-0000BE300000}"/>
    <cellStyle name="Comma 4 3 2 4 2 5" xfId="11424" xr:uid="{00000000-0005-0000-0000-0000BF300000}"/>
    <cellStyle name="Comma 4 3 2 4 2 6" xfId="20748" xr:uid="{00000000-0005-0000-0000-0000C0300000}"/>
    <cellStyle name="Comma 4 3 2 4 3" xfId="3644" xr:uid="{00000000-0005-0000-0000-0000C1300000}"/>
    <cellStyle name="Comma 4 3 2 4 3 2" xfId="8323" xr:uid="{00000000-0005-0000-0000-0000C2300000}"/>
    <cellStyle name="Comma 4 3 2 4 3 2 2" xfId="17647" xr:uid="{00000000-0005-0000-0000-0000C3300000}"/>
    <cellStyle name="Comma 4 3 2 4 3 2 3" xfId="26970" xr:uid="{00000000-0005-0000-0000-0000C4300000}"/>
    <cellStyle name="Comma 4 3 2 4 3 3" xfId="12988" xr:uid="{00000000-0005-0000-0000-0000C5300000}"/>
    <cellStyle name="Comma 4 3 2 4 3 4" xfId="22314" xr:uid="{00000000-0005-0000-0000-0000C6300000}"/>
    <cellStyle name="Comma 4 3 2 4 4" xfId="5331" xr:uid="{00000000-0005-0000-0000-0000C7300000}"/>
    <cellStyle name="Comma 4 3 2 4 4 2" xfId="14655" xr:uid="{00000000-0005-0000-0000-0000C8300000}"/>
    <cellStyle name="Comma 4 3 2 4 4 3" xfId="23978" xr:uid="{00000000-0005-0000-0000-0000C9300000}"/>
    <cellStyle name="Comma 4 3 2 4 5" xfId="7397" xr:uid="{00000000-0005-0000-0000-0000CA300000}"/>
    <cellStyle name="Comma 4 3 2 4 5 2" xfId="16721" xr:uid="{00000000-0005-0000-0000-0000CB300000}"/>
    <cellStyle name="Comma 4 3 2 4 5 3" xfId="26044" xr:uid="{00000000-0005-0000-0000-0000CC300000}"/>
    <cellStyle name="Comma 4 3 2 4 6" xfId="11423" xr:uid="{00000000-0005-0000-0000-0000CD300000}"/>
    <cellStyle name="Comma 4 3 2 4 7" xfId="20747" xr:uid="{00000000-0005-0000-0000-0000CE300000}"/>
    <cellStyle name="Comma 4 3 2 5" xfId="1898" xr:uid="{00000000-0005-0000-0000-0000CF300000}"/>
    <cellStyle name="Comma 4 3 2 5 2" xfId="3646" xr:uid="{00000000-0005-0000-0000-0000D0300000}"/>
    <cellStyle name="Comma 4 3 2 5 2 2" xfId="8325" xr:uid="{00000000-0005-0000-0000-0000D1300000}"/>
    <cellStyle name="Comma 4 3 2 5 2 2 2" xfId="17649" xr:uid="{00000000-0005-0000-0000-0000D2300000}"/>
    <cellStyle name="Comma 4 3 2 5 2 2 3" xfId="26972" xr:uid="{00000000-0005-0000-0000-0000D3300000}"/>
    <cellStyle name="Comma 4 3 2 5 2 3" xfId="12990" xr:uid="{00000000-0005-0000-0000-0000D4300000}"/>
    <cellStyle name="Comma 4 3 2 5 2 4" xfId="22316" xr:uid="{00000000-0005-0000-0000-0000D5300000}"/>
    <cellStyle name="Comma 4 3 2 5 3" xfId="5333" xr:uid="{00000000-0005-0000-0000-0000D6300000}"/>
    <cellStyle name="Comma 4 3 2 5 3 2" xfId="14657" xr:uid="{00000000-0005-0000-0000-0000D7300000}"/>
    <cellStyle name="Comma 4 3 2 5 3 3" xfId="23980" xr:uid="{00000000-0005-0000-0000-0000D8300000}"/>
    <cellStyle name="Comma 4 3 2 5 4" xfId="7399" xr:uid="{00000000-0005-0000-0000-0000D9300000}"/>
    <cellStyle name="Comma 4 3 2 5 4 2" xfId="16723" xr:uid="{00000000-0005-0000-0000-0000DA300000}"/>
    <cellStyle name="Comma 4 3 2 5 4 3" xfId="26046" xr:uid="{00000000-0005-0000-0000-0000DB300000}"/>
    <cellStyle name="Comma 4 3 2 5 5" xfId="11425" xr:uid="{00000000-0005-0000-0000-0000DC300000}"/>
    <cellStyle name="Comma 4 3 2 5 6" xfId="20749" xr:uid="{00000000-0005-0000-0000-0000DD300000}"/>
    <cellStyle name="Comma 4 3 2 6" xfId="1884" xr:uid="{00000000-0005-0000-0000-0000DE300000}"/>
    <cellStyle name="Comma 4 3 2 6 2" xfId="3632" xr:uid="{00000000-0005-0000-0000-0000DF300000}"/>
    <cellStyle name="Comma 4 3 2 6 2 2" xfId="8311" xr:uid="{00000000-0005-0000-0000-0000E0300000}"/>
    <cellStyle name="Comma 4 3 2 6 2 2 2" xfId="17635" xr:uid="{00000000-0005-0000-0000-0000E1300000}"/>
    <cellStyle name="Comma 4 3 2 6 2 2 3" xfId="26958" xr:uid="{00000000-0005-0000-0000-0000E2300000}"/>
    <cellStyle name="Comma 4 3 2 6 2 3" xfId="12977" xr:uid="{00000000-0005-0000-0000-0000E3300000}"/>
    <cellStyle name="Comma 4 3 2 6 2 4" xfId="22303" xr:uid="{00000000-0005-0000-0000-0000E4300000}"/>
    <cellStyle name="Comma 4 3 2 6 3" xfId="5319" xr:uid="{00000000-0005-0000-0000-0000E5300000}"/>
    <cellStyle name="Comma 4 3 2 6 3 2" xfId="14643" xr:uid="{00000000-0005-0000-0000-0000E6300000}"/>
    <cellStyle name="Comma 4 3 2 6 3 3" xfId="23966" xr:uid="{00000000-0005-0000-0000-0000E7300000}"/>
    <cellStyle name="Comma 4 3 2 6 4" xfId="7385" xr:uid="{00000000-0005-0000-0000-0000E8300000}"/>
    <cellStyle name="Comma 4 3 2 6 4 2" xfId="16709" xr:uid="{00000000-0005-0000-0000-0000E9300000}"/>
    <cellStyle name="Comma 4 3 2 6 4 3" xfId="26032" xr:uid="{00000000-0005-0000-0000-0000EA300000}"/>
    <cellStyle name="Comma 4 3 2 6 5" xfId="11411" xr:uid="{00000000-0005-0000-0000-0000EB300000}"/>
    <cellStyle name="Comma 4 3 2 6 6" xfId="20735" xr:uid="{00000000-0005-0000-0000-0000EC300000}"/>
    <cellStyle name="Comma 4 3 2 7" xfId="3004" xr:uid="{00000000-0005-0000-0000-0000ED300000}"/>
    <cellStyle name="Comma 4 3 2 7 2" xfId="7683" xr:uid="{00000000-0005-0000-0000-0000EE300000}"/>
    <cellStyle name="Comma 4 3 2 7 2 2" xfId="17007" xr:uid="{00000000-0005-0000-0000-0000EF300000}"/>
    <cellStyle name="Comma 4 3 2 7 2 3" xfId="26330" xr:uid="{00000000-0005-0000-0000-0000F0300000}"/>
    <cellStyle name="Comma 4 3 2 7 3" xfId="12392" xr:uid="{00000000-0005-0000-0000-0000F1300000}"/>
    <cellStyle name="Comma 4 3 2 7 4" xfId="21718" xr:uid="{00000000-0005-0000-0000-0000F2300000}"/>
    <cellStyle name="Comma 4 3 2 8" xfId="4652" xr:uid="{00000000-0005-0000-0000-0000F3300000}"/>
    <cellStyle name="Comma 4 3 2 8 2" xfId="13976" xr:uid="{00000000-0005-0000-0000-0000F4300000}"/>
    <cellStyle name="Comma 4 3 2 8 3" xfId="23299" xr:uid="{00000000-0005-0000-0000-0000F5300000}"/>
    <cellStyle name="Comma 4 3 2 9" xfId="10785" xr:uid="{00000000-0005-0000-0000-0000F6300000}"/>
    <cellStyle name="Comma 4 3 3" xfId="1195" xr:uid="{00000000-0005-0000-0000-0000F7300000}"/>
    <cellStyle name="Comma 4 3 3 2" xfId="1900" xr:uid="{00000000-0005-0000-0000-0000F8300000}"/>
    <cellStyle name="Comma 4 3 3 2 2" xfId="1901" xr:uid="{00000000-0005-0000-0000-0000F9300000}"/>
    <cellStyle name="Comma 4 3 3 2 2 2" xfId="3649" xr:uid="{00000000-0005-0000-0000-0000FA300000}"/>
    <cellStyle name="Comma 4 3 3 2 2 2 2" xfId="8328" xr:uid="{00000000-0005-0000-0000-0000FB300000}"/>
    <cellStyle name="Comma 4 3 3 2 2 2 2 2" xfId="17652" xr:uid="{00000000-0005-0000-0000-0000FC300000}"/>
    <cellStyle name="Comma 4 3 3 2 2 2 2 3" xfId="26975" xr:uid="{00000000-0005-0000-0000-0000FD300000}"/>
    <cellStyle name="Comma 4 3 3 2 2 2 3" xfId="12993" xr:uid="{00000000-0005-0000-0000-0000FE300000}"/>
    <cellStyle name="Comma 4 3 3 2 2 2 4" xfId="22319" xr:uid="{00000000-0005-0000-0000-0000FF300000}"/>
    <cellStyle name="Comma 4 3 3 2 2 3" xfId="5336" xr:uid="{00000000-0005-0000-0000-000000310000}"/>
    <cellStyle name="Comma 4 3 3 2 2 3 2" xfId="14660" xr:uid="{00000000-0005-0000-0000-000001310000}"/>
    <cellStyle name="Comma 4 3 3 2 2 3 3" xfId="23983" xr:uid="{00000000-0005-0000-0000-000002310000}"/>
    <cellStyle name="Comma 4 3 3 2 2 4" xfId="7402" xr:uid="{00000000-0005-0000-0000-000003310000}"/>
    <cellStyle name="Comma 4 3 3 2 2 4 2" xfId="16726" xr:uid="{00000000-0005-0000-0000-000004310000}"/>
    <cellStyle name="Comma 4 3 3 2 2 4 3" xfId="26049" xr:uid="{00000000-0005-0000-0000-000005310000}"/>
    <cellStyle name="Comma 4 3 3 2 2 5" xfId="11428" xr:uid="{00000000-0005-0000-0000-000006310000}"/>
    <cellStyle name="Comma 4 3 3 2 2 6" xfId="20752" xr:uid="{00000000-0005-0000-0000-000007310000}"/>
    <cellStyle name="Comma 4 3 3 2 3" xfId="3648" xr:uid="{00000000-0005-0000-0000-000008310000}"/>
    <cellStyle name="Comma 4 3 3 2 3 2" xfId="8327" xr:uid="{00000000-0005-0000-0000-000009310000}"/>
    <cellStyle name="Comma 4 3 3 2 3 2 2" xfId="17651" xr:uid="{00000000-0005-0000-0000-00000A310000}"/>
    <cellStyle name="Comma 4 3 3 2 3 2 3" xfId="26974" xr:uid="{00000000-0005-0000-0000-00000B310000}"/>
    <cellStyle name="Comma 4 3 3 2 3 3" xfId="12992" xr:uid="{00000000-0005-0000-0000-00000C310000}"/>
    <cellStyle name="Comma 4 3 3 2 3 4" xfId="22318" xr:uid="{00000000-0005-0000-0000-00000D310000}"/>
    <cellStyle name="Comma 4 3 3 2 4" xfId="5335" xr:uid="{00000000-0005-0000-0000-00000E310000}"/>
    <cellStyle name="Comma 4 3 3 2 4 2" xfId="14659" xr:uid="{00000000-0005-0000-0000-00000F310000}"/>
    <cellStyle name="Comma 4 3 3 2 4 3" xfId="23982" xr:uid="{00000000-0005-0000-0000-000010310000}"/>
    <cellStyle name="Comma 4 3 3 2 5" xfId="7401" xr:uid="{00000000-0005-0000-0000-000011310000}"/>
    <cellStyle name="Comma 4 3 3 2 5 2" xfId="16725" xr:uid="{00000000-0005-0000-0000-000012310000}"/>
    <cellStyle name="Comma 4 3 3 2 5 3" xfId="26048" xr:uid="{00000000-0005-0000-0000-000013310000}"/>
    <cellStyle name="Comma 4 3 3 2 6" xfId="11427" xr:uid="{00000000-0005-0000-0000-000014310000}"/>
    <cellStyle name="Comma 4 3 3 2 7" xfId="20751" xr:uid="{00000000-0005-0000-0000-000015310000}"/>
    <cellStyle name="Comma 4 3 3 3" xfId="1902" xr:uid="{00000000-0005-0000-0000-000016310000}"/>
    <cellStyle name="Comma 4 3 3 3 2" xfId="3650" xr:uid="{00000000-0005-0000-0000-000017310000}"/>
    <cellStyle name="Comma 4 3 3 3 2 2" xfId="8329" xr:uid="{00000000-0005-0000-0000-000018310000}"/>
    <cellStyle name="Comma 4 3 3 3 2 2 2" xfId="17653" xr:uid="{00000000-0005-0000-0000-000019310000}"/>
    <cellStyle name="Comma 4 3 3 3 2 2 3" xfId="26976" xr:uid="{00000000-0005-0000-0000-00001A310000}"/>
    <cellStyle name="Comma 4 3 3 3 2 3" xfId="12994" xr:uid="{00000000-0005-0000-0000-00001B310000}"/>
    <cellStyle name="Comma 4 3 3 3 2 4" xfId="22320" xr:uid="{00000000-0005-0000-0000-00001C310000}"/>
    <cellStyle name="Comma 4 3 3 3 3" xfId="5337" xr:uid="{00000000-0005-0000-0000-00001D310000}"/>
    <cellStyle name="Comma 4 3 3 3 3 2" xfId="14661" xr:uid="{00000000-0005-0000-0000-00001E310000}"/>
    <cellStyle name="Comma 4 3 3 3 3 3" xfId="23984" xr:uid="{00000000-0005-0000-0000-00001F310000}"/>
    <cellStyle name="Comma 4 3 3 3 4" xfId="7403" xr:uid="{00000000-0005-0000-0000-000020310000}"/>
    <cellStyle name="Comma 4 3 3 3 4 2" xfId="16727" xr:uid="{00000000-0005-0000-0000-000021310000}"/>
    <cellStyle name="Comma 4 3 3 3 4 3" xfId="26050" xr:uid="{00000000-0005-0000-0000-000022310000}"/>
    <cellStyle name="Comma 4 3 3 3 5" xfId="11429" xr:uid="{00000000-0005-0000-0000-000023310000}"/>
    <cellStyle name="Comma 4 3 3 3 6" xfId="20753" xr:uid="{00000000-0005-0000-0000-000024310000}"/>
    <cellStyle name="Comma 4 3 3 4" xfId="1899" xr:uid="{00000000-0005-0000-0000-000025310000}"/>
    <cellStyle name="Comma 4 3 3 4 2" xfId="3647" xr:uid="{00000000-0005-0000-0000-000026310000}"/>
    <cellStyle name="Comma 4 3 3 4 2 2" xfId="8326" xr:uid="{00000000-0005-0000-0000-000027310000}"/>
    <cellStyle name="Comma 4 3 3 4 2 2 2" xfId="17650" xr:uid="{00000000-0005-0000-0000-000028310000}"/>
    <cellStyle name="Comma 4 3 3 4 2 2 3" xfId="26973" xr:uid="{00000000-0005-0000-0000-000029310000}"/>
    <cellStyle name="Comma 4 3 3 4 2 3" xfId="12991" xr:uid="{00000000-0005-0000-0000-00002A310000}"/>
    <cellStyle name="Comma 4 3 3 4 2 4" xfId="22317" xr:uid="{00000000-0005-0000-0000-00002B310000}"/>
    <cellStyle name="Comma 4 3 3 4 3" xfId="5334" xr:uid="{00000000-0005-0000-0000-00002C310000}"/>
    <cellStyle name="Comma 4 3 3 4 3 2" xfId="14658" xr:uid="{00000000-0005-0000-0000-00002D310000}"/>
    <cellStyle name="Comma 4 3 3 4 3 3" xfId="23981" xr:uid="{00000000-0005-0000-0000-00002E310000}"/>
    <cellStyle name="Comma 4 3 3 4 4" xfId="7400" xr:uid="{00000000-0005-0000-0000-00002F310000}"/>
    <cellStyle name="Comma 4 3 3 4 4 2" xfId="16724" xr:uid="{00000000-0005-0000-0000-000030310000}"/>
    <cellStyle name="Comma 4 3 3 4 4 3" xfId="26047" xr:uid="{00000000-0005-0000-0000-000031310000}"/>
    <cellStyle name="Comma 4 3 3 4 5" xfId="11426" xr:uid="{00000000-0005-0000-0000-000032310000}"/>
    <cellStyle name="Comma 4 3 3 4 6" xfId="20750" xr:uid="{00000000-0005-0000-0000-000033310000}"/>
    <cellStyle name="Comma 4 3 3 5" xfId="3006" xr:uid="{00000000-0005-0000-0000-000034310000}"/>
    <cellStyle name="Comma 4 3 3 5 2" xfId="7685" xr:uid="{00000000-0005-0000-0000-000035310000}"/>
    <cellStyle name="Comma 4 3 3 5 2 2" xfId="17009" xr:uid="{00000000-0005-0000-0000-000036310000}"/>
    <cellStyle name="Comma 4 3 3 5 2 3" xfId="26332" xr:uid="{00000000-0005-0000-0000-000037310000}"/>
    <cellStyle name="Comma 4 3 3 5 3" xfId="12394" xr:uid="{00000000-0005-0000-0000-000038310000}"/>
    <cellStyle name="Comma 4 3 3 5 4" xfId="21720" xr:uid="{00000000-0005-0000-0000-000039310000}"/>
    <cellStyle name="Comma 4 3 3 6" xfId="4654" xr:uid="{00000000-0005-0000-0000-00003A310000}"/>
    <cellStyle name="Comma 4 3 3 6 2" xfId="13978" xr:uid="{00000000-0005-0000-0000-00003B310000}"/>
    <cellStyle name="Comma 4 3 3 6 3" xfId="23301" xr:uid="{00000000-0005-0000-0000-00003C310000}"/>
    <cellStyle name="Comma 4 3 3 7" xfId="10787" xr:uid="{00000000-0005-0000-0000-00003D310000}"/>
    <cellStyle name="Comma 4 3 3 8" xfId="20111" xr:uid="{00000000-0005-0000-0000-00003E310000}"/>
    <cellStyle name="Comma 4 3 4" xfId="1903" xr:uid="{00000000-0005-0000-0000-00003F310000}"/>
    <cellStyle name="Comma 4 3 4 2" xfId="1904" xr:uid="{00000000-0005-0000-0000-000040310000}"/>
    <cellStyle name="Comma 4 3 4 2 2" xfId="1905" xr:uid="{00000000-0005-0000-0000-000041310000}"/>
    <cellStyle name="Comma 4 3 4 2 2 2" xfId="3653" xr:uid="{00000000-0005-0000-0000-000042310000}"/>
    <cellStyle name="Comma 4 3 4 2 2 2 2" xfId="8332" xr:uid="{00000000-0005-0000-0000-000043310000}"/>
    <cellStyle name="Comma 4 3 4 2 2 2 2 2" xfId="17656" xr:uid="{00000000-0005-0000-0000-000044310000}"/>
    <cellStyle name="Comma 4 3 4 2 2 2 2 3" xfId="26979" xr:uid="{00000000-0005-0000-0000-000045310000}"/>
    <cellStyle name="Comma 4 3 4 2 2 2 3" xfId="12997" xr:uid="{00000000-0005-0000-0000-000046310000}"/>
    <cellStyle name="Comma 4 3 4 2 2 2 4" xfId="22323" xr:uid="{00000000-0005-0000-0000-000047310000}"/>
    <cellStyle name="Comma 4 3 4 2 2 3" xfId="5340" xr:uid="{00000000-0005-0000-0000-000048310000}"/>
    <cellStyle name="Comma 4 3 4 2 2 3 2" xfId="14664" xr:uid="{00000000-0005-0000-0000-000049310000}"/>
    <cellStyle name="Comma 4 3 4 2 2 3 3" xfId="23987" xr:uid="{00000000-0005-0000-0000-00004A310000}"/>
    <cellStyle name="Comma 4 3 4 2 2 4" xfId="7406" xr:uid="{00000000-0005-0000-0000-00004B310000}"/>
    <cellStyle name="Comma 4 3 4 2 2 4 2" xfId="16730" xr:uid="{00000000-0005-0000-0000-00004C310000}"/>
    <cellStyle name="Comma 4 3 4 2 2 4 3" xfId="26053" xr:uid="{00000000-0005-0000-0000-00004D310000}"/>
    <cellStyle name="Comma 4 3 4 2 2 5" xfId="11432" xr:uid="{00000000-0005-0000-0000-00004E310000}"/>
    <cellStyle name="Comma 4 3 4 2 2 6" xfId="20756" xr:uid="{00000000-0005-0000-0000-00004F310000}"/>
    <cellStyle name="Comma 4 3 4 2 3" xfId="3652" xr:uid="{00000000-0005-0000-0000-000050310000}"/>
    <cellStyle name="Comma 4 3 4 2 3 2" xfId="8331" xr:uid="{00000000-0005-0000-0000-000051310000}"/>
    <cellStyle name="Comma 4 3 4 2 3 2 2" xfId="17655" xr:uid="{00000000-0005-0000-0000-000052310000}"/>
    <cellStyle name="Comma 4 3 4 2 3 2 3" xfId="26978" xr:uid="{00000000-0005-0000-0000-000053310000}"/>
    <cellStyle name="Comma 4 3 4 2 3 3" xfId="12996" xr:uid="{00000000-0005-0000-0000-000054310000}"/>
    <cellStyle name="Comma 4 3 4 2 3 4" xfId="22322" xr:uid="{00000000-0005-0000-0000-000055310000}"/>
    <cellStyle name="Comma 4 3 4 2 4" xfId="5339" xr:uid="{00000000-0005-0000-0000-000056310000}"/>
    <cellStyle name="Comma 4 3 4 2 4 2" xfId="14663" xr:uid="{00000000-0005-0000-0000-000057310000}"/>
    <cellStyle name="Comma 4 3 4 2 4 3" xfId="23986" xr:uid="{00000000-0005-0000-0000-000058310000}"/>
    <cellStyle name="Comma 4 3 4 2 5" xfId="7405" xr:uid="{00000000-0005-0000-0000-000059310000}"/>
    <cellStyle name="Comma 4 3 4 2 5 2" xfId="16729" xr:uid="{00000000-0005-0000-0000-00005A310000}"/>
    <cellStyle name="Comma 4 3 4 2 5 3" xfId="26052" xr:uid="{00000000-0005-0000-0000-00005B310000}"/>
    <cellStyle name="Comma 4 3 4 2 6" xfId="11431" xr:uid="{00000000-0005-0000-0000-00005C310000}"/>
    <cellStyle name="Comma 4 3 4 2 7" xfId="20755" xr:uid="{00000000-0005-0000-0000-00005D310000}"/>
    <cellStyle name="Comma 4 3 4 3" xfId="1906" xr:uid="{00000000-0005-0000-0000-00005E310000}"/>
    <cellStyle name="Comma 4 3 4 3 2" xfId="3654" xr:uid="{00000000-0005-0000-0000-00005F310000}"/>
    <cellStyle name="Comma 4 3 4 3 2 2" xfId="8333" xr:uid="{00000000-0005-0000-0000-000060310000}"/>
    <cellStyle name="Comma 4 3 4 3 2 2 2" xfId="17657" xr:uid="{00000000-0005-0000-0000-000061310000}"/>
    <cellStyle name="Comma 4 3 4 3 2 2 3" xfId="26980" xr:uid="{00000000-0005-0000-0000-000062310000}"/>
    <cellStyle name="Comma 4 3 4 3 2 3" xfId="12998" xr:uid="{00000000-0005-0000-0000-000063310000}"/>
    <cellStyle name="Comma 4 3 4 3 2 4" xfId="22324" xr:uid="{00000000-0005-0000-0000-000064310000}"/>
    <cellStyle name="Comma 4 3 4 3 3" xfId="5341" xr:uid="{00000000-0005-0000-0000-000065310000}"/>
    <cellStyle name="Comma 4 3 4 3 3 2" xfId="14665" xr:uid="{00000000-0005-0000-0000-000066310000}"/>
    <cellStyle name="Comma 4 3 4 3 3 3" xfId="23988" xr:uid="{00000000-0005-0000-0000-000067310000}"/>
    <cellStyle name="Comma 4 3 4 3 4" xfId="7407" xr:uid="{00000000-0005-0000-0000-000068310000}"/>
    <cellStyle name="Comma 4 3 4 3 4 2" xfId="16731" xr:uid="{00000000-0005-0000-0000-000069310000}"/>
    <cellStyle name="Comma 4 3 4 3 4 3" xfId="26054" xr:uid="{00000000-0005-0000-0000-00006A310000}"/>
    <cellStyle name="Comma 4 3 4 3 5" xfId="11433" xr:uid="{00000000-0005-0000-0000-00006B310000}"/>
    <cellStyle name="Comma 4 3 4 3 6" xfId="20757" xr:uid="{00000000-0005-0000-0000-00006C310000}"/>
    <cellStyle name="Comma 4 3 4 4" xfId="3651" xr:uid="{00000000-0005-0000-0000-00006D310000}"/>
    <cellStyle name="Comma 4 3 4 4 2" xfId="8330" xr:uid="{00000000-0005-0000-0000-00006E310000}"/>
    <cellStyle name="Comma 4 3 4 4 2 2" xfId="17654" xr:uid="{00000000-0005-0000-0000-00006F310000}"/>
    <cellStyle name="Comma 4 3 4 4 2 3" xfId="26977" xr:uid="{00000000-0005-0000-0000-000070310000}"/>
    <cellStyle name="Comma 4 3 4 4 3" xfId="12995" xr:uid="{00000000-0005-0000-0000-000071310000}"/>
    <cellStyle name="Comma 4 3 4 4 4" xfId="22321" xr:uid="{00000000-0005-0000-0000-000072310000}"/>
    <cellStyle name="Comma 4 3 4 5" xfId="5338" xr:uid="{00000000-0005-0000-0000-000073310000}"/>
    <cellStyle name="Comma 4 3 4 5 2" xfId="14662" xr:uid="{00000000-0005-0000-0000-000074310000}"/>
    <cellStyle name="Comma 4 3 4 5 3" xfId="23985" xr:uid="{00000000-0005-0000-0000-000075310000}"/>
    <cellStyle name="Comma 4 3 4 6" xfId="7404" xr:uid="{00000000-0005-0000-0000-000076310000}"/>
    <cellStyle name="Comma 4 3 4 6 2" xfId="16728" xr:uid="{00000000-0005-0000-0000-000077310000}"/>
    <cellStyle name="Comma 4 3 4 6 3" xfId="26051" xr:uid="{00000000-0005-0000-0000-000078310000}"/>
    <cellStyle name="Comma 4 3 4 7" xfId="11430" xr:uid="{00000000-0005-0000-0000-000079310000}"/>
    <cellStyle name="Comma 4 3 4 8" xfId="20754" xr:uid="{00000000-0005-0000-0000-00007A310000}"/>
    <cellStyle name="Comma 4 3 5" xfId="1907" xr:uid="{00000000-0005-0000-0000-00007B310000}"/>
    <cellStyle name="Comma 4 3 5 2" xfId="1908" xr:uid="{00000000-0005-0000-0000-00007C310000}"/>
    <cellStyle name="Comma 4 3 5 2 2" xfId="3656" xr:uid="{00000000-0005-0000-0000-00007D310000}"/>
    <cellStyle name="Comma 4 3 5 2 2 2" xfId="8335" xr:uid="{00000000-0005-0000-0000-00007E310000}"/>
    <cellStyle name="Comma 4 3 5 2 2 2 2" xfId="17659" xr:uid="{00000000-0005-0000-0000-00007F310000}"/>
    <cellStyle name="Comma 4 3 5 2 2 2 3" xfId="26982" xr:uid="{00000000-0005-0000-0000-000080310000}"/>
    <cellStyle name="Comma 4 3 5 2 2 3" xfId="13000" xr:uid="{00000000-0005-0000-0000-000081310000}"/>
    <cellStyle name="Comma 4 3 5 2 2 4" xfId="22326" xr:uid="{00000000-0005-0000-0000-000082310000}"/>
    <cellStyle name="Comma 4 3 5 2 3" xfId="5343" xr:uid="{00000000-0005-0000-0000-000083310000}"/>
    <cellStyle name="Comma 4 3 5 2 3 2" xfId="14667" xr:uid="{00000000-0005-0000-0000-000084310000}"/>
    <cellStyle name="Comma 4 3 5 2 3 3" xfId="23990" xr:uid="{00000000-0005-0000-0000-000085310000}"/>
    <cellStyle name="Comma 4 3 5 2 4" xfId="7409" xr:uid="{00000000-0005-0000-0000-000086310000}"/>
    <cellStyle name="Comma 4 3 5 2 4 2" xfId="16733" xr:uid="{00000000-0005-0000-0000-000087310000}"/>
    <cellStyle name="Comma 4 3 5 2 4 3" xfId="26056" xr:uid="{00000000-0005-0000-0000-000088310000}"/>
    <cellStyle name="Comma 4 3 5 2 5" xfId="11435" xr:uid="{00000000-0005-0000-0000-000089310000}"/>
    <cellStyle name="Comma 4 3 5 2 6" xfId="20759" xr:uid="{00000000-0005-0000-0000-00008A310000}"/>
    <cellStyle name="Comma 4 3 5 3" xfId="3655" xr:uid="{00000000-0005-0000-0000-00008B310000}"/>
    <cellStyle name="Comma 4 3 5 3 2" xfId="8334" xr:uid="{00000000-0005-0000-0000-00008C310000}"/>
    <cellStyle name="Comma 4 3 5 3 2 2" xfId="17658" xr:uid="{00000000-0005-0000-0000-00008D310000}"/>
    <cellStyle name="Comma 4 3 5 3 2 3" xfId="26981" xr:uid="{00000000-0005-0000-0000-00008E310000}"/>
    <cellStyle name="Comma 4 3 5 3 3" xfId="12999" xr:uid="{00000000-0005-0000-0000-00008F310000}"/>
    <cellStyle name="Comma 4 3 5 3 4" xfId="22325" xr:uid="{00000000-0005-0000-0000-000090310000}"/>
    <cellStyle name="Comma 4 3 5 4" xfId="5342" xr:uid="{00000000-0005-0000-0000-000091310000}"/>
    <cellStyle name="Comma 4 3 5 4 2" xfId="14666" xr:uid="{00000000-0005-0000-0000-000092310000}"/>
    <cellStyle name="Comma 4 3 5 4 3" xfId="23989" xr:uid="{00000000-0005-0000-0000-000093310000}"/>
    <cellStyle name="Comma 4 3 5 5" xfId="7408" xr:uid="{00000000-0005-0000-0000-000094310000}"/>
    <cellStyle name="Comma 4 3 5 5 2" xfId="16732" xr:uid="{00000000-0005-0000-0000-000095310000}"/>
    <cellStyle name="Comma 4 3 5 5 3" xfId="26055" xr:uid="{00000000-0005-0000-0000-000096310000}"/>
    <cellStyle name="Comma 4 3 5 6" xfId="11434" xr:uid="{00000000-0005-0000-0000-000097310000}"/>
    <cellStyle name="Comma 4 3 5 7" xfId="20758" xr:uid="{00000000-0005-0000-0000-000098310000}"/>
    <cellStyle name="Comma 4 3 6" xfId="1909" xr:uid="{00000000-0005-0000-0000-000099310000}"/>
    <cellStyle name="Comma 4 3 6 2" xfId="3657" xr:uid="{00000000-0005-0000-0000-00009A310000}"/>
    <cellStyle name="Comma 4 3 6 2 2" xfId="8336" xr:uid="{00000000-0005-0000-0000-00009B310000}"/>
    <cellStyle name="Comma 4 3 6 2 2 2" xfId="17660" xr:uid="{00000000-0005-0000-0000-00009C310000}"/>
    <cellStyle name="Comma 4 3 6 2 2 3" xfId="26983" xr:uid="{00000000-0005-0000-0000-00009D310000}"/>
    <cellStyle name="Comma 4 3 6 2 3" xfId="13001" xr:uid="{00000000-0005-0000-0000-00009E310000}"/>
    <cellStyle name="Comma 4 3 6 2 4" xfId="22327" xr:uid="{00000000-0005-0000-0000-00009F310000}"/>
    <cellStyle name="Comma 4 3 6 3" xfId="5344" xr:uid="{00000000-0005-0000-0000-0000A0310000}"/>
    <cellStyle name="Comma 4 3 6 3 2" xfId="14668" xr:uid="{00000000-0005-0000-0000-0000A1310000}"/>
    <cellStyle name="Comma 4 3 6 3 3" xfId="23991" xr:uid="{00000000-0005-0000-0000-0000A2310000}"/>
    <cellStyle name="Comma 4 3 6 4" xfId="7410" xr:uid="{00000000-0005-0000-0000-0000A3310000}"/>
    <cellStyle name="Comma 4 3 6 4 2" xfId="16734" xr:uid="{00000000-0005-0000-0000-0000A4310000}"/>
    <cellStyle name="Comma 4 3 6 4 3" xfId="26057" xr:uid="{00000000-0005-0000-0000-0000A5310000}"/>
    <cellStyle name="Comma 4 3 6 5" xfId="11436" xr:uid="{00000000-0005-0000-0000-0000A6310000}"/>
    <cellStyle name="Comma 4 3 6 6" xfId="20760" xr:uid="{00000000-0005-0000-0000-0000A7310000}"/>
    <cellStyle name="Comma 4 3 7" xfId="1910" xr:uid="{00000000-0005-0000-0000-0000A8310000}"/>
    <cellStyle name="Comma 4 3 7 2" xfId="3658" xr:uid="{00000000-0005-0000-0000-0000A9310000}"/>
    <cellStyle name="Comma 4 3 7 2 2" xfId="8337" xr:uid="{00000000-0005-0000-0000-0000AA310000}"/>
    <cellStyle name="Comma 4 3 7 2 2 2" xfId="17661" xr:uid="{00000000-0005-0000-0000-0000AB310000}"/>
    <cellStyle name="Comma 4 3 7 2 2 3" xfId="26984" xr:uid="{00000000-0005-0000-0000-0000AC310000}"/>
    <cellStyle name="Comma 4 3 7 2 3" xfId="13002" xr:uid="{00000000-0005-0000-0000-0000AD310000}"/>
    <cellStyle name="Comma 4 3 7 2 4" xfId="22328" xr:uid="{00000000-0005-0000-0000-0000AE310000}"/>
    <cellStyle name="Comma 4 3 7 3" xfId="5345" xr:uid="{00000000-0005-0000-0000-0000AF310000}"/>
    <cellStyle name="Comma 4 3 7 3 2" xfId="14669" xr:uid="{00000000-0005-0000-0000-0000B0310000}"/>
    <cellStyle name="Comma 4 3 7 3 3" xfId="23992" xr:uid="{00000000-0005-0000-0000-0000B1310000}"/>
    <cellStyle name="Comma 4 3 7 4" xfId="7411" xr:uid="{00000000-0005-0000-0000-0000B2310000}"/>
    <cellStyle name="Comma 4 3 7 4 2" xfId="16735" xr:uid="{00000000-0005-0000-0000-0000B3310000}"/>
    <cellStyle name="Comma 4 3 7 4 3" xfId="26058" xr:uid="{00000000-0005-0000-0000-0000B4310000}"/>
    <cellStyle name="Comma 4 3 7 5" xfId="11437" xr:uid="{00000000-0005-0000-0000-0000B5310000}"/>
    <cellStyle name="Comma 4 3 7 6" xfId="20761" xr:uid="{00000000-0005-0000-0000-0000B6310000}"/>
    <cellStyle name="Comma 4 3 8" xfId="1911" xr:uid="{00000000-0005-0000-0000-0000B7310000}"/>
    <cellStyle name="Comma 4 3 8 2" xfId="3659" xr:uid="{00000000-0005-0000-0000-0000B8310000}"/>
    <cellStyle name="Comma 4 3 8 2 2" xfId="8338" xr:uid="{00000000-0005-0000-0000-0000B9310000}"/>
    <cellStyle name="Comma 4 3 8 2 2 2" xfId="17662" xr:uid="{00000000-0005-0000-0000-0000BA310000}"/>
    <cellStyle name="Comma 4 3 8 2 2 3" xfId="26985" xr:uid="{00000000-0005-0000-0000-0000BB310000}"/>
    <cellStyle name="Comma 4 3 8 2 3" xfId="13003" xr:uid="{00000000-0005-0000-0000-0000BC310000}"/>
    <cellStyle name="Comma 4 3 8 2 4" xfId="22329" xr:uid="{00000000-0005-0000-0000-0000BD310000}"/>
    <cellStyle name="Comma 4 3 8 3" xfId="5346" xr:uid="{00000000-0005-0000-0000-0000BE310000}"/>
    <cellStyle name="Comma 4 3 8 3 2" xfId="14670" xr:uid="{00000000-0005-0000-0000-0000BF310000}"/>
    <cellStyle name="Comma 4 3 8 3 3" xfId="23993" xr:uid="{00000000-0005-0000-0000-0000C0310000}"/>
    <cellStyle name="Comma 4 3 8 4" xfId="7412" xr:uid="{00000000-0005-0000-0000-0000C1310000}"/>
    <cellStyle name="Comma 4 3 8 4 2" xfId="16736" xr:uid="{00000000-0005-0000-0000-0000C2310000}"/>
    <cellStyle name="Comma 4 3 8 4 3" xfId="26059" xr:uid="{00000000-0005-0000-0000-0000C3310000}"/>
    <cellStyle name="Comma 4 3 8 5" xfId="11438" xr:uid="{00000000-0005-0000-0000-0000C4310000}"/>
    <cellStyle name="Comma 4 3 8 6" xfId="20762" xr:uid="{00000000-0005-0000-0000-0000C5310000}"/>
    <cellStyle name="Comma 4 3 9" xfId="1883" xr:uid="{00000000-0005-0000-0000-0000C6310000}"/>
    <cellStyle name="Comma 4 3 9 2" xfId="3631" xr:uid="{00000000-0005-0000-0000-0000C7310000}"/>
    <cellStyle name="Comma 4 3 9 2 2" xfId="8310" xr:uid="{00000000-0005-0000-0000-0000C8310000}"/>
    <cellStyle name="Comma 4 3 9 2 2 2" xfId="17634" xr:uid="{00000000-0005-0000-0000-0000C9310000}"/>
    <cellStyle name="Comma 4 3 9 2 2 3" xfId="26957" xr:uid="{00000000-0005-0000-0000-0000CA310000}"/>
    <cellStyle name="Comma 4 3 9 2 3" xfId="12976" xr:uid="{00000000-0005-0000-0000-0000CB310000}"/>
    <cellStyle name="Comma 4 3 9 2 4" xfId="22302" xr:uid="{00000000-0005-0000-0000-0000CC310000}"/>
    <cellStyle name="Comma 4 3 9 3" xfId="5318" xr:uid="{00000000-0005-0000-0000-0000CD310000}"/>
    <cellStyle name="Comma 4 3 9 3 2" xfId="14642" xr:uid="{00000000-0005-0000-0000-0000CE310000}"/>
    <cellStyle name="Comma 4 3 9 3 3" xfId="23965" xr:uid="{00000000-0005-0000-0000-0000CF310000}"/>
    <cellStyle name="Comma 4 3 9 4" xfId="7384" xr:uid="{00000000-0005-0000-0000-0000D0310000}"/>
    <cellStyle name="Comma 4 3 9 4 2" xfId="16708" xr:uid="{00000000-0005-0000-0000-0000D1310000}"/>
    <cellStyle name="Comma 4 3 9 4 3" xfId="26031" xr:uid="{00000000-0005-0000-0000-0000D2310000}"/>
    <cellStyle name="Comma 4 3 9 5" xfId="11410" xr:uid="{00000000-0005-0000-0000-0000D3310000}"/>
    <cellStyle name="Comma 4 3 9 6" xfId="20734" xr:uid="{00000000-0005-0000-0000-0000D4310000}"/>
    <cellStyle name="Comma 4 4" xfId="1157" xr:uid="{00000000-0005-0000-0000-0000D5310000}"/>
    <cellStyle name="Comma 4 4 10" xfId="20079" xr:uid="{00000000-0005-0000-0000-0000D6310000}"/>
    <cellStyle name="Comma 4 4 2" xfId="1196" xr:uid="{00000000-0005-0000-0000-0000D7310000}"/>
    <cellStyle name="Comma 4 4 2 10" xfId="10788" xr:uid="{00000000-0005-0000-0000-0000D8310000}"/>
    <cellStyle name="Comma 4 4 2 11" xfId="20112" xr:uid="{00000000-0005-0000-0000-0000D9310000}"/>
    <cellStyle name="Comma 4 4 2 2" xfId="1914" xr:uid="{00000000-0005-0000-0000-0000DA310000}"/>
    <cellStyle name="Comma 4 4 2 2 2" xfId="1915" xr:uid="{00000000-0005-0000-0000-0000DB310000}"/>
    <cellStyle name="Comma 4 4 2 2 2 2" xfId="1916" xr:uid="{00000000-0005-0000-0000-0000DC310000}"/>
    <cellStyle name="Comma 4 4 2 2 2 2 2" xfId="3664" xr:uid="{00000000-0005-0000-0000-0000DD310000}"/>
    <cellStyle name="Comma 4 4 2 2 2 2 2 2" xfId="8343" xr:uid="{00000000-0005-0000-0000-0000DE310000}"/>
    <cellStyle name="Comma 4 4 2 2 2 2 2 2 2" xfId="17667" xr:uid="{00000000-0005-0000-0000-0000DF310000}"/>
    <cellStyle name="Comma 4 4 2 2 2 2 2 2 3" xfId="26990" xr:uid="{00000000-0005-0000-0000-0000E0310000}"/>
    <cellStyle name="Comma 4 4 2 2 2 2 2 3" xfId="13008" xr:uid="{00000000-0005-0000-0000-0000E1310000}"/>
    <cellStyle name="Comma 4 4 2 2 2 2 2 4" xfId="22334" xr:uid="{00000000-0005-0000-0000-0000E2310000}"/>
    <cellStyle name="Comma 4 4 2 2 2 2 3" xfId="5351" xr:uid="{00000000-0005-0000-0000-0000E3310000}"/>
    <cellStyle name="Comma 4 4 2 2 2 2 3 2" xfId="14675" xr:uid="{00000000-0005-0000-0000-0000E4310000}"/>
    <cellStyle name="Comma 4 4 2 2 2 2 3 3" xfId="23998" xr:uid="{00000000-0005-0000-0000-0000E5310000}"/>
    <cellStyle name="Comma 4 4 2 2 2 2 4" xfId="7417" xr:uid="{00000000-0005-0000-0000-0000E6310000}"/>
    <cellStyle name="Comma 4 4 2 2 2 2 4 2" xfId="16741" xr:uid="{00000000-0005-0000-0000-0000E7310000}"/>
    <cellStyle name="Comma 4 4 2 2 2 2 4 3" xfId="26064" xr:uid="{00000000-0005-0000-0000-0000E8310000}"/>
    <cellStyle name="Comma 4 4 2 2 2 2 5" xfId="11443" xr:uid="{00000000-0005-0000-0000-0000E9310000}"/>
    <cellStyle name="Comma 4 4 2 2 2 2 6" xfId="20767" xr:uid="{00000000-0005-0000-0000-0000EA310000}"/>
    <cellStyle name="Comma 4 4 2 2 2 3" xfId="3663" xr:uid="{00000000-0005-0000-0000-0000EB310000}"/>
    <cellStyle name="Comma 4 4 2 2 2 3 2" xfId="8342" xr:uid="{00000000-0005-0000-0000-0000EC310000}"/>
    <cellStyle name="Comma 4 4 2 2 2 3 2 2" xfId="17666" xr:uid="{00000000-0005-0000-0000-0000ED310000}"/>
    <cellStyle name="Comma 4 4 2 2 2 3 2 3" xfId="26989" xr:uid="{00000000-0005-0000-0000-0000EE310000}"/>
    <cellStyle name="Comma 4 4 2 2 2 3 3" xfId="13007" xr:uid="{00000000-0005-0000-0000-0000EF310000}"/>
    <cellStyle name="Comma 4 4 2 2 2 3 4" xfId="22333" xr:uid="{00000000-0005-0000-0000-0000F0310000}"/>
    <cellStyle name="Comma 4 4 2 2 2 4" xfId="5350" xr:uid="{00000000-0005-0000-0000-0000F1310000}"/>
    <cellStyle name="Comma 4 4 2 2 2 4 2" xfId="14674" xr:uid="{00000000-0005-0000-0000-0000F2310000}"/>
    <cellStyle name="Comma 4 4 2 2 2 4 3" xfId="23997" xr:uid="{00000000-0005-0000-0000-0000F3310000}"/>
    <cellStyle name="Comma 4 4 2 2 2 5" xfId="7416" xr:uid="{00000000-0005-0000-0000-0000F4310000}"/>
    <cellStyle name="Comma 4 4 2 2 2 5 2" xfId="16740" xr:uid="{00000000-0005-0000-0000-0000F5310000}"/>
    <cellStyle name="Comma 4 4 2 2 2 5 3" xfId="26063" xr:uid="{00000000-0005-0000-0000-0000F6310000}"/>
    <cellStyle name="Comma 4 4 2 2 2 6" xfId="11442" xr:uid="{00000000-0005-0000-0000-0000F7310000}"/>
    <cellStyle name="Comma 4 4 2 2 2 7" xfId="20766" xr:uid="{00000000-0005-0000-0000-0000F8310000}"/>
    <cellStyle name="Comma 4 4 2 2 3" xfId="1917" xr:uid="{00000000-0005-0000-0000-0000F9310000}"/>
    <cellStyle name="Comma 4 4 2 2 3 2" xfId="3665" xr:uid="{00000000-0005-0000-0000-0000FA310000}"/>
    <cellStyle name="Comma 4 4 2 2 3 2 2" xfId="8344" xr:uid="{00000000-0005-0000-0000-0000FB310000}"/>
    <cellStyle name="Comma 4 4 2 2 3 2 2 2" xfId="17668" xr:uid="{00000000-0005-0000-0000-0000FC310000}"/>
    <cellStyle name="Comma 4 4 2 2 3 2 2 3" xfId="26991" xr:uid="{00000000-0005-0000-0000-0000FD310000}"/>
    <cellStyle name="Comma 4 4 2 2 3 2 3" xfId="13009" xr:uid="{00000000-0005-0000-0000-0000FE310000}"/>
    <cellStyle name="Comma 4 4 2 2 3 2 4" xfId="22335" xr:uid="{00000000-0005-0000-0000-0000FF310000}"/>
    <cellStyle name="Comma 4 4 2 2 3 3" xfId="5352" xr:uid="{00000000-0005-0000-0000-000000320000}"/>
    <cellStyle name="Comma 4 4 2 2 3 3 2" xfId="14676" xr:uid="{00000000-0005-0000-0000-000001320000}"/>
    <cellStyle name="Comma 4 4 2 2 3 3 3" xfId="23999" xr:uid="{00000000-0005-0000-0000-000002320000}"/>
    <cellStyle name="Comma 4 4 2 2 3 4" xfId="7418" xr:uid="{00000000-0005-0000-0000-000003320000}"/>
    <cellStyle name="Comma 4 4 2 2 3 4 2" xfId="16742" xr:uid="{00000000-0005-0000-0000-000004320000}"/>
    <cellStyle name="Comma 4 4 2 2 3 4 3" xfId="26065" xr:uid="{00000000-0005-0000-0000-000005320000}"/>
    <cellStyle name="Comma 4 4 2 2 3 5" xfId="11444" xr:uid="{00000000-0005-0000-0000-000006320000}"/>
    <cellStyle name="Comma 4 4 2 2 3 6" xfId="20768" xr:uid="{00000000-0005-0000-0000-000007320000}"/>
    <cellStyle name="Comma 4 4 2 2 4" xfId="3662" xr:uid="{00000000-0005-0000-0000-000008320000}"/>
    <cellStyle name="Comma 4 4 2 2 4 2" xfId="8341" xr:uid="{00000000-0005-0000-0000-000009320000}"/>
    <cellStyle name="Comma 4 4 2 2 4 2 2" xfId="17665" xr:uid="{00000000-0005-0000-0000-00000A320000}"/>
    <cellStyle name="Comma 4 4 2 2 4 2 3" xfId="26988" xr:uid="{00000000-0005-0000-0000-00000B320000}"/>
    <cellStyle name="Comma 4 4 2 2 4 3" xfId="13006" xr:uid="{00000000-0005-0000-0000-00000C320000}"/>
    <cellStyle name="Comma 4 4 2 2 4 4" xfId="22332" xr:uid="{00000000-0005-0000-0000-00000D320000}"/>
    <cellStyle name="Comma 4 4 2 2 5" xfId="5349" xr:uid="{00000000-0005-0000-0000-00000E320000}"/>
    <cellStyle name="Comma 4 4 2 2 5 2" xfId="14673" xr:uid="{00000000-0005-0000-0000-00000F320000}"/>
    <cellStyle name="Comma 4 4 2 2 5 3" xfId="23996" xr:uid="{00000000-0005-0000-0000-000010320000}"/>
    <cellStyle name="Comma 4 4 2 2 6" xfId="7415" xr:uid="{00000000-0005-0000-0000-000011320000}"/>
    <cellStyle name="Comma 4 4 2 2 6 2" xfId="16739" xr:uid="{00000000-0005-0000-0000-000012320000}"/>
    <cellStyle name="Comma 4 4 2 2 6 3" xfId="26062" xr:uid="{00000000-0005-0000-0000-000013320000}"/>
    <cellStyle name="Comma 4 4 2 2 7" xfId="11441" xr:uid="{00000000-0005-0000-0000-000014320000}"/>
    <cellStyle name="Comma 4 4 2 2 8" xfId="20765" xr:uid="{00000000-0005-0000-0000-000015320000}"/>
    <cellStyle name="Comma 4 4 2 3" xfId="1918" xr:uid="{00000000-0005-0000-0000-000016320000}"/>
    <cellStyle name="Comma 4 4 2 3 2" xfId="1919" xr:uid="{00000000-0005-0000-0000-000017320000}"/>
    <cellStyle name="Comma 4 4 2 3 2 2" xfId="3667" xr:uid="{00000000-0005-0000-0000-000018320000}"/>
    <cellStyle name="Comma 4 4 2 3 2 2 2" xfId="8346" xr:uid="{00000000-0005-0000-0000-000019320000}"/>
    <cellStyle name="Comma 4 4 2 3 2 2 2 2" xfId="17670" xr:uid="{00000000-0005-0000-0000-00001A320000}"/>
    <cellStyle name="Comma 4 4 2 3 2 2 2 3" xfId="26993" xr:uid="{00000000-0005-0000-0000-00001B320000}"/>
    <cellStyle name="Comma 4 4 2 3 2 2 3" xfId="13011" xr:uid="{00000000-0005-0000-0000-00001C320000}"/>
    <cellStyle name="Comma 4 4 2 3 2 2 4" xfId="22337" xr:uid="{00000000-0005-0000-0000-00001D320000}"/>
    <cellStyle name="Comma 4 4 2 3 2 3" xfId="5354" xr:uid="{00000000-0005-0000-0000-00001E320000}"/>
    <cellStyle name="Comma 4 4 2 3 2 3 2" xfId="14678" xr:uid="{00000000-0005-0000-0000-00001F320000}"/>
    <cellStyle name="Comma 4 4 2 3 2 3 3" xfId="24001" xr:uid="{00000000-0005-0000-0000-000020320000}"/>
    <cellStyle name="Comma 4 4 2 3 2 4" xfId="7420" xr:uid="{00000000-0005-0000-0000-000021320000}"/>
    <cellStyle name="Comma 4 4 2 3 2 4 2" xfId="16744" xr:uid="{00000000-0005-0000-0000-000022320000}"/>
    <cellStyle name="Comma 4 4 2 3 2 4 3" xfId="26067" xr:uid="{00000000-0005-0000-0000-000023320000}"/>
    <cellStyle name="Comma 4 4 2 3 2 5" xfId="11446" xr:uid="{00000000-0005-0000-0000-000024320000}"/>
    <cellStyle name="Comma 4 4 2 3 2 6" xfId="20770" xr:uid="{00000000-0005-0000-0000-000025320000}"/>
    <cellStyle name="Comma 4 4 2 3 3" xfId="3666" xr:uid="{00000000-0005-0000-0000-000026320000}"/>
    <cellStyle name="Comma 4 4 2 3 3 2" xfId="8345" xr:uid="{00000000-0005-0000-0000-000027320000}"/>
    <cellStyle name="Comma 4 4 2 3 3 2 2" xfId="17669" xr:uid="{00000000-0005-0000-0000-000028320000}"/>
    <cellStyle name="Comma 4 4 2 3 3 2 3" xfId="26992" xr:uid="{00000000-0005-0000-0000-000029320000}"/>
    <cellStyle name="Comma 4 4 2 3 3 3" xfId="13010" xr:uid="{00000000-0005-0000-0000-00002A320000}"/>
    <cellStyle name="Comma 4 4 2 3 3 4" xfId="22336" xr:uid="{00000000-0005-0000-0000-00002B320000}"/>
    <cellStyle name="Comma 4 4 2 3 4" xfId="5353" xr:uid="{00000000-0005-0000-0000-00002C320000}"/>
    <cellStyle name="Comma 4 4 2 3 4 2" xfId="14677" xr:uid="{00000000-0005-0000-0000-00002D320000}"/>
    <cellStyle name="Comma 4 4 2 3 4 3" xfId="24000" xr:uid="{00000000-0005-0000-0000-00002E320000}"/>
    <cellStyle name="Comma 4 4 2 3 5" xfId="7419" xr:uid="{00000000-0005-0000-0000-00002F320000}"/>
    <cellStyle name="Comma 4 4 2 3 5 2" xfId="16743" xr:uid="{00000000-0005-0000-0000-000030320000}"/>
    <cellStyle name="Comma 4 4 2 3 5 3" xfId="26066" xr:uid="{00000000-0005-0000-0000-000031320000}"/>
    <cellStyle name="Comma 4 4 2 3 6" xfId="11445" xr:uid="{00000000-0005-0000-0000-000032320000}"/>
    <cellStyle name="Comma 4 4 2 3 7" xfId="20769" xr:uid="{00000000-0005-0000-0000-000033320000}"/>
    <cellStyle name="Comma 4 4 2 4" xfId="1920" xr:uid="{00000000-0005-0000-0000-000034320000}"/>
    <cellStyle name="Comma 4 4 2 4 2" xfId="3668" xr:uid="{00000000-0005-0000-0000-000035320000}"/>
    <cellStyle name="Comma 4 4 2 4 2 2" xfId="8347" xr:uid="{00000000-0005-0000-0000-000036320000}"/>
    <cellStyle name="Comma 4 4 2 4 2 2 2" xfId="17671" xr:uid="{00000000-0005-0000-0000-000037320000}"/>
    <cellStyle name="Comma 4 4 2 4 2 2 3" xfId="26994" xr:uid="{00000000-0005-0000-0000-000038320000}"/>
    <cellStyle name="Comma 4 4 2 4 2 3" xfId="13012" xr:uid="{00000000-0005-0000-0000-000039320000}"/>
    <cellStyle name="Comma 4 4 2 4 2 4" xfId="22338" xr:uid="{00000000-0005-0000-0000-00003A320000}"/>
    <cellStyle name="Comma 4 4 2 4 3" xfId="5355" xr:uid="{00000000-0005-0000-0000-00003B320000}"/>
    <cellStyle name="Comma 4 4 2 4 3 2" xfId="14679" xr:uid="{00000000-0005-0000-0000-00003C320000}"/>
    <cellStyle name="Comma 4 4 2 4 3 3" xfId="24002" xr:uid="{00000000-0005-0000-0000-00003D320000}"/>
    <cellStyle name="Comma 4 4 2 4 4" xfId="7421" xr:uid="{00000000-0005-0000-0000-00003E320000}"/>
    <cellStyle name="Comma 4 4 2 4 4 2" xfId="16745" xr:uid="{00000000-0005-0000-0000-00003F320000}"/>
    <cellStyle name="Comma 4 4 2 4 4 3" xfId="26068" xr:uid="{00000000-0005-0000-0000-000040320000}"/>
    <cellStyle name="Comma 4 4 2 4 5" xfId="11447" xr:uid="{00000000-0005-0000-0000-000041320000}"/>
    <cellStyle name="Comma 4 4 2 4 6" xfId="20771" xr:uid="{00000000-0005-0000-0000-000042320000}"/>
    <cellStyle name="Comma 4 4 2 5" xfId="1921" xr:uid="{00000000-0005-0000-0000-000043320000}"/>
    <cellStyle name="Comma 4 4 2 5 2" xfId="3669" xr:uid="{00000000-0005-0000-0000-000044320000}"/>
    <cellStyle name="Comma 4 4 2 5 2 2" xfId="8348" xr:uid="{00000000-0005-0000-0000-000045320000}"/>
    <cellStyle name="Comma 4 4 2 5 2 2 2" xfId="17672" xr:uid="{00000000-0005-0000-0000-000046320000}"/>
    <cellStyle name="Comma 4 4 2 5 2 2 3" xfId="26995" xr:uid="{00000000-0005-0000-0000-000047320000}"/>
    <cellStyle name="Comma 4 4 2 5 2 3" xfId="13013" xr:uid="{00000000-0005-0000-0000-000048320000}"/>
    <cellStyle name="Comma 4 4 2 5 2 4" xfId="22339" xr:uid="{00000000-0005-0000-0000-000049320000}"/>
    <cellStyle name="Comma 4 4 2 5 3" xfId="5356" xr:uid="{00000000-0005-0000-0000-00004A320000}"/>
    <cellStyle name="Comma 4 4 2 5 3 2" xfId="14680" xr:uid="{00000000-0005-0000-0000-00004B320000}"/>
    <cellStyle name="Comma 4 4 2 5 3 3" xfId="24003" xr:uid="{00000000-0005-0000-0000-00004C320000}"/>
    <cellStyle name="Comma 4 4 2 5 4" xfId="7422" xr:uid="{00000000-0005-0000-0000-00004D320000}"/>
    <cellStyle name="Comma 4 4 2 5 4 2" xfId="16746" xr:uid="{00000000-0005-0000-0000-00004E320000}"/>
    <cellStyle name="Comma 4 4 2 5 4 3" xfId="26069" xr:uid="{00000000-0005-0000-0000-00004F320000}"/>
    <cellStyle name="Comma 4 4 2 5 5" xfId="11448" xr:uid="{00000000-0005-0000-0000-000050320000}"/>
    <cellStyle name="Comma 4 4 2 5 6" xfId="20772" xr:uid="{00000000-0005-0000-0000-000051320000}"/>
    <cellStyle name="Comma 4 4 2 6" xfId="1922" xr:uid="{00000000-0005-0000-0000-000052320000}"/>
    <cellStyle name="Comma 4 4 2 6 2" xfId="3670" xr:uid="{00000000-0005-0000-0000-000053320000}"/>
    <cellStyle name="Comma 4 4 2 6 2 2" xfId="8349" xr:uid="{00000000-0005-0000-0000-000054320000}"/>
    <cellStyle name="Comma 4 4 2 6 2 2 2" xfId="17673" xr:uid="{00000000-0005-0000-0000-000055320000}"/>
    <cellStyle name="Comma 4 4 2 6 2 2 3" xfId="26996" xr:uid="{00000000-0005-0000-0000-000056320000}"/>
    <cellStyle name="Comma 4 4 2 6 2 3" xfId="13014" xr:uid="{00000000-0005-0000-0000-000057320000}"/>
    <cellStyle name="Comma 4 4 2 6 2 4" xfId="22340" xr:uid="{00000000-0005-0000-0000-000058320000}"/>
    <cellStyle name="Comma 4 4 2 6 3" xfId="5357" xr:uid="{00000000-0005-0000-0000-000059320000}"/>
    <cellStyle name="Comma 4 4 2 6 3 2" xfId="14681" xr:uid="{00000000-0005-0000-0000-00005A320000}"/>
    <cellStyle name="Comma 4 4 2 6 3 3" xfId="24004" xr:uid="{00000000-0005-0000-0000-00005B320000}"/>
    <cellStyle name="Comma 4 4 2 6 4" xfId="7423" xr:uid="{00000000-0005-0000-0000-00005C320000}"/>
    <cellStyle name="Comma 4 4 2 6 4 2" xfId="16747" xr:uid="{00000000-0005-0000-0000-00005D320000}"/>
    <cellStyle name="Comma 4 4 2 6 4 3" xfId="26070" xr:uid="{00000000-0005-0000-0000-00005E320000}"/>
    <cellStyle name="Comma 4 4 2 6 5" xfId="11449" xr:uid="{00000000-0005-0000-0000-00005F320000}"/>
    <cellStyle name="Comma 4 4 2 6 6" xfId="20773" xr:uid="{00000000-0005-0000-0000-000060320000}"/>
    <cellStyle name="Comma 4 4 2 7" xfId="1913" xr:uid="{00000000-0005-0000-0000-000061320000}"/>
    <cellStyle name="Comma 4 4 2 7 2" xfId="3661" xr:uid="{00000000-0005-0000-0000-000062320000}"/>
    <cellStyle name="Comma 4 4 2 7 2 2" xfId="8340" xr:uid="{00000000-0005-0000-0000-000063320000}"/>
    <cellStyle name="Comma 4 4 2 7 2 2 2" xfId="17664" xr:uid="{00000000-0005-0000-0000-000064320000}"/>
    <cellStyle name="Comma 4 4 2 7 2 2 3" xfId="26987" xr:uid="{00000000-0005-0000-0000-000065320000}"/>
    <cellStyle name="Comma 4 4 2 7 2 3" xfId="13005" xr:uid="{00000000-0005-0000-0000-000066320000}"/>
    <cellStyle name="Comma 4 4 2 7 2 4" xfId="22331" xr:uid="{00000000-0005-0000-0000-000067320000}"/>
    <cellStyle name="Comma 4 4 2 7 3" xfId="5348" xr:uid="{00000000-0005-0000-0000-000068320000}"/>
    <cellStyle name="Comma 4 4 2 7 3 2" xfId="14672" xr:uid="{00000000-0005-0000-0000-000069320000}"/>
    <cellStyle name="Comma 4 4 2 7 3 3" xfId="23995" xr:uid="{00000000-0005-0000-0000-00006A320000}"/>
    <cellStyle name="Comma 4 4 2 7 4" xfId="7414" xr:uid="{00000000-0005-0000-0000-00006B320000}"/>
    <cellStyle name="Comma 4 4 2 7 4 2" xfId="16738" xr:uid="{00000000-0005-0000-0000-00006C320000}"/>
    <cellStyle name="Comma 4 4 2 7 4 3" xfId="26061" xr:uid="{00000000-0005-0000-0000-00006D320000}"/>
    <cellStyle name="Comma 4 4 2 7 5" xfId="11440" xr:uid="{00000000-0005-0000-0000-00006E320000}"/>
    <cellStyle name="Comma 4 4 2 7 6" xfId="20764" xr:uid="{00000000-0005-0000-0000-00006F320000}"/>
    <cellStyle name="Comma 4 4 2 8" xfId="3007" xr:uid="{00000000-0005-0000-0000-000070320000}"/>
    <cellStyle name="Comma 4 4 2 8 2" xfId="7686" xr:uid="{00000000-0005-0000-0000-000071320000}"/>
    <cellStyle name="Comma 4 4 2 8 2 2" xfId="17010" xr:uid="{00000000-0005-0000-0000-000072320000}"/>
    <cellStyle name="Comma 4 4 2 8 2 3" xfId="26333" xr:uid="{00000000-0005-0000-0000-000073320000}"/>
    <cellStyle name="Comma 4 4 2 8 3" xfId="12395" xr:uid="{00000000-0005-0000-0000-000074320000}"/>
    <cellStyle name="Comma 4 4 2 8 4" xfId="21721" xr:uid="{00000000-0005-0000-0000-000075320000}"/>
    <cellStyle name="Comma 4 4 2 9" xfId="4655" xr:uid="{00000000-0005-0000-0000-000076320000}"/>
    <cellStyle name="Comma 4 4 2 9 2" xfId="13979" xr:uid="{00000000-0005-0000-0000-000077320000}"/>
    <cellStyle name="Comma 4 4 2 9 3" xfId="23302" xr:uid="{00000000-0005-0000-0000-000078320000}"/>
    <cellStyle name="Comma 4 4 3" xfId="1923" xr:uid="{00000000-0005-0000-0000-000079320000}"/>
    <cellStyle name="Comma 4 4 3 2" xfId="3671" xr:uid="{00000000-0005-0000-0000-00007A320000}"/>
    <cellStyle name="Comma 4 4 3 2 2" xfId="8350" xr:uid="{00000000-0005-0000-0000-00007B320000}"/>
    <cellStyle name="Comma 4 4 3 2 2 2" xfId="17674" xr:uid="{00000000-0005-0000-0000-00007C320000}"/>
    <cellStyle name="Comma 4 4 3 2 2 3" xfId="26997" xr:uid="{00000000-0005-0000-0000-00007D320000}"/>
    <cellStyle name="Comma 4 4 3 3" xfId="7424" xr:uid="{00000000-0005-0000-0000-00007E320000}"/>
    <cellStyle name="Comma 4 4 3 3 2" xfId="16748" xr:uid="{00000000-0005-0000-0000-00007F320000}"/>
    <cellStyle name="Comma 4 4 3 3 3" xfId="26071" xr:uid="{00000000-0005-0000-0000-000080320000}"/>
    <cellStyle name="Comma 4 4 3 4" xfId="11450" xr:uid="{00000000-0005-0000-0000-000081320000}"/>
    <cellStyle name="Comma 4 4 3 5" xfId="20774" xr:uid="{00000000-0005-0000-0000-000082320000}"/>
    <cellStyle name="Comma 4 4 4" xfId="1924" xr:uid="{00000000-0005-0000-0000-000083320000}"/>
    <cellStyle name="Comma 4 4 4 2" xfId="1925" xr:uid="{00000000-0005-0000-0000-000084320000}"/>
    <cellStyle name="Comma 4 4 4 2 2" xfId="3673" xr:uid="{00000000-0005-0000-0000-000085320000}"/>
    <cellStyle name="Comma 4 4 4 2 2 2" xfId="8352" xr:uid="{00000000-0005-0000-0000-000086320000}"/>
    <cellStyle name="Comma 4 4 4 2 2 2 2" xfId="17676" xr:uid="{00000000-0005-0000-0000-000087320000}"/>
    <cellStyle name="Comma 4 4 4 2 2 2 3" xfId="26999" xr:uid="{00000000-0005-0000-0000-000088320000}"/>
    <cellStyle name="Comma 4 4 4 2 2 3" xfId="13016" xr:uid="{00000000-0005-0000-0000-000089320000}"/>
    <cellStyle name="Comma 4 4 4 2 2 4" xfId="22342" xr:uid="{00000000-0005-0000-0000-00008A320000}"/>
    <cellStyle name="Comma 4 4 4 2 3" xfId="5360" xr:uid="{00000000-0005-0000-0000-00008B320000}"/>
    <cellStyle name="Comma 4 4 4 2 3 2" xfId="14684" xr:uid="{00000000-0005-0000-0000-00008C320000}"/>
    <cellStyle name="Comma 4 4 4 2 3 3" xfId="24007" xr:uid="{00000000-0005-0000-0000-00008D320000}"/>
    <cellStyle name="Comma 4 4 4 2 4" xfId="7426" xr:uid="{00000000-0005-0000-0000-00008E320000}"/>
    <cellStyle name="Comma 4 4 4 2 4 2" xfId="16750" xr:uid="{00000000-0005-0000-0000-00008F320000}"/>
    <cellStyle name="Comma 4 4 4 2 4 3" xfId="26073" xr:uid="{00000000-0005-0000-0000-000090320000}"/>
    <cellStyle name="Comma 4 4 4 2 5" xfId="11452" xr:uid="{00000000-0005-0000-0000-000091320000}"/>
    <cellStyle name="Comma 4 4 4 2 6" xfId="20776" xr:uid="{00000000-0005-0000-0000-000092320000}"/>
    <cellStyle name="Comma 4 4 4 3" xfId="3672" xr:uid="{00000000-0005-0000-0000-000093320000}"/>
    <cellStyle name="Comma 4 4 4 3 2" xfId="8351" xr:uid="{00000000-0005-0000-0000-000094320000}"/>
    <cellStyle name="Comma 4 4 4 3 2 2" xfId="17675" xr:uid="{00000000-0005-0000-0000-000095320000}"/>
    <cellStyle name="Comma 4 4 4 3 2 3" xfId="26998" xr:uid="{00000000-0005-0000-0000-000096320000}"/>
    <cellStyle name="Comma 4 4 4 3 3" xfId="13015" xr:uid="{00000000-0005-0000-0000-000097320000}"/>
    <cellStyle name="Comma 4 4 4 3 4" xfId="22341" xr:uid="{00000000-0005-0000-0000-000098320000}"/>
    <cellStyle name="Comma 4 4 4 4" xfId="5359" xr:uid="{00000000-0005-0000-0000-000099320000}"/>
    <cellStyle name="Comma 4 4 4 4 2" xfId="14683" xr:uid="{00000000-0005-0000-0000-00009A320000}"/>
    <cellStyle name="Comma 4 4 4 4 3" xfId="24006" xr:uid="{00000000-0005-0000-0000-00009B320000}"/>
    <cellStyle name="Comma 4 4 4 5" xfId="7425" xr:uid="{00000000-0005-0000-0000-00009C320000}"/>
    <cellStyle name="Comma 4 4 4 5 2" xfId="16749" xr:uid="{00000000-0005-0000-0000-00009D320000}"/>
    <cellStyle name="Comma 4 4 4 5 3" xfId="26072" xr:uid="{00000000-0005-0000-0000-00009E320000}"/>
    <cellStyle name="Comma 4 4 4 6" xfId="11451" xr:uid="{00000000-0005-0000-0000-00009F320000}"/>
    <cellStyle name="Comma 4 4 4 7" xfId="20775" xr:uid="{00000000-0005-0000-0000-0000A0320000}"/>
    <cellStyle name="Comma 4 4 5" xfId="1926" xr:uid="{00000000-0005-0000-0000-0000A1320000}"/>
    <cellStyle name="Comma 4 4 5 2" xfId="3674" xr:uid="{00000000-0005-0000-0000-0000A2320000}"/>
    <cellStyle name="Comma 4 4 5 2 2" xfId="8353" xr:uid="{00000000-0005-0000-0000-0000A3320000}"/>
    <cellStyle name="Comma 4 4 5 2 2 2" xfId="17677" xr:uid="{00000000-0005-0000-0000-0000A4320000}"/>
    <cellStyle name="Comma 4 4 5 2 2 3" xfId="27000" xr:uid="{00000000-0005-0000-0000-0000A5320000}"/>
    <cellStyle name="Comma 4 4 5 2 3" xfId="13017" xr:uid="{00000000-0005-0000-0000-0000A6320000}"/>
    <cellStyle name="Comma 4 4 5 2 4" xfId="22343" xr:uid="{00000000-0005-0000-0000-0000A7320000}"/>
    <cellStyle name="Comma 4 4 5 3" xfId="5361" xr:uid="{00000000-0005-0000-0000-0000A8320000}"/>
    <cellStyle name="Comma 4 4 5 3 2" xfId="14685" xr:uid="{00000000-0005-0000-0000-0000A9320000}"/>
    <cellStyle name="Comma 4 4 5 3 3" xfId="24008" xr:uid="{00000000-0005-0000-0000-0000AA320000}"/>
    <cellStyle name="Comma 4 4 5 4" xfId="7427" xr:uid="{00000000-0005-0000-0000-0000AB320000}"/>
    <cellStyle name="Comma 4 4 5 4 2" xfId="16751" xr:uid="{00000000-0005-0000-0000-0000AC320000}"/>
    <cellStyle name="Comma 4 4 5 4 3" xfId="26074" xr:uid="{00000000-0005-0000-0000-0000AD320000}"/>
    <cellStyle name="Comma 4 4 5 5" xfId="11453" xr:uid="{00000000-0005-0000-0000-0000AE320000}"/>
    <cellStyle name="Comma 4 4 5 6" xfId="20777" xr:uid="{00000000-0005-0000-0000-0000AF320000}"/>
    <cellStyle name="Comma 4 4 6" xfId="1912" xr:uid="{00000000-0005-0000-0000-0000B0320000}"/>
    <cellStyle name="Comma 4 4 6 2" xfId="3660" xr:uid="{00000000-0005-0000-0000-0000B1320000}"/>
    <cellStyle name="Comma 4 4 6 2 2" xfId="8339" xr:uid="{00000000-0005-0000-0000-0000B2320000}"/>
    <cellStyle name="Comma 4 4 6 2 2 2" xfId="17663" xr:uid="{00000000-0005-0000-0000-0000B3320000}"/>
    <cellStyle name="Comma 4 4 6 2 2 3" xfId="26986" xr:uid="{00000000-0005-0000-0000-0000B4320000}"/>
    <cellStyle name="Comma 4 4 6 2 3" xfId="13004" xr:uid="{00000000-0005-0000-0000-0000B5320000}"/>
    <cellStyle name="Comma 4 4 6 2 4" xfId="22330" xr:uid="{00000000-0005-0000-0000-0000B6320000}"/>
    <cellStyle name="Comma 4 4 6 3" xfId="5347" xr:uid="{00000000-0005-0000-0000-0000B7320000}"/>
    <cellStyle name="Comma 4 4 6 3 2" xfId="14671" xr:uid="{00000000-0005-0000-0000-0000B8320000}"/>
    <cellStyle name="Comma 4 4 6 3 3" xfId="23994" xr:uid="{00000000-0005-0000-0000-0000B9320000}"/>
    <cellStyle name="Comma 4 4 6 4" xfId="7413" xr:uid="{00000000-0005-0000-0000-0000BA320000}"/>
    <cellStyle name="Comma 4 4 6 4 2" xfId="16737" xr:uid="{00000000-0005-0000-0000-0000BB320000}"/>
    <cellStyle name="Comma 4 4 6 4 3" xfId="26060" xr:uid="{00000000-0005-0000-0000-0000BC320000}"/>
    <cellStyle name="Comma 4 4 6 5" xfId="11439" xr:uid="{00000000-0005-0000-0000-0000BD320000}"/>
    <cellStyle name="Comma 4 4 6 6" xfId="20763" xr:uid="{00000000-0005-0000-0000-0000BE320000}"/>
    <cellStyle name="Comma 4 4 7" xfId="2974" xr:uid="{00000000-0005-0000-0000-0000BF320000}"/>
    <cellStyle name="Comma 4 4 7 2" xfId="7653" xr:uid="{00000000-0005-0000-0000-0000C0320000}"/>
    <cellStyle name="Comma 4 4 7 2 2" xfId="16977" xr:uid="{00000000-0005-0000-0000-0000C1320000}"/>
    <cellStyle name="Comma 4 4 7 2 3" xfId="26300" xr:uid="{00000000-0005-0000-0000-0000C2320000}"/>
    <cellStyle name="Comma 4 4 8" xfId="6691" xr:uid="{00000000-0005-0000-0000-0000C3320000}"/>
    <cellStyle name="Comma 4 4 8 2" xfId="16015" xr:uid="{00000000-0005-0000-0000-0000C4320000}"/>
    <cellStyle name="Comma 4 4 8 3" xfId="25338" xr:uid="{00000000-0005-0000-0000-0000C5320000}"/>
    <cellStyle name="Comma 4 4 9" xfId="10755" xr:uid="{00000000-0005-0000-0000-0000C6320000}"/>
    <cellStyle name="Comma 4 5" xfId="1197" xr:uid="{00000000-0005-0000-0000-0000C7320000}"/>
    <cellStyle name="Comma 4 5 2" xfId="1928" xr:uid="{00000000-0005-0000-0000-0000C8320000}"/>
    <cellStyle name="Comma 4 5 2 2" xfId="1929" xr:uid="{00000000-0005-0000-0000-0000C9320000}"/>
    <cellStyle name="Comma 4 5 2 2 2" xfId="3677" xr:uid="{00000000-0005-0000-0000-0000CA320000}"/>
    <cellStyle name="Comma 4 5 2 2 2 2" xfId="8356" xr:uid="{00000000-0005-0000-0000-0000CB320000}"/>
    <cellStyle name="Comma 4 5 2 2 2 2 2" xfId="17680" xr:uid="{00000000-0005-0000-0000-0000CC320000}"/>
    <cellStyle name="Comma 4 5 2 2 2 2 3" xfId="27003" xr:uid="{00000000-0005-0000-0000-0000CD320000}"/>
    <cellStyle name="Comma 4 5 2 2 2 3" xfId="13020" xr:uid="{00000000-0005-0000-0000-0000CE320000}"/>
    <cellStyle name="Comma 4 5 2 2 2 4" xfId="22346" xr:uid="{00000000-0005-0000-0000-0000CF320000}"/>
    <cellStyle name="Comma 4 5 2 2 3" xfId="5364" xr:uid="{00000000-0005-0000-0000-0000D0320000}"/>
    <cellStyle name="Comma 4 5 2 2 3 2" xfId="14688" xr:uid="{00000000-0005-0000-0000-0000D1320000}"/>
    <cellStyle name="Comma 4 5 2 2 3 3" xfId="24011" xr:uid="{00000000-0005-0000-0000-0000D2320000}"/>
    <cellStyle name="Comma 4 5 2 2 4" xfId="7430" xr:uid="{00000000-0005-0000-0000-0000D3320000}"/>
    <cellStyle name="Comma 4 5 2 2 4 2" xfId="16754" xr:uid="{00000000-0005-0000-0000-0000D4320000}"/>
    <cellStyle name="Comma 4 5 2 2 4 3" xfId="26077" xr:uid="{00000000-0005-0000-0000-0000D5320000}"/>
    <cellStyle name="Comma 4 5 2 2 5" xfId="11456" xr:uid="{00000000-0005-0000-0000-0000D6320000}"/>
    <cellStyle name="Comma 4 5 2 2 6" xfId="20780" xr:uid="{00000000-0005-0000-0000-0000D7320000}"/>
    <cellStyle name="Comma 4 5 2 3" xfId="3676" xr:uid="{00000000-0005-0000-0000-0000D8320000}"/>
    <cellStyle name="Comma 4 5 2 3 2" xfId="8355" xr:uid="{00000000-0005-0000-0000-0000D9320000}"/>
    <cellStyle name="Comma 4 5 2 3 2 2" xfId="17679" xr:uid="{00000000-0005-0000-0000-0000DA320000}"/>
    <cellStyle name="Comma 4 5 2 3 2 3" xfId="27002" xr:uid="{00000000-0005-0000-0000-0000DB320000}"/>
    <cellStyle name="Comma 4 5 2 3 3" xfId="13019" xr:uid="{00000000-0005-0000-0000-0000DC320000}"/>
    <cellStyle name="Comma 4 5 2 3 4" xfId="22345" xr:uid="{00000000-0005-0000-0000-0000DD320000}"/>
    <cellStyle name="Comma 4 5 2 4" xfId="5363" xr:uid="{00000000-0005-0000-0000-0000DE320000}"/>
    <cellStyle name="Comma 4 5 2 4 2" xfId="14687" xr:uid="{00000000-0005-0000-0000-0000DF320000}"/>
    <cellStyle name="Comma 4 5 2 4 3" xfId="24010" xr:uid="{00000000-0005-0000-0000-0000E0320000}"/>
    <cellStyle name="Comma 4 5 2 5" xfId="7429" xr:uid="{00000000-0005-0000-0000-0000E1320000}"/>
    <cellStyle name="Comma 4 5 2 5 2" xfId="16753" xr:uid="{00000000-0005-0000-0000-0000E2320000}"/>
    <cellStyle name="Comma 4 5 2 5 3" xfId="26076" xr:uid="{00000000-0005-0000-0000-0000E3320000}"/>
    <cellStyle name="Comma 4 5 2 6" xfId="11455" xr:uid="{00000000-0005-0000-0000-0000E4320000}"/>
    <cellStyle name="Comma 4 5 2 7" xfId="20779" xr:uid="{00000000-0005-0000-0000-0000E5320000}"/>
    <cellStyle name="Comma 4 5 3" xfId="1930" xr:uid="{00000000-0005-0000-0000-0000E6320000}"/>
    <cellStyle name="Comma 4 5 3 2" xfId="3678" xr:uid="{00000000-0005-0000-0000-0000E7320000}"/>
    <cellStyle name="Comma 4 5 3 2 2" xfId="8357" xr:uid="{00000000-0005-0000-0000-0000E8320000}"/>
    <cellStyle name="Comma 4 5 3 2 2 2" xfId="17681" xr:uid="{00000000-0005-0000-0000-0000E9320000}"/>
    <cellStyle name="Comma 4 5 3 2 2 3" xfId="27004" xr:uid="{00000000-0005-0000-0000-0000EA320000}"/>
    <cellStyle name="Comma 4 5 3 2 3" xfId="13021" xr:uid="{00000000-0005-0000-0000-0000EB320000}"/>
    <cellStyle name="Comma 4 5 3 2 4" xfId="22347" xr:uid="{00000000-0005-0000-0000-0000EC320000}"/>
    <cellStyle name="Comma 4 5 3 3" xfId="5365" xr:uid="{00000000-0005-0000-0000-0000ED320000}"/>
    <cellStyle name="Comma 4 5 3 3 2" xfId="14689" xr:uid="{00000000-0005-0000-0000-0000EE320000}"/>
    <cellStyle name="Comma 4 5 3 3 3" xfId="24012" xr:uid="{00000000-0005-0000-0000-0000EF320000}"/>
    <cellStyle name="Comma 4 5 3 4" xfId="7431" xr:uid="{00000000-0005-0000-0000-0000F0320000}"/>
    <cellStyle name="Comma 4 5 3 4 2" xfId="16755" xr:uid="{00000000-0005-0000-0000-0000F1320000}"/>
    <cellStyle name="Comma 4 5 3 4 3" xfId="26078" xr:uid="{00000000-0005-0000-0000-0000F2320000}"/>
    <cellStyle name="Comma 4 5 3 5" xfId="11457" xr:uid="{00000000-0005-0000-0000-0000F3320000}"/>
    <cellStyle name="Comma 4 5 3 6" xfId="20781" xr:uid="{00000000-0005-0000-0000-0000F4320000}"/>
    <cellStyle name="Comma 4 5 4" xfId="1927" xr:uid="{00000000-0005-0000-0000-0000F5320000}"/>
    <cellStyle name="Comma 4 5 4 2" xfId="3675" xr:uid="{00000000-0005-0000-0000-0000F6320000}"/>
    <cellStyle name="Comma 4 5 4 2 2" xfId="8354" xr:uid="{00000000-0005-0000-0000-0000F7320000}"/>
    <cellStyle name="Comma 4 5 4 2 2 2" xfId="17678" xr:uid="{00000000-0005-0000-0000-0000F8320000}"/>
    <cellStyle name="Comma 4 5 4 2 2 3" xfId="27001" xr:uid="{00000000-0005-0000-0000-0000F9320000}"/>
    <cellStyle name="Comma 4 5 4 2 3" xfId="13018" xr:uid="{00000000-0005-0000-0000-0000FA320000}"/>
    <cellStyle name="Comma 4 5 4 2 4" xfId="22344" xr:uid="{00000000-0005-0000-0000-0000FB320000}"/>
    <cellStyle name="Comma 4 5 4 3" xfId="5362" xr:uid="{00000000-0005-0000-0000-0000FC320000}"/>
    <cellStyle name="Comma 4 5 4 3 2" xfId="14686" xr:uid="{00000000-0005-0000-0000-0000FD320000}"/>
    <cellStyle name="Comma 4 5 4 3 3" xfId="24009" xr:uid="{00000000-0005-0000-0000-0000FE320000}"/>
    <cellStyle name="Comma 4 5 4 4" xfId="7428" xr:uid="{00000000-0005-0000-0000-0000FF320000}"/>
    <cellStyle name="Comma 4 5 4 4 2" xfId="16752" xr:uid="{00000000-0005-0000-0000-000000330000}"/>
    <cellStyle name="Comma 4 5 4 4 3" xfId="26075" xr:uid="{00000000-0005-0000-0000-000001330000}"/>
    <cellStyle name="Comma 4 5 4 5" xfId="11454" xr:uid="{00000000-0005-0000-0000-000002330000}"/>
    <cellStyle name="Comma 4 5 4 6" xfId="20778" xr:uid="{00000000-0005-0000-0000-000003330000}"/>
    <cellStyle name="Comma 4 5 5" xfId="3008" xr:uid="{00000000-0005-0000-0000-000004330000}"/>
    <cellStyle name="Comma 4 5 5 2" xfId="7687" xr:uid="{00000000-0005-0000-0000-000005330000}"/>
    <cellStyle name="Comma 4 5 5 2 2" xfId="17011" xr:uid="{00000000-0005-0000-0000-000006330000}"/>
    <cellStyle name="Comma 4 5 5 2 3" xfId="26334" xr:uid="{00000000-0005-0000-0000-000007330000}"/>
    <cellStyle name="Comma 4 5 5 3" xfId="12396" xr:uid="{00000000-0005-0000-0000-000008330000}"/>
    <cellStyle name="Comma 4 5 5 4" xfId="21722" xr:uid="{00000000-0005-0000-0000-000009330000}"/>
    <cellStyle name="Comma 4 5 6" xfId="4656" xr:uid="{00000000-0005-0000-0000-00000A330000}"/>
    <cellStyle name="Comma 4 5 6 2" xfId="13980" xr:uid="{00000000-0005-0000-0000-00000B330000}"/>
    <cellStyle name="Comma 4 5 6 3" xfId="23303" xr:uid="{00000000-0005-0000-0000-00000C330000}"/>
    <cellStyle name="Comma 4 5 7" xfId="10789" xr:uid="{00000000-0005-0000-0000-00000D330000}"/>
    <cellStyle name="Comma 4 5 8" xfId="20113" xr:uid="{00000000-0005-0000-0000-00000E330000}"/>
    <cellStyle name="Comma 4 6" xfId="1931" xr:uid="{00000000-0005-0000-0000-00000F330000}"/>
    <cellStyle name="Comma 4 6 2" xfId="1932" xr:uid="{00000000-0005-0000-0000-000010330000}"/>
    <cellStyle name="Comma 4 6 2 2" xfId="1933" xr:uid="{00000000-0005-0000-0000-000011330000}"/>
    <cellStyle name="Comma 4 6 2 2 2" xfId="3681" xr:uid="{00000000-0005-0000-0000-000012330000}"/>
    <cellStyle name="Comma 4 6 2 2 2 2" xfId="8360" xr:uid="{00000000-0005-0000-0000-000013330000}"/>
    <cellStyle name="Comma 4 6 2 2 2 2 2" xfId="17684" xr:uid="{00000000-0005-0000-0000-000014330000}"/>
    <cellStyle name="Comma 4 6 2 2 2 2 3" xfId="27007" xr:uid="{00000000-0005-0000-0000-000015330000}"/>
    <cellStyle name="Comma 4 6 2 2 2 3" xfId="13024" xr:uid="{00000000-0005-0000-0000-000016330000}"/>
    <cellStyle name="Comma 4 6 2 2 2 4" xfId="22350" xr:uid="{00000000-0005-0000-0000-000017330000}"/>
    <cellStyle name="Comma 4 6 2 2 3" xfId="5368" xr:uid="{00000000-0005-0000-0000-000018330000}"/>
    <cellStyle name="Comma 4 6 2 2 3 2" xfId="14692" xr:uid="{00000000-0005-0000-0000-000019330000}"/>
    <cellStyle name="Comma 4 6 2 2 3 3" xfId="24015" xr:uid="{00000000-0005-0000-0000-00001A330000}"/>
    <cellStyle name="Comma 4 6 2 2 4" xfId="7434" xr:uid="{00000000-0005-0000-0000-00001B330000}"/>
    <cellStyle name="Comma 4 6 2 2 4 2" xfId="16758" xr:uid="{00000000-0005-0000-0000-00001C330000}"/>
    <cellStyle name="Comma 4 6 2 2 4 3" xfId="26081" xr:uid="{00000000-0005-0000-0000-00001D330000}"/>
    <cellStyle name="Comma 4 6 2 2 5" xfId="11460" xr:uid="{00000000-0005-0000-0000-00001E330000}"/>
    <cellStyle name="Comma 4 6 2 2 6" xfId="20784" xr:uid="{00000000-0005-0000-0000-00001F330000}"/>
    <cellStyle name="Comma 4 6 2 3" xfId="3680" xr:uid="{00000000-0005-0000-0000-000020330000}"/>
    <cellStyle name="Comma 4 6 2 3 2" xfId="8359" xr:uid="{00000000-0005-0000-0000-000021330000}"/>
    <cellStyle name="Comma 4 6 2 3 2 2" xfId="17683" xr:uid="{00000000-0005-0000-0000-000022330000}"/>
    <cellStyle name="Comma 4 6 2 3 2 3" xfId="27006" xr:uid="{00000000-0005-0000-0000-000023330000}"/>
    <cellStyle name="Comma 4 6 2 3 3" xfId="13023" xr:uid="{00000000-0005-0000-0000-000024330000}"/>
    <cellStyle name="Comma 4 6 2 3 4" xfId="22349" xr:uid="{00000000-0005-0000-0000-000025330000}"/>
    <cellStyle name="Comma 4 6 2 4" xfId="5367" xr:uid="{00000000-0005-0000-0000-000026330000}"/>
    <cellStyle name="Comma 4 6 2 4 2" xfId="14691" xr:uid="{00000000-0005-0000-0000-000027330000}"/>
    <cellStyle name="Comma 4 6 2 4 3" xfId="24014" xr:uid="{00000000-0005-0000-0000-000028330000}"/>
    <cellStyle name="Comma 4 6 2 5" xfId="7433" xr:uid="{00000000-0005-0000-0000-000029330000}"/>
    <cellStyle name="Comma 4 6 2 5 2" xfId="16757" xr:uid="{00000000-0005-0000-0000-00002A330000}"/>
    <cellStyle name="Comma 4 6 2 5 3" xfId="26080" xr:uid="{00000000-0005-0000-0000-00002B330000}"/>
    <cellStyle name="Comma 4 6 2 6" xfId="11459" xr:uid="{00000000-0005-0000-0000-00002C330000}"/>
    <cellStyle name="Comma 4 6 2 7" xfId="20783" xr:uid="{00000000-0005-0000-0000-00002D330000}"/>
    <cellStyle name="Comma 4 6 3" xfId="1934" xr:uid="{00000000-0005-0000-0000-00002E330000}"/>
    <cellStyle name="Comma 4 6 3 2" xfId="3682" xr:uid="{00000000-0005-0000-0000-00002F330000}"/>
    <cellStyle name="Comma 4 6 3 2 2" xfId="8361" xr:uid="{00000000-0005-0000-0000-000030330000}"/>
    <cellStyle name="Comma 4 6 3 2 2 2" xfId="17685" xr:uid="{00000000-0005-0000-0000-000031330000}"/>
    <cellStyle name="Comma 4 6 3 2 2 3" xfId="27008" xr:uid="{00000000-0005-0000-0000-000032330000}"/>
    <cellStyle name="Comma 4 6 3 2 3" xfId="13025" xr:uid="{00000000-0005-0000-0000-000033330000}"/>
    <cellStyle name="Comma 4 6 3 2 4" xfId="22351" xr:uid="{00000000-0005-0000-0000-000034330000}"/>
    <cellStyle name="Comma 4 6 3 3" xfId="5369" xr:uid="{00000000-0005-0000-0000-000035330000}"/>
    <cellStyle name="Comma 4 6 3 3 2" xfId="14693" xr:uid="{00000000-0005-0000-0000-000036330000}"/>
    <cellStyle name="Comma 4 6 3 3 3" xfId="24016" xr:uid="{00000000-0005-0000-0000-000037330000}"/>
    <cellStyle name="Comma 4 6 3 4" xfId="7435" xr:uid="{00000000-0005-0000-0000-000038330000}"/>
    <cellStyle name="Comma 4 6 3 4 2" xfId="16759" xr:uid="{00000000-0005-0000-0000-000039330000}"/>
    <cellStyle name="Comma 4 6 3 4 3" xfId="26082" xr:uid="{00000000-0005-0000-0000-00003A330000}"/>
    <cellStyle name="Comma 4 6 3 5" xfId="11461" xr:uid="{00000000-0005-0000-0000-00003B330000}"/>
    <cellStyle name="Comma 4 6 3 6" xfId="20785" xr:uid="{00000000-0005-0000-0000-00003C330000}"/>
    <cellStyle name="Comma 4 6 4" xfId="3679" xr:uid="{00000000-0005-0000-0000-00003D330000}"/>
    <cellStyle name="Comma 4 6 4 2" xfId="8358" xr:uid="{00000000-0005-0000-0000-00003E330000}"/>
    <cellStyle name="Comma 4 6 4 2 2" xfId="17682" xr:uid="{00000000-0005-0000-0000-00003F330000}"/>
    <cellStyle name="Comma 4 6 4 2 3" xfId="27005" xr:uid="{00000000-0005-0000-0000-000040330000}"/>
    <cellStyle name="Comma 4 6 4 3" xfId="13022" xr:uid="{00000000-0005-0000-0000-000041330000}"/>
    <cellStyle name="Comma 4 6 4 4" xfId="22348" xr:uid="{00000000-0005-0000-0000-000042330000}"/>
    <cellStyle name="Comma 4 6 5" xfId="5366" xr:uid="{00000000-0005-0000-0000-000043330000}"/>
    <cellStyle name="Comma 4 6 5 2" xfId="14690" xr:uid="{00000000-0005-0000-0000-000044330000}"/>
    <cellStyle name="Comma 4 6 5 3" xfId="24013" xr:uid="{00000000-0005-0000-0000-000045330000}"/>
    <cellStyle name="Comma 4 6 6" xfId="7432" xr:uid="{00000000-0005-0000-0000-000046330000}"/>
    <cellStyle name="Comma 4 6 6 2" xfId="16756" xr:uid="{00000000-0005-0000-0000-000047330000}"/>
    <cellStyle name="Comma 4 6 6 3" xfId="26079" xr:uid="{00000000-0005-0000-0000-000048330000}"/>
    <cellStyle name="Comma 4 6 7" xfId="11458" xr:uid="{00000000-0005-0000-0000-000049330000}"/>
    <cellStyle name="Comma 4 6 8" xfId="20782" xr:uid="{00000000-0005-0000-0000-00004A330000}"/>
    <cellStyle name="Comma 4 7" xfId="1935" xr:uid="{00000000-0005-0000-0000-00004B330000}"/>
    <cellStyle name="Comma 4 7 2" xfId="1936" xr:uid="{00000000-0005-0000-0000-00004C330000}"/>
    <cellStyle name="Comma 4 7 2 2" xfId="3684" xr:uid="{00000000-0005-0000-0000-00004D330000}"/>
    <cellStyle name="Comma 4 7 2 2 2" xfId="8363" xr:uid="{00000000-0005-0000-0000-00004E330000}"/>
    <cellStyle name="Comma 4 7 2 2 2 2" xfId="17687" xr:uid="{00000000-0005-0000-0000-00004F330000}"/>
    <cellStyle name="Comma 4 7 2 2 2 3" xfId="27010" xr:uid="{00000000-0005-0000-0000-000050330000}"/>
    <cellStyle name="Comma 4 7 2 2 3" xfId="13027" xr:uid="{00000000-0005-0000-0000-000051330000}"/>
    <cellStyle name="Comma 4 7 2 2 4" xfId="22353" xr:uid="{00000000-0005-0000-0000-000052330000}"/>
    <cellStyle name="Comma 4 7 2 3" xfId="5371" xr:uid="{00000000-0005-0000-0000-000053330000}"/>
    <cellStyle name="Comma 4 7 2 3 2" xfId="14695" xr:uid="{00000000-0005-0000-0000-000054330000}"/>
    <cellStyle name="Comma 4 7 2 3 3" xfId="24018" xr:uid="{00000000-0005-0000-0000-000055330000}"/>
    <cellStyle name="Comma 4 7 2 4" xfId="7437" xr:uid="{00000000-0005-0000-0000-000056330000}"/>
    <cellStyle name="Comma 4 7 2 4 2" xfId="16761" xr:uid="{00000000-0005-0000-0000-000057330000}"/>
    <cellStyle name="Comma 4 7 2 4 3" xfId="26084" xr:uid="{00000000-0005-0000-0000-000058330000}"/>
    <cellStyle name="Comma 4 7 2 5" xfId="11463" xr:uid="{00000000-0005-0000-0000-000059330000}"/>
    <cellStyle name="Comma 4 7 2 6" xfId="20787" xr:uid="{00000000-0005-0000-0000-00005A330000}"/>
    <cellStyle name="Comma 4 7 3" xfId="3683" xr:uid="{00000000-0005-0000-0000-00005B330000}"/>
    <cellStyle name="Comma 4 7 3 2" xfId="8362" xr:uid="{00000000-0005-0000-0000-00005C330000}"/>
    <cellStyle name="Comma 4 7 3 2 2" xfId="17686" xr:uid="{00000000-0005-0000-0000-00005D330000}"/>
    <cellStyle name="Comma 4 7 3 2 3" xfId="27009" xr:uid="{00000000-0005-0000-0000-00005E330000}"/>
    <cellStyle name="Comma 4 7 3 3" xfId="13026" xr:uid="{00000000-0005-0000-0000-00005F330000}"/>
    <cellStyle name="Comma 4 7 3 4" xfId="22352" xr:uid="{00000000-0005-0000-0000-000060330000}"/>
    <cellStyle name="Comma 4 7 4" xfId="5370" xr:uid="{00000000-0005-0000-0000-000061330000}"/>
    <cellStyle name="Comma 4 7 4 2" xfId="14694" xr:uid="{00000000-0005-0000-0000-000062330000}"/>
    <cellStyle name="Comma 4 7 4 3" xfId="24017" xr:uid="{00000000-0005-0000-0000-000063330000}"/>
    <cellStyle name="Comma 4 7 5" xfId="7436" xr:uid="{00000000-0005-0000-0000-000064330000}"/>
    <cellStyle name="Comma 4 7 5 2" xfId="16760" xr:uid="{00000000-0005-0000-0000-000065330000}"/>
    <cellStyle name="Comma 4 7 5 3" xfId="26083" xr:uid="{00000000-0005-0000-0000-000066330000}"/>
    <cellStyle name="Comma 4 7 6" xfId="11462" xr:uid="{00000000-0005-0000-0000-000067330000}"/>
    <cellStyle name="Comma 4 7 7" xfId="20786" xr:uid="{00000000-0005-0000-0000-000068330000}"/>
    <cellStyle name="Comma 4 8" xfId="1937" xr:uid="{00000000-0005-0000-0000-000069330000}"/>
    <cellStyle name="Comma 4 8 2" xfId="3685" xr:uid="{00000000-0005-0000-0000-00006A330000}"/>
    <cellStyle name="Comma 4 8 2 2" xfId="8364" xr:uid="{00000000-0005-0000-0000-00006B330000}"/>
    <cellStyle name="Comma 4 8 2 2 2" xfId="17688" xr:uid="{00000000-0005-0000-0000-00006C330000}"/>
    <cellStyle name="Comma 4 8 2 2 3" xfId="27011" xr:uid="{00000000-0005-0000-0000-00006D330000}"/>
    <cellStyle name="Comma 4 8 2 3" xfId="13028" xr:uid="{00000000-0005-0000-0000-00006E330000}"/>
    <cellStyle name="Comma 4 8 2 4" xfId="22354" xr:uid="{00000000-0005-0000-0000-00006F330000}"/>
    <cellStyle name="Comma 4 8 3" xfId="5372" xr:uid="{00000000-0005-0000-0000-000070330000}"/>
    <cellStyle name="Comma 4 8 3 2" xfId="14696" xr:uid="{00000000-0005-0000-0000-000071330000}"/>
    <cellStyle name="Comma 4 8 3 3" xfId="24019" xr:uid="{00000000-0005-0000-0000-000072330000}"/>
    <cellStyle name="Comma 4 8 4" xfId="7438" xr:uid="{00000000-0005-0000-0000-000073330000}"/>
    <cellStyle name="Comma 4 8 4 2" xfId="16762" xr:uid="{00000000-0005-0000-0000-000074330000}"/>
    <cellStyle name="Comma 4 8 4 3" xfId="26085" xr:uid="{00000000-0005-0000-0000-000075330000}"/>
    <cellStyle name="Comma 4 8 5" xfId="11464" xr:uid="{00000000-0005-0000-0000-000076330000}"/>
    <cellStyle name="Comma 4 8 6" xfId="20788" xr:uid="{00000000-0005-0000-0000-000077330000}"/>
    <cellStyle name="Comma 4 9" xfId="1938" xr:uid="{00000000-0005-0000-0000-000078330000}"/>
    <cellStyle name="Comma 4 9 2" xfId="3686" xr:uid="{00000000-0005-0000-0000-000079330000}"/>
    <cellStyle name="Comma 4 9 2 2" xfId="8365" xr:uid="{00000000-0005-0000-0000-00007A330000}"/>
    <cellStyle name="Comma 4 9 2 2 2" xfId="17689" xr:uid="{00000000-0005-0000-0000-00007B330000}"/>
    <cellStyle name="Comma 4 9 2 2 3" xfId="27012" xr:uid="{00000000-0005-0000-0000-00007C330000}"/>
    <cellStyle name="Comma 4 9 2 3" xfId="13029" xr:uid="{00000000-0005-0000-0000-00007D330000}"/>
    <cellStyle name="Comma 4 9 2 4" xfId="22355" xr:uid="{00000000-0005-0000-0000-00007E330000}"/>
    <cellStyle name="Comma 4 9 3" xfId="5373" xr:uid="{00000000-0005-0000-0000-00007F330000}"/>
    <cellStyle name="Comma 4 9 3 2" xfId="14697" xr:uid="{00000000-0005-0000-0000-000080330000}"/>
    <cellStyle name="Comma 4 9 3 3" xfId="24020" xr:uid="{00000000-0005-0000-0000-000081330000}"/>
    <cellStyle name="Comma 4 9 4" xfId="7439" xr:uid="{00000000-0005-0000-0000-000082330000}"/>
    <cellStyle name="Comma 4 9 4 2" xfId="16763" xr:uid="{00000000-0005-0000-0000-000083330000}"/>
    <cellStyle name="Comma 4 9 4 3" xfId="26086" xr:uid="{00000000-0005-0000-0000-000084330000}"/>
    <cellStyle name="Comma 4 9 5" xfId="11465" xr:uid="{00000000-0005-0000-0000-000085330000}"/>
    <cellStyle name="Comma 4 9 6" xfId="20789" xr:uid="{00000000-0005-0000-0000-000086330000}"/>
    <cellStyle name="Comma 40" xfId="1939" xr:uid="{00000000-0005-0000-0000-000087330000}"/>
    <cellStyle name="Comma 40 2" xfId="3687" xr:uid="{00000000-0005-0000-0000-000088330000}"/>
    <cellStyle name="Comma 40 2 2" xfId="8366" xr:uid="{00000000-0005-0000-0000-000089330000}"/>
    <cellStyle name="Comma 40 2 2 2" xfId="17690" xr:uid="{00000000-0005-0000-0000-00008A330000}"/>
    <cellStyle name="Comma 40 2 2 3" xfId="27013" xr:uid="{00000000-0005-0000-0000-00008B330000}"/>
    <cellStyle name="Comma 40 2 3" xfId="13030" xr:uid="{00000000-0005-0000-0000-00008C330000}"/>
    <cellStyle name="Comma 40 2 4" xfId="22356" xr:uid="{00000000-0005-0000-0000-00008D330000}"/>
    <cellStyle name="Comma 40 3" xfId="5374" xr:uid="{00000000-0005-0000-0000-00008E330000}"/>
    <cellStyle name="Comma 40 3 2" xfId="14698" xr:uid="{00000000-0005-0000-0000-00008F330000}"/>
    <cellStyle name="Comma 40 3 3" xfId="24021" xr:uid="{00000000-0005-0000-0000-000090330000}"/>
    <cellStyle name="Comma 40 4" xfId="7440" xr:uid="{00000000-0005-0000-0000-000091330000}"/>
    <cellStyle name="Comma 40 4 2" xfId="16764" xr:uid="{00000000-0005-0000-0000-000092330000}"/>
    <cellStyle name="Comma 40 4 3" xfId="26087" xr:uid="{00000000-0005-0000-0000-000093330000}"/>
    <cellStyle name="Comma 40 5" xfId="11466" xr:uid="{00000000-0005-0000-0000-000094330000}"/>
    <cellStyle name="Comma 40 6" xfId="20790" xr:uid="{00000000-0005-0000-0000-000095330000}"/>
    <cellStyle name="Comma 41" xfId="1940" xr:uid="{00000000-0005-0000-0000-000096330000}"/>
    <cellStyle name="Comma 41 2" xfId="1941" xr:uid="{00000000-0005-0000-0000-000097330000}"/>
    <cellStyle name="Comma 41 2 2" xfId="3689" xr:uid="{00000000-0005-0000-0000-000098330000}"/>
    <cellStyle name="Comma 41 2 2 2" xfId="8368" xr:uid="{00000000-0005-0000-0000-000099330000}"/>
    <cellStyle name="Comma 41 2 2 2 2" xfId="17692" xr:uid="{00000000-0005-0000-0000-00009A330000}"/>
    <cellStyle name="Comma 41 2 2 2 3" xfId="27015" xr:uid="{00000000-0005-0000-0000-00009B330000}"/>
    <cellStyle name="Comma 41 2 2 3" xfId="13031" xr:uid="{00000000-0005-0000-0000-00009C330000}"/>
    <cellStyle name="Comma 41 2 2 4" xfId="22357" xr:uid="{00000000-0005-0000-0000-00009D330000}"/>
    <cellStyle name="Comma 41 2 3" xfId="5376" xr:uid="{00000000-0005-0000-0000-00009E330000}"/>
    <cellStyle name="Comma 41 2 3 2" xfId="14700" xr:uid="{00000000-0005-0000-0000-00009F330000}"/>
    <cellStyle name="Comma 41 2 3 3" xfId="24023" xr:uid="{00000000-0005-0000-0000-0000A0330000}"/>
    <cellStyle name="Comma 41 2 4" xfId="7442" xr:uid="{00000000-0005-0000-0000-0000A1330000}"/>
    <cellStyle name="Comma 41 2 4 2" xfId="16766" xr:uid="{00000000-0005-0000-0000-0000A2330000}"/>
    <cellStyle name="Comma 41 2 4 3" xfId="26089" xr:uid="{00000000-0005-0000-0000-0000A3330000}"/>
    <cellStyle name="Comma 41 2 5" xfId="11468" xr:uid="{00000000-0005-0000-0000-0000A4330000}"/>
    <cellStyle name="Comma 41 2 6" xfId="20792" xr:uid="{00000000-0005-0000-0000-0000A5330000}"/>
    <cellStyle name="Comma 41 3" xfId="1942" xr:uid="{00000000-0005-0000-0000-0000A6330000}"/>
    <cellStyle name="Comma 41 3 2" xfId="3690" xr:uid="{00000000-0005-0000-0000-0000A7330000}"/>
    <cellStyle name="Comma 41 3 2 2" xfId="8369" xr:uid="{00000000-0005-0000-0000-0000A8330000}"/>
    <cellStyle name="Comma 41 3 2 2 2" xfId="17693" xr:uid="{00000000-0005-0000-0000-0000A9330000}"/>
    <cellStyle name="Comma 41 3 2 2 3" xfId="27016" xr:uid="{00000000-0005-0000-0000-0000AA330000}"/>
    <cellStyle name="Comma 41 3 2 3" xfId="13032" xr:uid="{00000000-0005-0000-0000-0000AB330000}"/>
    <cellStyle name="Comma 41 3 2 4" xfId="22358" xr:uid="{00000000-0005-0000-0000-0000AC330000}"/>
    <cellStyle name="Comma 41 3 3" xfId="5377" xr:uid="{00000000-0005-0000-0000-0000AD330000}"/>
    <cellStyle name="Comma 41 3 3 2" xfId="14701" xr:uid="{00000000-0005-0000-0000-0000AE330000}"/>
    <cellStyle name="Comma 41 3 3 3" xfId="24024" xr:uid="{00000000-0005-0000-0000-0000AF330000}"/>
    <cellStyle name="Comma 41 3 4" xfId="7443" xr:uid="{00000000-0005-0000-0000-0000B0330000}"/>
    <cellStyle name="Comma 41 3 4 2" xfId="16767" xr:uid="{00000000-0005-0000-0000-0000B1330000}"/>
    <cellStyle name="Comma 41 3 4 3" xfId="26090" xr:uid="{00000000-0005-0000-0000-0000B2330000}"/>
    <cellStyle name="Comma 41 3 5" xfId="11469" xr:uid="{00000000-0005-0000-0000-0000B3330000}"/>
    <cellStyle name="Comma 41 3 6" xfId="20793" xr:uid="{00000000-0005-0000-0000-0000B4330000}"/>
    <cellStyle name="Comma 41 4" xfId="3688" xr:uid="{00000000-0005-0000-0000-0000B5330000}"/>
    <cellStyle name="Comma 41 4 2" xfId="8367" xr:uid="{00000000-0005-0000-0000-0000B6330000}"/>
    <cellStyle name="Comma 41 4 2 2" xfId="17691" xr:uid="{00000000-0005-0000-0000-0000B7330000}"/>
    <cellStyle name="Comma 41 4 2 3" xfId="27014" xr:uid="{00000000-0005-0000-0000-0000B8330000}"/>
    <cellStyle name="Comma 41 5" xfId="7441" xr:uid="{00000000-0005-0000-0000-0000B9330000}"/>
    <cellStyle name="Comma 41 5 2" xfId="16765" xr:uid="{00000000-0005-0000-0000-0000BA330000}"/>
    <cellStyle name="Comma 41 5 3" xfId="26088" xr:uid="{00000000-0005-0000-0000-0000BB330000}"/>
    <cellStyle name="Comma 41 6" xfId="11467" xr:uid="{00000000-0005-0000-0000-0000BC330000}"/>
    <cellStyle name="Comma 41 7" xfId="20791" xr:uid="{00000000-0005-0000-0000-0000BD330000}"/>
    <cellStyle name="Comma 42" xfId="1943" xr:uid="{00000000-0005-0000-0000-0000BE330000}"/>
    <cellStyle name="Comma 42 2" xfId="3691" xr:uid="{00000000-0005-0000-0000-0000BF330000}"/>
    <cellStyle name="Comma 42 2 2" xfId="8370" xr:uid="{00000000-0005-0000-0000-0000C0330000}"/>
    <cellStyle name="Comma 42 2 2 2" xfId="17694" xr:uid="{00000000-0005-0000-0000-0000C1330000}"/>
    <cellStyle name="Comma 42 2 2 3" xfId="27017" xr:uid="{00000000-0005-0000-0000-0000C2330000}"/>
    <cellStyle name="Comma 42 2 3" xfId="13033" xr:uid="{00000000-0005-0000-0000-0000C3330000}"/>
    <cellStyle name="Comma 42 2 4" xfId="22359" xr:uid="{00000000-0005-0000-0000-0000C4330000}"/>
    <cellStyle name="Comma 42 3" xfId="5378" xr:uid="{00000000-0005-0000-0000-0000C5330000}"/>
    <cellStyle name="Comma 42 3 2" xfId="14702" xr:uid="{00000000-0005-0000-0000-0000C6330000}"/>
    <cellStyle name="Comma 42 3 3" xfId="24025" xr:uid="{00000000-0005-0000-0000-0000C7330000}"/>
    <cellStyle name="Comma 42 4" xfId="7444" xr:uid="{00000000-0005-0000-0000-0000C8330000}"/>
    <cellStyle name="Comma 42 4 2" xfId="16768" xr:uid="{00000000-0005-0000-0000-0000C9330000}"/>
    <cellStyle name="Comma 42 4 3" xfId="26091" xr:uid="{00000000-0005-0000-0000-0000CA330000}"/>
    <cellStyle name="Comma 42 5" xfId="11470" xr:uid="{00000000-0005-0000-0000-0000CB330000}"/>
    <cellStyle name="Comma 42 6" xfId="20794" xr:uid="{00000000-0005-0000-0000-0000CC330000}"/>
    <cellStyle name="Comma 43" xfId="2871" xr:uid="{00000000-0005-0000-0000-0000CD330000}"/>
    <cellStyle name="Comma 43 2" xfId="4522" xr:uid="{00000000-0005-0000-0000-0000CE330000}"/>
    <cellStyle name="Comma 43 2 2" xfId="9199" xr:uid="{00000000-0005-0000-0000-0000CF330000}"/>
    <cellStyle name="Comma 43 2 2 2" xfId="18523" xr:uid="{00000000-0005-0000-0000-0000D0330000}"/>
    <cellStyle name="Comma 43 2 2 3" xfId="27846" xr:uid="{00000000-0005-0000-0000-0000D1330000}"/>
    <cellStyle name="Comma 43 2 3" xfId="13856" xr:uid="{00000000-0005-0000-0000-0000D2330000}"/>
    <cellStyle name="Comma 43 2 4" xfId="23180" xr:uid="{00000000-0005-0000-0000-0000D3330000}"/>
    <cellStyle name="Comma 43 3" xfId="6285" xr:uid="{00000000-0005-0000-0000-0000D4330000}"/>
    <cellStyle name="Comma 43 3 2" xfId="15609" xr:uid="{00000000-0005-0000-0000-0000D5330000}"/>
    <cellStyle name="Comma 43 3 3" xfId="24932" xr:uid="{00000000-0005-0000-0000-0000D6330000}"/>
    <cellStyle name="Comma 43 4" xfId="7585" xr:uid="{00000000-0005-0000-0000-0000D7330000}"/>
    <cellStyle name="Comma 43 4 2" xfId="16909" xr:uid="{00000000-0005-0000-0000-0000D8330000}"/>
    <cellStyle name="Comma 43 4 3" xfId="26232" xr:uid="{00000000-0005-0000-0000-0000D9330000}"/>
    <cellStyle name="Comma 43 5" xfId="12300" xr:uid="{00000000-0005-0000-0000-0000DA330000}"/>
    <cellStyle name="Comma 43 6" xfId="21626" xr:uid="{00000000-0005-0000-0000-0000DB330000}"/>
    <cellStyle name="Comma 44" xfId="2873" xr:uid="{00000000-0005-0000-0000-0000DC330000}"/>
    <cellStyle name="Comma 44 2" xfId="4524" xr:uid="{00000000-0005-0000-0000-0000DD330000}"/>
    <cellStyle name="Comma 44 2 2" xfId="9201" xr:uid="{00000000-0005-0000-0000-0000DE330000}"/>
    <cellStyle name="Comma 44 2 2 2" xfId="18525" xr:uid="{00000000-0005-0000-0000-0000DF330000}"/>
    <cellStyle name="Comma 44 2 2 3" xfId="27848" xr:uid="{00000000-0005-0000-0000-0000E0330000}"/>
    <cellStyle name="Comma 44 2 3" xfId="13858" xr:uid="{00000000-0005-0000-0000-0000E1330000}"/>
    <cellStyle name="Comma 44 2 4" xfId="23182" xr:uid="{00000000-0005-0000-0000-0000E2330000}"/>
    <cellStyle name="Comma 44 3" xfId="6287" xr:uid="{00000000-0005-0000-0000-0000E3330000}"/>
    <cellStyle name="Comma 44 3 2" xfId="15611" xr:uid="{00000000-0005-0000-0000-0000E4330000}"/>
    <cellStyle name="Comma 44 3 3" xfId="24934" xr:uid="{00000000-0005-0000-0000-0000E5330000}"/>
    <cellStyle name="Comma 44 4" xfId="7586" xr:uid="{00000000-0005-0000-0000-0000E6330000}"/>
    <cellStyle name="Comma 44 4 2" xfId="16910" xr:uid="{00000000-0005-0000-0000-0000E7330000}"/>
    <cellStyle name="Comma 44 4 3" xfId="26233" xr:uid="{00000000-0005-0000-0000-0000E8330000}"/>
    <cellStyle name="Comma 44 5" xfId="12302" xr:uid="{00000000-0005-0000-0000-0000E9330000}"/>
    <cellStyle name="Comma 44 6" xfId="21628" xr:uid="{00000000-0005-0000-0000-0000EA330000}"/>
    <cellStyle name="Comma 45" xfId="2875" xr:uid="{00000000-0005-0000-0000-0000EB330000}"/>
    <cellStyle name="Comma 45 2" xfId="4526" xr:uid="{00000000-0005-0000-0000-0000EC330000}"/>
    <cellStyle name="Comma 45 2 2" xfId="9203" xr:uid="{00000000-0005-0000-0000-0000ED330000}"/>
    <cellStyle name="Comma 45 2 2 2" xfId="18527" xr:uid="{00000000-0005-0000-0000-0000EE330000}"/>
    <cellStyle name="Comma 45 2 2 3" xfId="27850" xr:uid="{00000000-0005-0000-0000-0000EF330000}"/>
    <cellStyle name="Comma 45 2 3" xfId="13860" xr:uid="{00000000-0005-0000-0000-0000F0330000}"/>
    <cellStyle name="Comma 45 2 4" xfId="23184" xr:uid="{00000000-0005-0000-0000-0000F1330000}"/>
    <cellStyle name="Comma 45 3" xfId="6289" xr:uid="{00000000-0005-0000-0000-0000F2330000}"/>
    <cellStyle name="Comma 45 3 2" xfId="15613" xr:uid="{00000000-0005-0000-0000-0000F3330000}"/>
    <cellStyle name="Comma 45 3 3" xfId="24936" xr:uid="{00000000-0005-0000-0000-0000F4330000}"/>
    <cellStyle name="Comma 45 4" xfId="7587" xr:uid="{00000000-0005-0000-0000-0000F5330000}"/>
    <cellStyle name="Comma 45 4 2" xfId="16911" xr:uid="{00000000-0005-0000-0000-0000F6330000}"/>
    <cellStyle name="Comma 45 4 3" xfId="26234" xr:uid="{00000000-0005-0000-0000-0000F7330000}"/>
    <cellStyle name="Comma 45 5" xfId="12304" xr:uid="{00000000-0005-0000-0000-0000F8330000}"/>
    <cellStyle name="Comma 45 6" xfId="21630" xr:uid="{00000000-0005-0000-0000-0000F9330000}"/>
    <cellStyle name="Comma 46" xfId="2879" xr:uid="{00000000-0005-0000-0000-0000FA330000}"/>
    <cellStyle name="Comma 46 2" xfId="4529" xr:uid="{00000000-0005-0000-0000-0000FB330000}"/>
    <cellStyle name="Comma 46 2 2" xfId="9206" xr:uid="{00000000-0005-0000-0000-0000FC330000}"/>
    <cellStyle name="Comma 46 2 2 2" xfId="18530" xr:uid="{00000000-0005-0000-0000-0000FD330000}"/>
    <cellStyle name="Comma 46 2 2 3" xfId="27853" xr:uid="{00000000-0005-0000-0000-0000FE330000}"/>
    <cellStyle name="Comma 46 2 3" xfId="13863" xr:uid="{00000000-0005-0000-0000-0000FF330000}"/>
    <cellStyle name="Comma 46 2 4" xfId="23187" xr:uid="{00000000-0005-0000-0000-000000340000}"/>
    <cellStyle name="Comma 46 3" xfId="6293" xr:uid="{00000000-0005-0000-0000-000001340000}"/>
    <cellStyle name="Comma 46 3 2" xfId="15617" xr:uid="{00000000-0005-0000-0000-000002340000}"/>
    <cellStyle name="Comma 46 3 3" xfId="24940" xr:uid="{00000000-0005-0000-0000-000003340000}"/>
    <cellStyle name="Comma 46 4" xfId="7589" xr:uid="{00000000-0005-0000-0000-000004340000}"/>
    <cellStyle name="Comma 46 4 2" xfId="16913" xr:uid="{00000000-0005-0000-0000-000005340000}"/>
    <cellStyle name="Comma 46 4 3" xfId="26236" xr:uid="{00000000-0005-0000-0000-000006340000}"/>
    <cellStyle name="Comma 46 5" xfId="12307" xr:uid="{00000000-0005-0000-0000-000007340000}"/>
    <cellStyle name="Comma 46 6" xfId="21633" xr:uid="{00000000-0005-0000-0000-000008340000}"/>
    <cellStyle name="Comma 47" xfId="2881" xr:uid="{00000000-0005-0000-0000-000009340000}"/>
    <cellStyle name="Comma 47 2" xfId="4531" xr:uid="{00000000-0005-0000-0000-00000A340000}"/>
    <cellStyle name="Comma 47 2 2" xfId="9208" xr:uid="{00000000-0005-0000-0000-00000B340000}"/>
    <cellStyle name="Comma 47 2 2 2" xfId="18532" xr:uid="{00000000-0005-0000-0000-00000C340000}"/>
    <cellStyle name="Comma 47 2 2 3" xfId="27855" xr:uid="{00000000-0005-0000-0000-00000D340000}"/>
    <cellStyle name="Comma 47 2 3" xfId="13865" xr:uid="{00000000-0005-0000-0000-00000E340000}"/>
    <cellStyle name="Comma 47 2 4" xfId="23189" xr:uid="{00000000-0005-0000-0000-00000F340000}"/>
    <cellStyle name="Comma 47 3" xfId="6295" xr:uid="{00000000-0005-0000-0000-000010340000}"/>
    <cellStyle name="Comma 47 3 2" xfId="15619" xr:uid="{00000000-0005-0000-0000-000011340000}"/>
    <cellStyle name="Comma 47 3 3" xfId="24942" xr:uid="{00000000-0005-0000-0000-000012340000}"/>
    <cellStyle name="Comma 47 4" xfId="7590" xr:uid="{00000000-0005-0000-0000-000013340000}"/>
    <cellStyle name="Comma 47 4 2" xfId="16914" xr:uid="{00000000-0005-0000-0000-000014340000}"/>
    <cellStyle name="Comma 47 4 3" xfId="26237" xr:uid="{00000000-0005-0000-0000-000015340000}"/>
    <cellStyle name="Comma 47 5" xfId="12309" xr:uid="{00000000-0005-0000-0000-000016340000}"/>
    <cellStyle name="Comma 47 6" xfId="21635" xr:uid="{00000000-0005-0000-0000-000017340000}"/>
    <cellStyle name="Comma 48" xfId="1343" xr:uid="{00000000-0005-0000-0000-000018340000}"/>
    <cellStyle name="Comma 48 2" xfId="3133" xr:uid="{00000000-0005-0000-0000-000019340000}"/>
    <cellStyle name="Comma 48 2 2" xfId="7812" xr:uid="{00000000-0005-0000-0000-00001A340000}"/>
    <cellStyle name="Comma 48 2 2 2" xfId="17136" xr:uid="{00000000-0005-0000-0000-00001B340000}"/>
    <cellStyle name="Comma 48 2 2 3" xfId="26459" xr:uid="{00000000-0005-0000-0000-00001C340000}"/>
    <cellStyle name="Comma 48 2 3" xfId="12519" xr:uid="{00000000-0005-0000-0000-00001D340000}"/>
    <cellStyle name="Comma 48 2 4" xfId="21845" xr:uid="{00000000-0005-0000-0000-00001E340000}"/>
    <cellStyle name="Comma 48 3" xfId="4796" xr:uid="{00000000-0005-0000-0000-00001F340000}"/>
    <cellStyle name="Comma 48 3 2" xfId="14120" xr:uid="{00000000-0005-0000-0000-000020340000}"/>
    <cellStyle name="Comma 48 3 3" xfId="23443" xr:uid="{00000000-0005-0000-0000-000021340000}"/>
    <cellStyle name="Comma 48 4" xfId="6654" xr:uid="{00000000-0005-0000-0000-000022340000}"/>
    <cellStyle name="Comma 48 4 2" xfId="15978" xr:uid="{00000000-0005-0000-0000-000023340000}"/>
    <cellStyle name="Comma 48 4 3" xfId="25301" xr:uid="{00000000-0005-0000-0000-000024340000}"/>
    <cellStyle name="Comma 48 5" xfId="10914" xr:uid="{00000000-0005-0000-0000-000025340000}"/>
    <cellStyle name="Comma 48 6" xfId="20238" xr:uid="{00000000-0005-0000-0000-000026340000}"/>
    <cellStyle name="Comma 49" xfId="2882" xr:uid="{00000000-0005-0000-0000-000027340000}"/>
    <cellStyle name="Comma 49 2" xfId="4532" xr:uid="{00000000-0005-0000-0000-000028340000}"/>
    <cellStyle name="Comma 49 2 2" xfId="9209" xr:uid="{00000000-0005-0000-0000-000029340000}"/>
    <cellStyle name="Comma 49 2 2 2" xfId="18533" xr:uid="{00000000-0005-0000-0000-00002A340000}"/>
    <cellStyle name="Comma 49 2 2 3" xfId="27856" xr:uid="{00000000-0005-0000-0000-00002B340000}"/>
    <cellStyle name="Comma 49 2 3" xfId="13866" xr:uid="{00000000-0005-0000-0000-00002C340000}"/>
    <cellStyle name="Comma 49 2 4" xfId="23190" xr:uid="{00000000-0005-0000-0000-00002D340000}"/>
    <cellStyle name="Comma 49 3" xfId="6296" xr:uid="{00000000-0005-0000-0000-00002E340000}"/>
    <cellStyle name="Comma 49 3 2" xfId="15620" xr:uid="{00000000-0005-0000-0000-00002F340000}"/>
    <cellStyle name="Comma 49 3 3" xfId="24943" xr:uid="{00000000-0005-0000-0000-000030340000}"/>
    <cellStyle name="Comma 49 4" xfId="7591" xr:uid="{00000000-0005-0000-0000-000031340000}"/>
    <cellStyle name="Comma 49 4 2" xfId="16915" xr:uid="{00000000-0005-0000-0000-000032340000}"/>
    <cellStyle name="Comma 49 4 3" xfId="26238" xr:uid="{00000000-0005-0000-0000-000033340000}"/>
    <cellStyle name="Comma 49 5" xfId="12310" xr:uid="{00000000-0005-0000-0000-000034340000}"/>
    <cellStyle name="Comma 49 6" xfId="21636" xr:uid="{00000000-0005-0000-0000-000035340000}"/>
    <cellStyle name="Comma 5" xfId="108" xr:uid="{00000000-0005-0000-0000-000036340000}"/>
    <cellStyle name="Comma 5 10" xfId="2929" xr:uid="{00000000-0005-0000-0000-000037340000}"/>
    <cellStyle name="Comma 5 10 2" xfId="7611" xr:uid="{00000000-0005-0000-0000-000038340000}"/>
    <cellStyle name="Comma 5 10 2 2" xfId="16935" xr:uid="{00000000-0005-0000-0000-000039340000}"/>
    <cellStyle name="Comma 5 10 2 3" xfId="26258" xr:uid="{00000000-0005-0000-0000-00003A340000}"/>
    <cellStyle name="Comma 5 10 3" xfId="12334" xr:uid="{00000000-0005-0000-0000-00003B340000}"/>
    <cellStyle name="Comma 5 10 4" xfId="21660" xr:uid="{00000000-0005-0000-0000-00003C340000}"/>
    <cellStyle name="Comma 5 11" xfId="2976" xr:uid="{00000000-0005-0000-0000-00003D340000}"/>
    <cellStyle name="Comma 5 11 2" xfId="7655" xr:uid="{00000000-0005-0000-0000-00003E340000}"/>
    <cellStyle name="Comma 5 11 2 2" xfId="16979" xr:uid="{00000000-0005-0000-0000-00003F340000}"/>
    <cellStyle name="Comma 5 11 2 3" xfId="26302" xr:uid="{00000000-0005-0000-0000-000040340000}"/>
    <cellStyle name="Comma 5 11 3" xfId="12369" xr:uid="{00000000-0005-0000-0000-000041340000}"/>
    <cellStyle name="Comma 5 11 4" xfId="21695" xr:uid="{00000000-0005-0000-0000-000042340000}"/>
    <cellStyle name="Comma 5 12" xfId="4629" xr:uid="{00000000-0005-0000-0000-000043340000}"/>
    <cellStyle name="Comma 5 12 2" xfId="13953" xr:uid="{00000000-0005-0000-0000-000044340000}"/>
    <cellStyle name="Comma 5 12 3" xfId="23276" xr:uid="{00000000-0005-0000-0000-000045340000}"/>
    <cellStyle name="Comma 5 13" xfId="7289" xr:uid="{00000000-0005-0000-0000-000046340000}"/>
    <cellStyle name="Comma 5 13 2" xfId="16613" xr:uid="{00000000-0005-0000-0000-000047340000}"/>
    <cellStyle name="Comma 5 13 3" xfId="25936" xr:uid="{00000000-0005-0000-0000-000048340000}"/>
    <cellStyle name="Comma 5 14" xfId="9283" xr:uid="{00000000-0005-0000-0000-000049340000}"/>
    <cellStyle name="Comma 5 14 2" xfId="18607" xr:uid="{00000000-0005-0000-0000-00004A340000}"/>
    <cellStyle name="Comma 5 14 3" xfId="27930" xr:uid="{00000000-0005-0000-0000-00004B340000}"/>
    <cellStyle name="Comma 5 15" xfId="9777" xr:uid="{00000000-0005-0000-0000-00004C340000}"/>
    <cellStyle name="Comma 5 16" xfId="19101" xr:uid="{00000000-0005-0000-0000-00004D340000}"/>
    <cellStyle name="Comma 5 17" xfId="28760" xr:uid="{00000000-0005-0000-0000-00004E340000}"/>
    <cellStyle name="Comma 5 18" xfId="28774" xr:uid="{00000000-0005-0000-0000-00004F340000}"/>
    <cellStyle name="Comma 5 19" xfId="28960" xr:uid="{00000000-0005-0000-0000-000050340000}"/>
    <cellStyle name="Comma 5 2" xfId="1105" xr:uid="{00000000-0005-0000-0000-000051340000}"/>
    <cellStyle name="Comma 5 2 10" xfId="20030" xr:uid="{00000000-0005-0000-0000-000052340000}"/>
    <cellStyle name="Comma 5 2 11" xfId="28819" xr:uid="{00000000-0005-0000-0000-000053340000}"/>
    <cellStyle name="Comma 5 2 2" xfId="1946" xr:uid="{00000000-0005-0000-0000-000054340000}"/>
    <cellStyle name="Comma 5 2 2 2" xfId="3694" xr:uid="{00000000-0005-0000-0000-000055340000}"/>
    <cellStyle name="Comma 5 2 2 2 2" xfId="8373" xr:uid="{00000000-0005-0000-0000-000056340000}"/>
    <cellStyle name="Comma 5 2 2 2 2 2" xfId="17697" xr:uid="{00000000-0005-0000-0000-000057340000}"/>
    <cellStyle name="Comma 5 2 2 2 2 3" xfId="27020" xr:uid="{00000000-0005-0000-0000-000058340000}"/>
    <cellStyle name="Comma 5 2 2 3" xfId="7447" xr:uid="{00000000-0005-0000-0000-000059340000}"/>
    <cellStyle name="Comma 5 2 2 3 2" xfId="16771" xr:uid="{00000000-0005-0000-0000-00005A340000}"/>
    <cellStyle name="Comma 5 2 2 3 3" xfId="26094" xr:uid="{00000000-0005-0000-0000-00005B340000}"/>
    <cellStyle name="Comma 5 2 2 4" xfId="11473" xr:uid="{00000000-0005-0000-0000-00005C340000}"/>
    <cellStyle name="Comma 5 2 2 5" xfId="20797" xr:uid="{00000000-0005-0000-0000-00005D340000}"/>
    <cellStyle name="Comma 5 2 2 6" xfId="28909" xr:uid="{00000000-0005-0000-0000-00005E340000}"/>
    <cellStyle name="Comma 5 2 3" xfId="1947" xr:uid="{00000000-0005-0000-0000-00005F340000}"/>
    <cellStyle name="Comma 5 2 3 2" xfId="1948" xr:uid="{00000000-0005-0000-0000-000060340000}"/>
    <cellStyle name="Comma 5 2 3 2 2" xfId="3696" xr:uid="{00000000-0005-0000-0000-000061340000}"/>
    <cellStyle name="Comma 5 2 3 2 2 2" xfId="8375" xr:uid="{00000000-0005-0000-0000-000062340000}"/>
    <cellStyle name="Comma 5 2 3 2 2 2 2" xfId="17699" xr:uid="{00000000-0005-0000-0000-000063340000}"/>
    <cellStyle name="Comma 5 2 3 2 2 2 3" xfId="27022" xr:uid="{00000000-0005-0000-0000-000064340000}"/>
    <cellStyle name="Comma 5 2 3 2 2 3" xfId="13037" xr:uid="{00000000-0005-0000-0000-000065340000}"/>
    <cellStyle name="Comma 5 2 3 2 2 4" xfId="22363" xr:uid="{00000000-0005-0000-0000-000066340000}"/>
    <cellStyle name="Comma 5 2 3 2 3" xfId="5383" xr:uid="{00000000-0005-0000-0000-000067340000}"/>
    <cellStyle name="Comma 5 2 3 2 3 2" xfId="14707" xr:uid="{00000000-0005-0000-0000-000068340000}"/>
    <cellStyle name="Comma 5 2 3 2 3 3" xfId="24030" xr:uid="{00000000-0005-0000-0000-000069340000}"/>
    <cellStyle name="Comma 5 2 3 2 4" xfId="7449" xr:uid="{00000000-0005-0000-0000-00006A340000}"/>
    <cellStyle name="Comma 5 2 3 2 4 2" xfId="16773" xr:uid="{00000000-0005-0000-0000-00006B340000}"/>
    <cellStyle name="Comma 5 2 3 2 4 3" xfId="26096" xr:uid="{00000000-0005-0000-0000-00006C340000}"/>
    <cellStyle name="Comma 5 2 3 2 5" xfId="11475" xr:uid="{00000000-0005-0000-0000-00006D340000}"/>
    <cellStyle name="Comma 5 2 3 2 6" xfId="20799" xr:uid="{00000000-0005-0000-0000-00006E340000}"/>
    <cellStyle name="Comma 5 2 3 3" xfId="3695" xr:uid="{00000000-0005-0000-0000-00006F340000}"/>
    <cellStyle name="Comma 5 2 3 3 2" xfId="8374" xr:uid="{00000000-0005-0000-0000-000070340000}"/>
    <cellStyle name="Comma 5 2 3 3 2 2" xfId="17698" xr:uid="{00000000-0005-0000-0000-000071340000}"/>
    <cellStyle name="Comma 5 2 3 3 2 3" xfId="27021" xr:uid="{00000000-0005-0000-0000-000072340000}"/>
    <cellStyle name="Comma 5 2 3 3 3" xfId="13036" xr:uid="{00000000-0005-0000-0000-000073340000}"/>
    <cellStyle name="Comma 5 2 3 3 4" xfId="22362" xr:uid="{00000000-0005-0000-0000-000074340000}"/>
    <cellStyle name="Comma 5 2 3 4" xfId="5382" xr:uid="{00000000-0005-0000-0000-000075340000}"/>
    <cellStyle name="Comma 5 2 3 4 2" xfId="14706" xr:uid="{00000000-0005-0000-0000-000076340000}"/>
    <cellStyle name="Comma 5 2 3 4 3" xfId="24029" xr:uid="{00000000-0005-0000-0000-000077340000}"/>
    <cellStyle name="Comma 5 2 3 5" xfId="7448" xr:uid="{00000000-0005-0000-0000-000078340000}"/>
    <cellStyle name="Comma 5 2 3 5 2" xfId="16772" xr:uid="{00000000-0005-0000-0000-000079340000}"/>
    <cellStyle name="Comma 5 2 3 5 3" xfId="26095" xr:uid="{00000000-0005-0000-0000-00007A340000}"/>
    <cellStyle name="Comma 5 2 3 6" xfId="11474" xr:uid="{00000000-0005-0000-0000-00007B340000}"/>
    <cellStyle name="Comma 5 2 3 7" xfId="20798" xr:uid="{00000000-0005-0000-0000-00007C340000}"/>
    <cellStyle name="Comma 5 2 4" xfId="1949" xr:uid="{00000000-0005-0000-0000-00007D340000}"/>
    <cellStyle name="Comma 5 2 4 2" xfId="3697" xr:uid="{00000000-0005-0000-0000-00007E340000}"/>
    <cellStyle name="Comma 5 2 4 2 2" xfId="8376" xr:uid="{00000000-0005-0000-0000-00007F340000}"/>
    <cellStyle name="Comma 5 2 4 2 2 2" xfId="17700" xr:uid="{00000000-0005-0000-0000-000080340000}"/>
    <cellStyle name="Comma 5 2 4 2 2 3" xfId="27023" xr:uid="{00000000-0005-0000-0000-000081340000}"/>
    <cellStyle name="Comma 5 2 4 2 3" xfId="13038" xr:uid="{00000000-0005-0000-0000-000082340000}"/>
    <cellStyle name="Comma 5 2 4 2 4" xfId="22364" xr:uid="{00000000-0005-0000-0000-000083340000}"/>
    <cellStyle name="Comma 5 2 4 3" xfId="5384" xr:uid="{00000000-0005-0000-0000-000084340000}"/>
    <cellStyle name="Comma 5 2 4 3 2" xfId="14708" xr:uid="{00000000-0005-0000-0000-000085340000}"/>
    <cellStyle name="Comma 5 2 4 3 3" xfId="24031" xr:uid="{00000000-0005-0000-0000-000086340000}"/>
    <cellStyle name="Comma 5 2 4 4" xfId="7450" xr:uid="{00000000-0005-0000-0000-000087340000}"/>
    <cellStyle name="Comma 5 2 4 4 2" xfId="16774" xr:uid="{00000000-0005-0000-0000-000088340000}"/>
    <cellStyle name="Comma 5 2 4 4 3" xfId="26097" xr:uid="{00000000-0005-0000-0000-000089340000}"/>
    <cellStyle name="Comma 5 2 4 5" xfId="11476" xr:uid="{00000000-0005-0000-0000-00008A340000}"/>
    <cellStyle name="Comma 5 2 4 6" xfId="20800" xr:uid="{00000000-0005-0000-0000-00008B340000}"/>
    <cellStyle name="Comma 5 2 5" xfId="1945" xr:uid="{00000000-0005-0000-0000-00008C340000}"/>
    <cellStyle name="Comma 5 2 5 2" xfId="7446" xr:uid="{00000000-0005-0000-0000-00008D340000}"/>
    <cellStyle name="Comma 5 2 5 2 2" xfId="16770" xr:uid="{00000000-0005-0000-0000-00008E340000}"/>
    <cellStyle name="Comma 5 2 5 2 3" xfId="26093" xr:uid="{00000000-0005-0000-0000-00008F340000}"/>
    <cellStyle name="Comma 5 2 5 3" xfId="11472" xr:uid="{00000000-0005-0000-0000-000090340000}"/>
    <cellStyle name="Comma 5 2 5 4" xfId="20796" xr:uid="{00000000-0005-0000-0000-000091340000}"/>
    <cellStyle name="Comma 5 2 6" xfId="2924" xr:uid="{00000000-0005-0000-0000-000092340000}"/>
    <cellStyle name="Comma 5 2 6 2" xfId="7606" xr:uid="{00000000-0005-0000-0000-000093340000}"/>
    <cellStyle name="Comma 5 2 6 2 2" xfId="16930" xr:uid="{00000000-0005-0000-0000-000094340000}"/>
    <cellStyle name="Comma 5 2 6 2 3" xfId="26253" xr:uid="{00000000-0005-0000-0000-000095340000}"/>
    <cellStyle name="Comma 5 2 6 3" xfId="12329" xr:uid="{00000000-0005-0000-0000-000096340000}"/>
    <cellStyle name="Comma 5 2 6 4" xfId="21655" xr:uid="{00000000-0005-0000-0000-000097340000}"/>
    <cellStyle name="Comma 5 2 7" xfId="3693" xr:uid="{00000000-0005-0000-0000-000098340000}"/>
    <cellStyle name="Comma 5 2 7 2" xfId="8372" xr:uid="{00000000-0005-0000-0000-000099340000}"/>
    <cellStyle name="Comma 5 2 7 2 2" xfId="17696" xr:uid="{00000000-0005-0000-0000-00009A340000}"/>
    <cellStyle name="Comma 5 2 7 2 3" xfId="27019" xr:uid="{00000000-0005-0000-0000-00009B340000}"/>
    <cellStyle name="Comma 5 2 7 3" xfId="13035" xr:uid="{00000000-0005-0000-0000-00009C340000}"/>
    <cellStyle name="Comma 5 2 7 4" xfId="22361" xr:uid="{00000000-0005-0000-0000-00009D340000}"/>
    <cellStyle name="Comma 5 2 8" xfId="5380" xr:uid="{00000000-0005-0000-0000-00009E340000}"/>
    <cellStyle name="Comma 5 2 8 2" xfId="14704" xr:uid="{00000000-0005-0000-0000-00009F340000}"/>
    <cellStyle name="Comma 5 2 8 3" xfId="24027" xr:uid="{00000000-0005-0000-0000-0000A0340000}"/>
    <cellStyle name="Comma 5 2 9" xfId="10706" xr:uid="{00000000-0005-0000-0000-0000A1340000}"/>
    <cellStyle name="Comma 5 3" xfId="1116" xr:uid="{00000000-0005-0000-0000-0000A2340000}"/>
    <cellStyle name="Comma 5 3 10" xfId="20039" xr:uid="{00000000-0005-0000-0000-0000A3340000}"/>
    <cellStyle name="Comma 5 3 11" xfId="28898" xr:uid="{00000000-0005-0000-0000-0000A4340000}"/>
    <cellStyle name="Comma 5 3 2" xfId="1950" xr:uid="{00000000-0005-0000-0000-0000A5340000}"/>
    <cellStyle name="Comma 5 3 2 2" xfId="1951" xr:uid="{00000000-0005-0000-0000-0000A6340000}"/>
    <cellStyle name="Comma 5 3 2 2 2" xfId="3700" xr:uid="{00000000-0005-0000-0000-0000A7340000}"/>
    <cellStyle name="Comma 5 3 2 2 2 2" xfId="8379" xr:uid="{00000000-0005-0000-0000-0000A8340000}"/>
    <cellStyle name="Comma 5 3 2 2 2 2 2" xfId="17703" xr:uid="{00000000-0005-0000-0000-0000A9340000}"/>
    <cellStyle name="Comma 5 3 2 2 2 2 3" xfId="27026" xr:uid="{00000000-0005-0000-0000-0000AA340000}"/>
    <cellStyle name="Comma 5 3 2 2 2 3" xfId="13041" xr:uid="{00000000-0005-0000-0000-0000AB340000}"/>
    <cellStyle name="Comma 5 3 2 2 2 4" xfId="22367" xr:uid="{00000000-0005-0000-0000-0000AC340000}"/>
    <cellStyle name="Comma 5 3 2 2 3" xfId="5387" xr:uid="{00000000-0005-0000-0000-0000AD340000}"/>
    <cellStyle name="Comma 5 3 2 2 3 2" xfId="14711" xr:uid="{00000000-0005-0000-0000-0000AE340000}"/>
    <cellStyle name="Comma 5 3 2 2 3 3" xfId="24034" xr:uid="{00000000-0005-0000-0000-0000AF340000}"/>
    <cellStyle name="Comma 5 3 2 2 4" xfId="7452" xr:uid="{00000000-0005-0000-0000-0000B0340000}"/>
    <cellStyle name="Comma 5 3 2 2 4 2" xfId="16776" xr:uid="{00000000-0005-0000-0000-0000B1340000}"/>
    <cellStyle name="Comma 5 3 2 2 4 3" xfId="26099" xr:uid="{00000000-0005-0000-0000-0000B2340000}"/>
    <cellStyle name="Comma 5 3 2 2 5" xfId="11478" xr:uid="{00000000-0005-0000-0000-0000B3340000}"/>
    <cellStyle name="Comma 5 3 2 2 6" xfId="20802" xr:uid="{00000000-0005-0000-0000-0000B4340000}"/>
    <cellStyle name="Comma 5 3 2 3" xfId="3699" xr:uid="{00000000-0005-0000-0000-0000B5340000}"/>
    <cellStyle name="Comma 5 3 2 3 2" xfId="8378" xr:uid="{00000000-0005-0000-0000-0000B6340000}"/>
    <cellStyle name="Comma 5 3 2 3 2 2" xfId="17702" xr:uid="{00000000-0005-0000-0000-0000B7340000}"/>
    <cellStyle name="Comma 5 3 2 3 2 3" xfId="27025" xr:uid="{00000000-0005-0000-0000-0000B8340000}"/>
    <cellStyle name="Comma 5 3 2 3 3" xfId="13040" xr:uid="{00000000-0005-0000-0000-0000B9340000}"/>
    <cellStyle name="Comma 5 3 2 3 4" xfId="22366" xr:uid="{00000000-0005-0000-0000-0000BA340000}"/>
    <cellStyle name="Comma 5 3 2 4" xfId="5386" xr:uid="{00000000-0005-0000-0000-0000BB340000}"/>
    <cellStyle name="Comma 5 3 2 4 2" xfId="14710" xr:uid="{00000000-0005-0000-0000-0000BC340000}"/>
    <cellStyle name="Comma 5 3 2 4 3" xfId="24033" xr:uid="{00000000-0005-0000-0000-0000BD340000}"/>
    <cellStyle name="Comma 5 3 2 5" xfId="7451" xr:uid="{00000000-0005-0000-0000-0000BE340000}"/>
    <cellStyle name="Comma 5 3 2 5 2" xfId="16775" xr:uid="{00000000-0005-0000-0000-0000BF340000}"/>
    <cellStyle name="Comma 5 3 2 5 3" xfId="26098" xr:uid="{00000000-0005-0000-0000-0000C0340000}"/>
    <cellStyle name="Comma 5 3 2 6" xfId="11477" xr:uid="{00000000-0005-0000-0000-0000C1340000}"/>
    <cellStyle name="Comma 5 3 2 7" xfId="20801" xr:uid="{00000000-0005-0000-0000-0000C2340000}"/>
    <cellStyle name="Comma 5 3 3" xfId="1952" xr:uid="{00000000-0005-0000-0000-0000C3340000}"/>
    <cellStyle name="Comma 5 3 3 2" xfId="3701" xr:uid="{00000000-0005-0000-0000-0000C4340000}"/>
    <cellStyle name="Comma 5 3 3 2 2" xfId="8380" xr:uid="{00000000-0005-0000-0000-0000C5340000}"/>
    <cellStyle name="Comma 5 3 3 2 2 2" xfId="17704" xr:uid="{00000000-0005-0000-0000-0000C6340000}"/>
    <cellStyle name="Comma 5 3 3 2 2 3" xfId="27027" xr:uid="{00000000-0005-0000-0000-0000C7340000}"/>
    <cellStyle name="Comma 5 3 3 2 3" xfId="13042" xr:uid="{00000000-0005-0000-0000-0000C8340000}"/>
    <cellStyle name="Comma 5 3 3 2 4" xfId="22368" xr:uid="{00000000-0005-0000-0000-0000C9340000}"/>
    <cellStyle name="Comma 5 3 3 3" xfId="5388" xr:uid="{00000000-0005-0000-0000-0000CA340000}"/>
    <cellStyle name="Comma 5 3 3 3 2" xfId="14712" xr:uid="{00000000-0005-0000-0000-0000CB340000}"/>
    <cellStyle name="Comma 5 3 3 3 3" xfId="24035" xr:uid="{00000000-0005-0000-0000-0000CC340000}"/>
    <cellStyle name="Comma 5 3 3 4" xfId="7453" xr:uid="{00000000-0005-0000-0000-0000CD340000}"/>
    <cellStyle name="Comma 5 3 3 4 2" xfId="16777" xr:uid="{00000000-0005-0000-0000-0000CE340000}"/>
    <cellStyle name="Comma 5 3 3 4 3" xfId="26100" xr:uid="{00000000-0005-0000-0000-0000CF340000}"/>
    <cellStyle name="Comma 5 3 3 5" xfId="11479" xr:uid="{00000000-0005-0000-0000-0000D0340000}"/>
    <cellStyle name="Comma 5 3 3 6" xfId="20803" xr:uid="{00000000-0005-0000-0000-0000D1340000}"/>
    <cellStyle name="Comma 5 3 4" xfId="1953" xr:uid="{00000000-0005-0000-0000-0000D2340000}"/>
    <cellStyle name="Comma 5 3 4 2" xfId="3702" xr:uid="{00000000-0005-0000-0000-0000D3340000}"/>
    <cellStyle name="Comma 5 3 4 2 2" xfId="8381" xr:uid="{00000000-0005-0000-0000-0000D4340000}"/>
    <cellStyle name="Comma 5 3 4 2 2 2" xfId="17705" xr:uid="{00000000-0005-0000-0000-0000D5340000}"/>
    <cellStyle name="Comma 5 3 4 2 2 3" xfId="27028" xr:uid="{00000000-0005-0000-0000-0000D6340000}"/>
    <cellStyle name="Comma 5 3 4 2 3" xfId="13043" xr:uid="{00000000-0005-0000-0000-0000D7340000}"/>
    <cellStyle name="Comma 5 3 4 2 4" xfId="22369" xr:uid="{00000000-0005-0000-0000-0000D8340000}"/>
    <cellStyle name="Comma 5 3 4 3" xfId="5389" xr:uid="{00000000-0005-0000-0000-0000D9340000}"/>
    <cellStyle name="Comma 5 3 4 3 2" xfId="14713" xr:uid="{00000000-0005-0000-0000-0000DA340000}"/>
    <cellStyle name="Comma 5 3 4 3 3" xfId="24036" xr:uid="{00000000-0005-0000-0000-0000DB340000}"/>
    <cellStyle name="Comma 5 3 4 4" xfId="7454" xr:uid="{00000000-0005-0000-0000-0000DC340000}"/>
    <cellStyle name="Comma 5 3 4 4 2" xfId="16778" xr:uid="{00000000-0005-0000-0000-0000DD340000}"/>
    <cellStyle name="Comma 5 3 4 4 3" xfId="26101" xr:uid="{00000000-0005-0000-0000-0000DE340000}"/>
    <cellStyle name="Comma 5 3 4 5" xfId="11480" xr:uid="{00000000-0005-0000-0000-0000DF340000}"/>
    <cellStyle name="Comma 5 3 4 6" xfId="20804" xr:uid="{00000000-0005-0000-0000-0000E0340000}"/>
    <cellStyle name="Comma 5 3 5" xfId="1954" xr:uid="{00000000-0005-0000-0000-0000E1340000}"/>
    <cellStyle name="Comma 5 3 5 2" xfId="3703" xr:uid="{00000000-0005-0000-0000-0000E2340000}"/>
    <cellStyle name="Comma 5 3 5 2 2" xfId="8382" xr:uid="{00000000-0005-0000-0000-0000E3340000}"/>
    <cellStyle name="Comma 5 3 5 2 2 2" xfId="17706" xr:uid="{00000000-0005-0000-0000-0000E4340000}"/>
    <cellStyle name="Comma 5 3 5 2 2 3" xfId="27029" xr:uid="{00000000-0005-0000-0000-0000E5340000}"/>
    <cellStyle name="Comma 5 3 5 2 3" xfId="13044" xr:uid="{00000000-0005-0000-0000-0000E6340000}"/>
    <cellStyle name="Comma 5 3 5 2 4" xfId="22370" xr:uid="{00000000-0005-0000-0000-0000E7340000}"/>
    <cellStyle name="Comma 5 3 5 3" xfId="5390" xr:uid="{00000000-0005-0000-0000-0000E8340000}"/>
    <cellStyle name="Comma 5 3 5 3 2" xfId="14714" xr:uid="{00000000-0005-0000-0000-0000E9340000}"/>
    <cellStyle name="Comma 5 3 5 3 3" xfId="24037" xr:uid="{00000000-0005-0000-0000-0000EA340000}"/>
    <cellStyle name="Comma 5 3 5 4" xfId="7455" xr:uid="{00000000-0005-0000-0000-0000EB340000}"/>
    <cellStyle name="Comma 5 3 5 4 2" xfId="16779" xr:uid="{00000000-0005-0000-0000-0000EC340000}"/>
    <cellStyle name="Comma 5 3 5 4 3" xfId="26102" xr:uid="{00000000-0005-0000-0000-0000ED340000}"/>
    <cellStyle name="Comma 5 3 5 5" xfId="11481" xr:uid="{00000000-0005-0000-0000-0000EE340000}"/>
    <cellStyle name="Comma 5 3 5 6" xfId="20805" xr:uid="{00000000-0005-0000-0000-0000EF340000}"/>
    <cellStyle name="Comma 5 3 6" xfId="3698" xr:uid="{00000000-0005-0000-0000-0000F0340000}"/>
    <cellStyle name="Comma 5 3 6 2" xfId="8377" xr:uid="{00000000-0005-0000-0000-0000F1340000}"/>
    <cellStyle name="Comma 5 3 6 2 2" xfId="17701" xr:uid="{00000000-0005-0000-0000-0000F2340000}"/>
    <cellStyle name="Comma 5 3 6 2 3" xfId="27024" xr:uid="{00000000-0005-0000-0000-0000F3340000}"/>
    <cellStyle name="Comma 5 3 6 3" xfId="13039" xr:uid="{00000000-0005-0000-0000-0000F4340000}"/>
    <cellStyle name="Comma 5 3 6 4" xfId="22365" xr:uid="{00000000-0005-0000-0000-0000F5340000}"/>
    <cellStyle name="Comma 5 3 7" xfId="5385" xr:uid="{00000000-0005-0000-0000-0000F6340000}"/>
    <cellStyle name="Comma 5 3 7 2" xfId="14709" xr:uid="{00000000-0005-0000-0000-0000F7340000}"/>
    <cellStyle name="Comma 5 3 7 3" xfId="24032" xr:uid="{00000000-0005-0000-0000-0000F8340000}"/>
    <cellStyle name="Comma 5 3 8" xfId="6317" xr:uid="{00000000-0005-0000-0000-0000F9340000}"/>
    <cellStyle name="Comma 5 3 8 2" xfId="15641" xr:uid="{00000000-0005-0000-0000-0000FA340000}"/>
    <cellStyle name="Comma 5 3 8 3" xfId="24964" xr:uid="{00000000-0005-0000-0000-0000FB340000}"/>
    <cellStyle name="Comma 5 3 9" xfId="10715" xr:uid="{00000000-0005-0000-0000-0000FC340000}"/>
    <cellStyle name="Comma 5 4" xfId="1955" xr:uid="{00000000-0005-0000-0000-0000FD340000}"/>
    <cellStyle name="Comma 5 4 2" xfId="3704" xr:uid="{00000000-0005-0000-0000-0000FE340000}"/>
    <cellStyle name="Comma 5 4 2 2" xfId="8383" xr:uid="{00000000-0005-0000-0000-0000FF340000}"/>
    <cellStyle name="Comma 5 4 2 2 2" xfId="17707" xr:uid="{00000000-0005-0000-0000-000000350000}"/>
    <cellStyle name="Comma 5 4 2 2 3" xfId="27030" xr:uid="{00000000-0005-0000-0000-000001350000}"/>
    <cellStyle name="Comma 5 4 3" xfId="7456" xr:uid="{00000000-0005-0000-0000-000002350000}"/>
    <cellStyle name="Comma 5 4 3 2" xfId="16780" xr:uid="{00000000-0005-0000-0000-000003350000}"/>
    <cellStyle name="Comma 5 4 3 3" xfId="26103" xr:uid="{00000000-0005-0000-0000-000004350000}"/>
    <cellStyle name="Comma 5 4 4" xfId="11482" xr:uid="{00000000-0005-0000-0000-000005350000}"/>
    <cellStyle name="Comma 5 4 5" xfId="20806" xr:uid="{00000000-0005-0000-0000-000006350000}"/>
    <cellStyle name="Comma 5 5" xfId="1956" xr:uid="{00000000-0005-0000-0000-000007350000}"/>
    <cellStyle name="Comma 5 5 2" xfId="1957" xr:uid="{00000000-0005-0000-0000-000008350000}"/>
    <cellStyle name="Comma 5 5 2 2" xfId="3706" xr:uid="{00000000-0005-0000-0000-000009350000}"/>
    <cellStyle name="Comma 5 5 2 2 2" xfId="8385" xr:uid="{00000000-0005-0000-0000-00000A350000}"/>
    <cellStyle name="Comma 5 5 2 2 2 2" xfId="17709" xr:uid="{00000000-0005-0000-0000-00000B350000}"/>
    <cellStyle name="Comma 5 5 2 2 2 3" xfId="27032" xr:uid="{00000000-0005-0000-0000-00000C350000}"/>
    <cellStyle name="Comma 5 5 2 2 3" xfId="13046" xr:uid="{00000000-0005-0000-0000-00000D350000}"/>
    <cellStyle name="Comma 5 5 2 2 4" xfId="22372" xr:uid="{00000000-0005-0000-0000-00000E350000}"/>
    <cellStyle name="Comma 5 5 2 3" xfId="5393" xr:uid="{00000000-0005-0000-0000-00000F350000}"/>
    <cellStyle name="Comma 5 5 2 3 2" xfId="14717" xr:uid="{00000000-0005-0000-0000-000010350000}"/>
    <cellStyle name="Comma 5 5 2 3 3" xfId="24040" xr:uid="{00000000-0005-0000-0000-000011350000}"/>
    <cellStyle name="Comma 5 5 2 4" xfId="7458" xr:uid="{00000000-0005-0000-0000-000012350000}"/>
    <cellStyle name="Comma 5 5 2 4 2" xfId="16782" xr:uid="{00000000-0005-0000-0000-000013350000}"/>
    <cellStyle name="Comma 5 5 2 4 3" xfId="26105" xr:uid="{00000000-0005-0000-0000-000014350000}"/>
    <cellStyle name="Comma 5 5 2 5" xfId="11484" xr:uid="{00000000-0005-0000-0000-000015350000}"/>
    <cellStyle name="Comma 5 5 2 6" xfId="20808" xr:uid="{00000000-0005-0000-0000-000016350000}"/>
    <cellStyle name="Comma 5 5 3" xfId="3705" xr:uid="{00000000-0005-0000-0000-000017350000}"/>
    <cellStyle name="Comma 5 5 3 2" xfId="8384" xr:uid="{00000000-0005-0000-0000-000018350000}"/>
    <cellStyle name="Comma 5 5 3 2 2" xfId="17708" xr:uid="{00000000-0005-0000-0000-000019350000}"/>
    <cellStyle name="Comma 5 5 3 2 3" xfId="27031" xr:uid="{00000000-0005-0000-0000-00001A350000}"/>
    <cellStyle name="Comma 5 5 3 3" xfId="13045" xr:uid="{00000000-0005-0000-0000-00001B350000}"/>
    <cellStyle name="Comma 5 5 3 4" xfId="22371" xr:uid="{00000000-0005-0000-0000-00001C350000}"/>
    <cellStyle name="Comma 5 5 4" xfId="5392" xr:uid="{00000000-0005-0000-0000-00001D350000}"/>
    <cellStyle name="Comma 5 5 4 2" xfId="14716" xr:uid="{00000000-0005-0000-0000-00001E350000}"/>
    <cellStyle name="Comma 5 5 4 3" xfId="24039" xr:uid="{00000000-0005-0000-0000-00001F350000}"/>
    <cellStyle name="Comma 5 5 5" xfId="7457" xr:uid="{00000000-0005-0000-0000-000020350000}"/>
    <cellStyle name="Comma 5 5 5 2" xfId="16781" xr:uid="{00000000-0005-0000-0000-000021350000}"/>
    <cellStyle name="Comma 5 5 5 3" xfId="26104" xr:uid="{00000000-0005-0000-0000-000022350000}"/>
    <cellStyle name="Comma 5 5 6" xfId="11483" xr:uid="{00000000-0005-0000-0000-000023350000}"/>
    <cellStyle name="Comma 5 5 7" xfId="20807" xr:uid="{00000000-0005-0000-0000-000024350000}"/>
    <cellStyle name="Comma 5 6" xfId="1958" xr:uid="{00000000-0005-0000-0000-000025350000}"/>
    <cellStyle name="Comma 5 6 2" xfId="3707" xr:uid="{00000000-0005-0000-0000-000026350000}"/>
    <cellStyle name="Comma 5 6 2 2" xfId="8386" xr:uid="{00000000-0005-0000-0000-000027350000}"/>
    <cellStyle name="Comma 5 6 2 2 2" xfId="17710" xr:uid="{00000000-0005-0000-0000-000028350000}"/>
    <cellStyle name="Comma 5 6 2 2 3" xfId="27033" xr:uid="{00000000-0005-0000-0000-000029350000}"/>
    <cellStyle name="Comma 5 6 2 3" xfId="13047" xr:uid="{00000000-0005-0000-0000-00002A350000}"/>
    <cellStyle name="Comma 5 6 2 4" xfId="22373" xr:uid="{00000000-0005-0000-0000-00002B350000}"/>
    <cellStyle name="Comma 5 6 3" xfId="5394" xr:uid="{00000000-0005-0000-0000-00002C350000}"/>
    <cellStyle name="Comma 5 6 3 2" xfId="14718" xr:uid="{00000000-0005-0000-0000-00002D350000}"/>
    <cellStyle name="Comma 5 6 3 3" xfId="24041" xr:uid="{00000000-0005-0000-0000-00002E350000}"/>
    <cellStyle name="Comma 5 6 4" xfId="7459" xr:uid="{00000000-0005-0000-0000-00002F350000}"/>
    <cellStyle name="Comma 5 6 4 2" xfId="16783" xr:uid="{00000000-0005-0000-0000-000030350000}"/>
    <cellStyle name="Comma 5 6 4 3" xfId="26106" xr:uid="{00000000-0005-0000-0000-000031350000}"/>
    <cellStyle name="Comma 5 6 5" xfId="11485" xr:uid="{00000000-0005-0000-0000-000032350000}"/>
    <cellStyle name="Comma 5 6 6" xfId="20809" xr:uid="{00000000-0005-0000-0000-000033350000}"/>
    <cellStyle name="Comma 5 7" xfId="1944" xr:uid="{00000000-0005-0000-0000-000034350000}"/>
    <cellStyle name="Comma 5 7 2" xfId="3692" xr:uid="{00000000-0005-0000-0000-000035350000}"/>
    <cellStyle name="Comma 5 7 2 2" xfId="8371" xr:uid="{00000000-0005-0000-0000-000036350000}"/>
    <cellStyle name="Comma 5 7 2 2 2" xfId="17695" xr:uid="{00000000-0005-0000-0000-000037350000}"/>
    <cellStyle name="Comma 5 7 2 2 3" xfId="27018" xr:uid="{00000000-0005-0000-0000-000038350000}"/>
    <cellStyle name="Comma 5 7 2 3" xfId="13034" xr:uid="{00000000-0005-0000-0000-000039350000}"/>
    <cellStyle name="Comma 5 7 2 4" xfId="22360" xr:uid="{00000000-0005-0000-0000-00003A350000}"/>
    <cellStyle name="Comma 5 7 3" xfId="5379" xr:uid="{00000000-0005-0000-0000-00003B350000}"/>
    <cellStyle name="Comma 5 7 3 2" xfId="14703" xr:uid="{00000000-0005-0000-0000-00003C350000}"/>
    <cellStyle name="Comma 5 7 3 3" xfId="24026" xr:uid="{00000000-0005-0000-0000-00003D350000}"/>
    <cellStyle name="Comma 5 7 4" xfId="7445" xr:uid="{00000000-0005-0000-0000-00003E350000}"/>
    <cellStyle name="Comma 5 7 4 2" xfId="16769" xr:uid="{00000000-0005-0000-0000-00003F350000}"/>
    <cellStyle name="Comma 5 7 4 3" xfId="26092" xr:uid="{00000000-0005-0000-0000-000040350000}"/>
    <cellStyle name="Comma 5 7 5" xfId="11471" xr:uid="{00000000-0005-0000-0000-000041350000}"/>
    <cellStyle name="Comma 5 7 6" xfId="20795" xr:uid="{00000000-0005-0000-0000-000042350000}"/>
    <cellStyle name="Comma 5 8" xfId="2895" xr:uid="{00000000-0005-0000-0000-000043350000}"/>
    <cellStyle name="Comma 5 8 2" xfId="4543" xr:uid="{00000000-0005-0000-0000-000044350000}"/>
    <cellStyle name="Comma 5 8 2 2" xfId="9220" xr:uid="{00000000-0005-0000-0000-000045350000}"/>
    <cellStyle name="Comma 5 8 2 2 2" xfId="18544" xr:uid="{00000000-0005-0000-0000-000046350000}"/>
    <cellStyle name="Comma 5 8 2 2 3" xfId="27867" xr:uid="{00000000-0005-0000-0000-000047350000}"/>
    <cellStyle name="Comma 5 8 3" xfId="7601" xr:uid="{00000000-0005-0000-0000-000048350000}"/>
    <cellStyle name="Comma 5 8 3 2" xfId="16925" xr:uid="{00000000-0005-0000-0000-000049350000}"/>
    <cellStyle name="Comma 5 8 3 3" xfId="26248" xr:uid="{00000000-0005-0000-0000-00004A350000}"/>
    <cellStyle name="Comma 5 8 4" xfId="12321" xr:uid="{00000000-0005-0000-0000-00004B350000}"/>
    <cellStyle name="Comma 5 8 5" xfId="21647" xr:uid="{00000000-0005-0000-0000-00004C350000}"/>
    <cellStyle name="Comma 5 9" xfId="1165" xr:uid="{00000000-0005-0000-0000-00004D350000}"/>
    <cellStyle name="Comma 5 9 2" xfId="6690" xr:uid="{00000000-0005-0000-0000-00004E350000}"/>
    <cellStyle name="Comma 5 9 2 2" xfId="16014" xr:uid="{00000000-0005-0000-0000-00004F350000}"/>
    <cellStyle name="Comma 5 9 2 3" xfId="25337" xr:uid="{00000000-0005-0000-0000-000050350000}"/>
    <cellStyle name="Comma 5 9 3" xfId="10757" xr:uid="{00000000-0005-0000-0000-000051350000}"/>
    <cellStyle name="Comma 5 9 4" xfId="20081" xr:uid="{00000000-0005-0000-0000-000052350000}"/>
    <cellStyle name="Comma 50" xfId="2926" xr:uid="{00000000-0005-0000-0000-000053350000}"/>
    <cellStyle name="Comma 50 2" xfId="2946" xr:uid="{00000000-0005-0000-0000-000054350000}"/>
    <cellStyle name="Comma 50 2 2" xfId="7627" xr:uid="{00000000-0005-0000-0000-000055350000}"/>
    <cellStyle name="Comma 50 2 2 2" xfId="16951" xr:uid="{00000000-0005-0000-0000-000056350000}"/>
    <cellStyle name="Comma 50 2 2 3" xfId="26274" xr:uid="{00000000-0005-0000-0000-000057350000}"/>
    <cellStyle name="Comma 50 3" xfId="7608" xr:uid="{00000000-0005-0000-0000-000058350000}"/>
    <cellStyle name="Comma 50 3 2" xfId="16932" xr:uid="{00000000-0005-0000-0000-000059350000}"/>
    <cellStyle name="Comma 50 3 3" xfId="26255" xr:uid="{00000000-0005-0000-0000-00005A350000}"/>
    <cellStyle name="Comma 50 4" xfId="12331" xr:uid="{00000000-0005-0000-0000-00005B350000}"/>
    <cellStyle name="Comma 50 5" xfId="21657" xr:uid="{00000000-0005-0000-0000-00005C350000}"/>
    <cellStyle name="Comma 51" xfId="28377" xr:uid="{00000000-0005-0000-0000-00005D350000}"/>
    <cellStyle name="Comma 52" xfId="28758" xr:uid="{00000000-0005-0000-0000-00005E350000}"/>
    <cellStyle name="Comma 6" xfId="79" xr:uid="{00000000-0005-0000-0000-00005F350000}"/>
    <cellStyle name="Comma 6 10" xfId="3009" xr:uid="{00000000-0005-0000-0000-000060350000}"/>
    <cellStyle name="Comma 6 10 2" xfId="7688" xr:uid="{00000000-0005-0000-0000-000061350000}"/>
    <cellStyle name="Comma 6 10 2 2" xfId="17012" xr:uid="{00000000-0005-0000-0000-000062350000}"/>
    <cellStyle name="Comma 6 10 2 3" xfId="26335" xr:uid="{00000000-0005-0000-0000-000063350000}"/>
    <cellStyle name="Comma 6 10 3" xfId="12397" xr:uid="{00000000-0005-0000-0000-000064350000}"/>
    <cellStyle name="Comma 6 10 4" xfId="21723" xr:uid="{00000000-0005-0000-0000-000065350000}"/>
    <cellStyle name="Comma 6 11" xfId="4657" xr:uid="{00000000-0005-0000-0000-000066350000}"/>
    <cellStyle name="Comma 6 11 2" xfId="13981" xr:uid="{00000000-0005-0000-0000-000067350000}"/>
    <cellStyle name="Comma 6 11 3" xfId="23304" xr:uid="{00000000-0005-0000-0000-000068350000}"/>
    <cellStyle name="Comma 6 12" xfId="9271" xr:uid="{00000000-0005-0000-0000-000069350000}"/>
    <cellStyle name="Comma 6 12 2" xfId="18595" xr:uid="{00000000-0005-0000-0000-00006A350000}"/>
    <cellStyle name="Comma 6 12 3" xfId="27918" xr:uid="{00000000-0005-0000-0000-00006B350000}"/>
    <cellStyle name="Comma 6 13" xfId="9765" xr:uid="{00000000-0005-0000-0000-00006C350000}"/>
    <cellStyle name="Comma 6 14" xfId="19089" xr:uid="{00000000-0005-0000-0000-00006D350000}"/>
    <cellStyle name="Comma 6 15" xfId="28762" xr:uid="{00000000-0005-0000-0000-00006E350000}"/>
    <cellStyle name="Comma 6 16" xfId="28775" xr:uid="{00000000-0005-0000-0000-00006F350000}"/>
    <cellStyle name="Comma 6 17" xfId="28963" xr:uid="{00000000-0005-0000-0000-000070350000}"/>
    <cellStyle name="Comma 6 2" xfId="217" xr:uid="{00000000-0005-0000-0000-000071350000}"/>
    <cellStyle name="Comma 6 2 10" xfId="9837" xr:uid="{00000000-0005-0000-0000-000072350000}"/>
    <cellStyle name="Comma 6 2 11" xfId="19161" xr:uid="{00000000-0005-0000-0000-000073350000}"/>
    <cellStyle name="Comma 6 2 12" xfId="28900" xr:uid="{00000000-0005-0000-0000-000074350000}"/>
    <cellStyle name="Comma 6 2 2" xfId="356" xr:uid="{00000000-0005-0000-0000-000075350000}"/>
    <cellStyle name="Comma 6 2 2 10" xfId="19284" xr:uid="{00000000-0005-0000-0000-000076350000}"/>
    <cellStyle name="Comma 6 2 2 2" xfId="596" xr:uid="{00000000-0005-0000-0000-000077350000}"/>
    <cellStyle name="Comma 6 2 2 2 2" xfId="1083" xr:uid="{00000000-0005-0000-0000-000078350000}"/>
    <cellStyle name="Comma 6 2 2 2 2 2" xfId="1201" xr:uid="{00000000-0005-0000-0000-000079350000}"/>
    <cellStyle name="Comma 6 2 2 2 2 2 2" xfId="6680" xr:uid="{00000000-0005-0000-0000-00007A350000}"/>
    <cellStyle name="Comma 6 2 2 2 2 2 2 2" xfId="16004" xr:uid="{00000000-0005-0000-0000-00007B350000}"/>
    <cellStyle name="Comma 6 2 2 2 2 2 2 3" xfId="25327" xr:uid="{00000000-0005-0000-0000-00007C350000}"/>
    <cellStyle name="Comma 6 2 2 2 2 2 3" xfId="10793" xr:uid="{00000000-0005-0000-0000-00007D350000}"/>
    <cellStyle name="Comma 6 2 2 2 2 2 4" xfId="20117" xr:uid="{00000000-0005-0000-0000-00007E350000}"/>
    <cellStyle name="Comma 6 2 2 2 2 3" xfId="3013" xr:uid="{00000000-0005-0000-0000-00007F350000}"/>
    <cellStyle name="Comma 6 2 2 2 2 3 2" xfId="7692" xr:uid="{00000000-0005-0000-0000-000080350000}"/>
    <cellStyle name="Comma 6 2 2 2 2 3 2 2" xfId="17016" xr:uid="{00000000-0005-0000-0000-000081350000}"/>
    <cellStyle name="Comma 6 2 2 2 2 3 2 3" xfId="26339" xr:uid="{00000000-0005-0000-0000-000082350000}"/>
    <cellStyle name="Comma 6 2 2 2 2 3 3" xfId="12401" xr:uid="{00000000-0005-0000-0000-000083350000}"/>
    <cellStyle name="Comma 6 2 2 2 2 3 4" xfId="21727" xr:uid="{00000000-0005-0000-0000-000084350000}"/>
    <cellStyle name="Comma 6 2 2 2 2 4" xfId="4661" xr:uid="{00000000-0005-0000-0000-000085350000}"/>
    <cellStyle name="Comma 6 2 2 2 2 4 2" xfId="13985" xr:uid="{00000000-0005-0000-0000-000086350000}"/>
    <cellStyle name="Comma 6 2 2 2 2 4 3" xfId="23308" xr:uid="{00000000-0005-0000-0000-000087350000}"/>
    <cellStyle name="Comma 6 2 2 2 2 5" xfId="10684" xr:uid="{00000000-0005-0000-0000-000088350000}"/>
    <cellStyle name="Comma 6 2 2 2 2 6" xfId="20008" xr:uid="{00000000-0005-0000-0000-000089350000}"/>
    <cellStyle name="Comma 6 2 2 2 3" xfId="1200" xr:uid="{00000000-0005-0000-0000-00008A350000}"/>
    <cellStyle name="Comma 6 2 2 2 3 2" xfId="6681" xr:uid="{00000000-0005-0000-0000-00008B350000}"/>
    <cellStyle name="Comma 6 2 2 2 3 2 2" xfId="16005" xr:uid="{00000000-0005-0000-0000-00008C350000}"/>
    <cellStyle name="Comma 6 2 2 2 3 2 3" xfId="25328" xr:uid="{00000000-0005-0000-0000-00008D350000}"/>
    <cellStyle name="Comma 6 2 2 2 3 3" xfId="10792" xr:uid="{00000000-0005-0000-0000-00008E350000}"/>
    <cellStyle name="Comma 6 2 2 2 3 4" xfId="20116" xr:uid="{00000000-0005-0000-0000-00008F350000}"/>
    <cellStyle name="Comma 6 2 2 2 4" xfId="3012" xr:uid="{00000000-0005-0000-0000-000090350000}"/>
    <cellStyle name="Comma 6 2 2 2 4 2" xfId="7691" xr:uid="{00000000-0005-0000-0000-000091350000}"/>
    <cellStyle name="Comma 6 2 2 2 4 2 2" xfId="17015" xr:uid="{00000000-0005-0000-0000-000092350000}"/>
    <cellStyle name="Comma 6 2 2 2 4 2 3" xfId="26338" xr:uid="{00000000-0005-0000-0000-000093350000}"/>
    <cellStyle name="Comma 6 2 2 2 4 3" xfId="12400" xr:uid="{00000000-0005-0000-0000-000094350000}"/>
    <cellStyle name="Comma 6 2 2 2 4 4" xfId="21726" xr:uid="{00000000-0005-0000-0000-000095350000}"/>
    <cellStyle name="Comma 6 2 2 2 5" xfId="4660" xr:uid="{00000000-0005-0000-0000-000096350000}"/>
    <cellStyle name="Comma 6 2 2 2 5 2" xfId="13984" xr:uid="{00000000-0005-0000-0000-000097350000}"/>
    <cellStyle name="Comma 6 2 2 2 5 3" xfId="23307" xr:uid="{00000000-0005-0000-0000-000098350000}"/>
    <cellStyle name="Comma 6 2 2 2 6" xfId="9706" xr:uid="{00000000-0005-0000-0000-000099350000}"/>
    <cellStyle name="Comma 6 2 2 2 6 2" xfId="19030" xr:uid="{00000000-0005-0000-0000-00009A350000}"/>
    <cellStyle name="Comma 6 2 2 2 6 3" xfId="28353" xr:uid="{00000000-0005-0000-0000-00009B350000}"/>
    <cellStyle name="Comma 6 2 2 2 7" xfId="10200" xr:uid="{00000000-0005-0000-0000-00009C350000}"/>
    <cellStyle name="Comma 6 2 2 2 8" xfId="19524" xr:uid="{00000000-0005-0000-0000-00009D350000}"/>
    <cellStyle name="Comma 6 2 2 3" xfId="843" xr:uid="{00000000-0005-0000-0000-00009E350000}"/>
    <cellStyle name="Comma 6 2 2 3 2" xfId="1202" xr:uid="{00000000-0005-0000-0000-00009F350000}"/>
    <cellStyle name="Comma 6 2 2 3 2 2" xfId="6676" xr:uid="{00000000-0005-0000-0000-0000A0350000}"/>
    <cellStyle name="Comma 6 2 2 3 2 2 2" xfId="16000" xr:uid="{00000000-0005-0000-0000-0000A1350000}"/>
    <cellStyle name="Comma 6 2 2 3 2 2 3" xfId="25323" xr:uid="{00000000-0005-0000-0000-0000A2350000}"/>
    <cellStyle name="Comma 6 2 2 3 2 3" xfId="10794" xr:uid="{00000000-0005-0000-0000-0000A3350000}"/>
    <cellStyle name="Comma 6 2 2 3 2 4" xfId="20118" xr:uid="{00000000-0005-0000-0000-0000A4350000}"/>
    <cellStyle name="Comma 6 2 2 3 3" xfId="3014" xr:uid="{00000000-0005-0000-0000-0000A5350000}"/>
    <cellStyle name="Comma 6 2 2 3 3 2" xfId="7693" xr:uid="{00000000-0005-0000-0000-0000A6350000}"/>
    <cellStyle name="Comma 6 2 2 3 3 2 2" xfId="17017" xr:uid="{00000000-0005-0000-0000-0000A7350000}"/>
    <cellStyle name="Comma 6 2 2 3 3 2 3" xfId="26340" xr:uid="{00000000-0005-0000-0000-0000A8350000}"/>
    <cellStyle name="Comma 6 2 2 3 3 3" xfId="12402" xr:uid="{00000000-0005-0000-0000-0000A9350000}"/>
    <cellStyle name="Comma 6 2 2 3 3 4" xfId="21728" xr:uid="{00000000-0005-0000-0000-0000AA350000}"/>
    <cellStyle name="Comma 6 2 2 3 4" xfId="4662" xr:uid="{00000000-0005-0000-0000-0000AB350000}"/>
    <cellStyle name="Comma 6 2 2 3 4 2" xfId="13986" xr:uid="{00000000-0005-0000-0000-0000AC350000}"/>
    <cellStyle name="Comma 6 2 2 3 4 3" xfId="23309" xr:uid="{00000000-0005-0000-0000-0000AD350000}"/>
    <cellStyle name="Comma 6 2 2 3 5" xfId="10444" xr:uid="{00000000-0005-0000-0000-0000AE350000}"/>
    <cellStyle name="Comma 6 2 2 3 6" xfId="19768" xr:uid="{00000000-0005-0000-0000-0000AF350000}"/>
    <cellStyle name="Comma 6 2 2 4" xfId="1961" xr:uid="{00000000-0005-0000-0000-0000B0350000}"/>
    <cellStyle name="Comma 6 2 2 4 2" xfId="3710" xr:uid="{00000000-0005-0000-0000-0000B1350000}"/>
    <cellStyle name="Comma 6 2 2 4 2 2" xfId="8389" xr:uid="{00000000-0005-0000-0000-0000B2350000}"/>
    <cellStyle name="Comma 6 2 2 4 2 2 2" xfId="17713" xr:uid="{00000000-0005-0000-0000-0000B3350000}"/>
    <cellStyle name="Comma 6 2 2 4 2 2 3" xfId="27036" xr:uid="{00000000-0005-0000-0000-0000B4350000}"/>
    <cellStyle name="Comma 6 2 2 4 3" xfId="7462" xr:uid="{00000000-0005-0000-0000-0000B5350000}"/>
    <cellStyle name="Comma 6 2 2 4 3 2" xfId="16786" xr:uid="{00000000-0005-0000-0000-0000B6350000}"/>
    <cellStyle name="Comma 6 2 2 4 3 3" xfId="26109" xr:uid="{00000000-0005-0000-0000-0000B7350000}"/>
    <cellStyle name="Comma 6 2 2 4 4" xfId="11488" xr:uid="{00000000-0005-0000-0000-0000B8350000}"/>
    <cellStyle name="Comma 6 2 2 4 5" xfId="20812" xr:uid="{00000000-0005-0000-0000-0000B9350000}"/>
    <cellStyle name="Comma 6 2 2 5" xfId="1199" xr:uid="{00000000-0005-0000-0000-0000BA350000}"/>
    <cellStyle name="Comma 6 2 2 5 2" xfId="6682" xr:uid="{00000000-0005-0000-0000-0000BB350000}"/>
    <cellStyle name="Comma 6 2 2 5 2 2" xfId="16006" xr:uid="{00000000-0005-0000-0000-0000BC350000}"/>
    <cellStyle name="Comma 6 2 2 5 2 3" xfId="25329" xr:uid="{00000000-0005-0000-0000-0000BD350000}"/>
    <cellStyle name="Comma 6 2 2 5 3" xfId="10791" xr:uid="{00000000-0005-0000-0000-0000BE350000}"/>
    <cellStyle name="Comma 6 2 2 5 4" xfId="20115" xr:uid="{00000000-0005-0000-0000-0000BF350000}"/>
    <cellStyle name="Comma 6 2 2 6" xfId="3011" xr:uid="{00000000-0005-0000-0000-0000C0350000}"/>
    <cellStyle name="Comma 6 2 2 6 2" xfId="7690" xr:uid="{00000000-0005-0000-0000-0000C1350000}"/>
    <cellStyle name="Comma 6 2 2 6 2 2" xfId="17014" xr:uid="{00000000-0005-0000-0000-0000C2350000}"/>
    <cellStyle name="Comma 6 2 2 6 2 3" xfId="26337" xr:uid="{00000000-0005-0000-0000-0000C3350000}"/>
    <cellStyle name="Comma 6 2 2 6 3" xfId="12399" xr:uid="{00000000-0005-0000-0000-0000C4350000}"/>
    <cellStyle name="Comma 6 2 2 6 4" xfId="21725" xr:uid="{00000000-0005-0000-0000-0000C5350000}"/>
    <cellStyle name="Comma 6 2 2 7" xfId="4659" xr:uid="{00000000-0005-0000-0000-0000C6350000}"/>
    <cellStyle name="Comma 6 2 2 7 2" xfId="13983" xr:uid="{00000000-0005-0000-0000-0000C7350000}"/>
    <cellStyle name="Comma 6 2 2 7 3" xfId="23306" xr:uid="{00000000-0005-0000-0000-0000C8350000}"/>
    <cellStyle name="Comma 6 2 2 8" xfId="9466" xr:uid="{00000000-0005-0000-0000-0000C9350000}"/>
    <cellStyle name="Comma 6 2 2 8 2" xfId="18790" xr:uid="{00000000-0005-0000-0000-0000CA350000}"/>
    <cellStyle name="Comma 6 2 2 8 3" xfId="28113" xr:uid="{00000000-0005-0000-0000-0000CB350000}"/>
    <cellStyle name="Comma 6 2 2 9" xfId="9960" xr:uid="{00000000-0005-0000-0000-0000CC350000}"/>
    <cellStyle name="Comma 6 2 3" xfId="474" xr:uid="{00000000-0005-0000-0000-0000CD350000}"/>
    <cellStyle name="Comma 6 2 3 2" xfId="961" xr:uid="{00000000-0005-0000-0000-0000CE350000}"/>
    <cellStyle name="Comma 6 2 3 2 2" xfId="1963" xr:uid="{00000000-0005-0000-0000-0000CF350000}"/>
    <cellStyle name="Comma 6 2 3 2 2 2" xfId="3712" xr:uid="{00000000-0005-0000-0000-0000D0350000}"/>
    <cellStyle name="Comma 6 2 3 2 2 2 2" xfId="8391" xr:uid="{00000000-0005-0000-0000-0000D1350000}"/>
    <cellStyle name="Comma 6 2 3 2 2 2 2 2" xfId="17715" xr:uid="{00000000-0005-0000-0000-0000D2350000}"/>
    <cellStyle name="Comma 6 2 3 2 2 2 2 3" xfId="27038" xr:uid="{00000000-0005-0000-0000-0000D3350000}"/>
    <cellStyle name="Comma 6 2 3 2 2 2 3" xfId="13051" xr:uid="{00000000-0005-0000-0000-0000D4350000}"/>
    <cellStyle name="Comma 6 2 3 2 2 2 4" xfId="22377" xr:uid="{00000000-0005-0000-0000-0000D5350000}"/>
    <cellStyle name="Comma 6 2 3 2 2 3" xfId="5399" xr:uid="{00000000-0005-0000-0000-0000D6350000}"/>
    <cellStyle name="Comma 6 2 3 2 2 3 2" xfId="14723" xr:uid="{00000000-0005-0000-0000-0000D7350000}"/>
    <cellStyle name="Comma 6 2 3 2 2 3 3" xfId="24046" xr:uid="{00000000-0005-0000-0000-0000D8350000}"/>
    <cellStyle name="Comma 6 2 3 2 2 4" xfId="7464" xr:uid="{00000000-0005-0000-0000-0000D9350000}"/>
    <cellStyle name="Comma 6 2 3 2 2 4 2" xfId="16788" xr:uid="{00000000-0005-0000-0000-0000DA350000}"/>
    <cellStyle name="Comma 6 2 3 2 2 4 3" xfId="26111" xr:uid="{00000000-0005-0000-0000-0000DB350000}"/>
    <cellStyle name="Comma 6 2 3 2 2 5" xfId="11490" xr:uid="{00000000-0005-0000-0000-0000DC350000}"/>
    <cellStyle name="Comma 6 2 3 2 2 6" xfId="20814" xr:uid="{00000000-0005-0000-0000-0000DD350000}"/>
    <cellStyle name="Comma 6 2 3 2 3" xfId="1204" xr:uid="{00000000-0005-0000-0000-0000DE350000}"/>
    <cellStyle name="Comma 6 2 3 2 3 2" xfId="6678" xr:uid="{00000000-0005-0000-0000-0000DF350000}"/>
    <cellStyle name="Comma 6 2 3 2 3 2 2" xfId="16002" xr:uid="{00000000-0005-0000-0000-0000E0350000}"/>
    <cellStyle name="Comma 6 2 3 2 3 2 3" xfId="25325" xr:uid="{00000000-0005-0000-0000-0000E1350000}"/>
    <cellStyle name="Comma 6 2 3 2 3 3" xfId="10796" xr:uid="{00000000-0005-0000-0000-0000E2350000}"/>
    <cellStyle name="Comma 6 2 3 2 3 4" xfId="20120" xr:uid="{00000000-0005-0000-0000-0000E3350000}"/>
    <cellStyle name="Comma 6 2 3 2 4" xfId="3016" xr:uid="{00000000-0005-0000-0000-0000E4350000}"/>
    <cellStyle name="Comma 6 2 3 2 4 2" xfId="7695" xr:uid="{00000000-0005-0000-0000-0000E5350000}"/>
    <cellStyle name="Comma 6 2 3 2 4 2 2" xfId="17019" xr:uid="{00000000-0005-0000-0000-0000E6350000}"/>
    <cellStyle name="Comma 6 2 3 2 4 2 3" xfId="26342" xr:uid="{00000000-0005-0000-0000-0000E7350000}"/>
    <cellStyle name="Comma 6 2 3 2 4 3" xfId="12404" xr:uid="{00000000-0005-0000-0000-0000E8350000}"/>
    <cellStyle name="Comma 6 2 3 2 4 4" xfId="21730" xr:uid="{00000000-0005-0000-0000-0000E9350000}"/>
    <cellStyle name="Comma 6 2 3 2 5" xfId="4664" xr:uid="{00000000-0005-0000-0000-0000EA350000}"/>
    <cellStyle name="Comma 6 2 3 2 5 2" xfId="13988" xr:uid="{00000000-0005-0000-0000-0000EB350000}"/>
    <cellStyle name="Comma 6 2 3 2 5 3" xfId="23311" xr:uid="{00000000-0005-0000-0000-0000EC350000}"/>
    <cellStyle name="Comma 6 2 3 2 6" xfId="10562" xr:uid="{00000000-0005-0000-0000-0000ED350000}"/>
    <cellStyle name="Comma 6 2 3 2 7" xfId="19886" xr:uid="{00000000-0005-0000-0000-0000EE350000}"/>
    <cellStyle name="Comma 6 2 3 3" xfId="1962" xr:uid="{00000000-0005-0000-0000-0000EF350000}"/>
    <cellStyle name="Comma 6 2 3 3 2" xfId="3711" xr:uid="{00000000-0005-0000-0000-0000F0350000}"/>
    <cellStyle name="Comma 6 2 3 3 2 2" xfId="8390" xr:uid="{00000000-0005-0000-0000-0000F1350000}"/>
    <cellStyle name="Comma 6 2 3 3 2 2 2" xfId="17714" xr:uid="{00000000-0005-0000-0000-0000F2350000}"/>
    <cellStyle name="Comma 6 2 3 3 2 2 3" xfId="27037" xr:uid="{00000000-0005-0000-0000-0000F3350000}"/>
    <cellStyle name="Comma 6 2 3 3 2 3" xfId="13050" xr:uid="{00000000-0005-0000-0000-0000F4350000}"/>
    <cellStyle name="Comma 6 2 3 3 2 4" xfId="22376" xr:uid="{00000000-0005-0000-0000-0000F5350000}"/>
    <cellStyle name="Comma 6 2 3 3 3" xfId="5398" xr:uid="{00000000-0005-0000-0000-0000F6350000}"/>
    <cellStyle name="Comma 6 2 3 3 3 2" xfId="14722" xr:uid="{00000000-0005-0000-0000-0000F7350000}"/>
    <cellStyle name="Comma 6 2 3 3 3 3" xfId="24045" xr:uid="{00000000-0005-0000-0000-0000F8350000}"/>
    <cellStyle name="Comma 6 2 3 3 4" xfId="7463" xr:uid="{00000000-0005-0000-0000-0000F9350000}"/>
    <cellStyle name="Comma 6 2 3 3 4 2" xfId="16787" xr:uid="{00000000-0005-0000-0000-0000FA350000}"/>
    <cellStyle name="Comma 6 2 3 3 4 3" xfId="26110" xr:uid="{00000000-0005-0000-0000-0000FB350000}"/>
    <cellStyle name="Comma 6 2 3 3 5" xfId="11489" xr:uid="{00000000-0005-0000-0000-0000FC350000}"/>
    <cellStyle name="Comma 6 2 3 3 6" xfId="20813" xr:uid="{00000000-0005-0000-0000-0000FD350000}"/>
    <cellStyle name="Comma 6 2 3 4" xfId="1203" xr:uid="{00000000-0005-0000-0000-0000FE350000}"/>
    <cellStyle name="Comma 6 2 3 4 2" xfId="6679" xr:uid="{00000000-0005-0000-0000-0000FF350000}"/>
    <cellStyle name="Comma 6 2 3 4 2 2" xfId="16003" xr:uid="{00000000-0005-0000-0000-000000360000}"/>
    <cellStyle name="Comma 6 2 3 4 2 3" xfId="25326" xr:uid="{00000000-0005-0000-0000-000001360000}"/>
    <cellStyle name="Comma 6 2 3 4 3" xfId="10795" xr:uid="{00000000-0005-0000-0000-000002360000}"/>
    <cellStyle name="Comma 6 2 3 4 4" xfId="20119" xr:uid="{00000000-0005-0000-0000-000003360000}"/>
    <cellStyle name="Comma 6 2 3 5" xfId="3015" xr:uid="{00000000-0005-0000-0000-000004360000}"/>
    <cellStyle name="Comma 6 2 3 5 2" xfId="7694" xr:uid="{00000000-0005-0000-0000-000005360000}"/>
    <cellStyle name="Comma 6 2 3 5 2 2" xfId="17018" xr:uid="{00000000-0005-0000-0000-000006360000}"/>
    <cellStyle name="Comma 6 2 3 5 2 3" xfId="26341" xr:uid="{00000000-0005-0000-0000-000007360000}"/>
    <cellStyle name="Comma 6 2 3 5 3" xfId="12403" xr:uid="{00000000-0005-0000-0000-000008360000}"/>
    <cellStyle name="Comma 6 2 3 5 4" xfId="21729" xr:uid="{00000000-0005-0000-0000-000009360000}"/>
    <cellStyle name="Comma 6 2 3 6" xfId="4663" xr:uid="{00000000-0005-0000-0000-00000A360000}"/>
    <cellStyle name="Comma 6 2 3 6 2" xfId="13987" xr:uid="{00000000-0005-0000-0000-00000B360000}"/>
    <cellStyle name="Comma 6 2 3 6 3" xfId="23310" xr:uid="{00000000-0005-0000-0000-00000C360000}"/>
    <cellStyle name="Comma 6 2 3 7" xfId="9584" xr:uid="{00000000-0005-0000-0000-00000D360000}"/>
    <cellStyle name="Comma 6 2 3 7 2" xfId="18908" xr:uid="{00000000-0005-0000-0000-00000E360000}"/>
    <cellStyle name="Comma 6 2 3 7 3" xfId="28231" xr:uid="{00000000-0005-0000-0000-00000F360000}"/>
    <cellStyle name="Comma 6 2 3 8" xfId="10078" xr:uid="{00000000-0005-0000-0000-000010360000}"/>
    <cellStyle name="Comma 6 2 3 9" xfId="19402" xr:uid="{00000000-0005-0000-0000-000011360000}"/>
    <cellStyle name="Comma 6 2 4" xfId="721" xr:uid="{00000000-0005-0000-0000-000012360000}"/>
    <cellStyle name="Comma 6 2 4 2" xfId="1964" xr:uid="{00000000-0005-0000-0000-000013360000}"/>
    <cellStyle name="Comma 6 2 4 2 2" xfId="3713" xr:uid="{00000000-0005-0000-0000-000014360000}"/>
    <cellStyle name="Comma 6 2 4 2 2 2" xfId="8392" xr:uid="{00000000-0005-0000-0000-000015360000}"/>
    <cellStyle name="Comma 6 2 4 2 2 2 2" xfId="17716" xr:uid="{00000000-0005-0000-0000-000016360000}"/>
    <cellStyle name="Comma 6 2 4 2 2 2 3" xfId="27039" xr:uid="{00000000-0005-0000-0000-000017360000}"/>
    <cellStyle name="Comma 6 2 4 2 2 3" xfId="13052" xr:uid="{00000000-0005-0000-0000-000018360000}"/>
    <cellStyle name="Comma 6 2 4 2 2 4" xfId="22378" xr:uid="{00000000-0005-0000-0000-000019360000}"/>
    <cellStyle name="Comma 6 2 4 2 3" xfId="5400" xr:uid="{00000000-0005-0000-0000-00001A360000}"/>
    <cellStyle name="Comma 6 2 4 2 3 2" xfId="14724" xr:uid="{00000000-0005-0000-0000-00001B360000}"/>
    <cellStyle name="Comma 6 2 4 2 3 3" xfId="24047" xr:uid="{00000000-0005-0000-0000-00001C360000}"/>
    <cellStyle name="Comma 6 2 4 2 4" xfId="7465" xr:uid="{00000000-0005-0000-0000-00001D360000}"/>
    <cellStyle name="Comma 6 2 4 2 4 2" xfId="16789" xr:uid="{00000000-0005-0000-0000-00001E360000}"/>
    <cellStyle name="Comma 6 2 4 2 4 3" xfId="26112" xr:uid="{00000000-0005-0000-0000-00001F360000}"/>
    <cellStyle name="Comma 6 2 4 2 5" xfId="11491" xr:uid="{00000000-0005-0000-0000-000020360000}"/>
    <cellStyle name="Comma 6 2 4 2 6" xfId="20815" xr:uid="{00000000-0005-0000-0000-000021360000}"/>
    <cellStyle name="Comma 6 2 4 3" xfId="1205" xr:uid="{00000000-0005-0000-0000-000022360000}"/>
    <cellStyle name="Comma 6 2 4 3 2" xfId="6677" xr:uid="{00000000-0005-0000-0000-000023360000}"/>
    <cellStyle name="Comma 6 2 4 3 2 2" xfId="16001" xr:uid="{00000000-0005-0000-0000-000024360000}"/>
    <cellStyle name="Comma 6 2 4 3 2 3" xfId="25324" xr:uid="{00000000-0005-0000-0000-000025360000}"/>
    <cellStyle name="Comma 6 2 4 3 3" xfId="10797" xr:uid="{00000000-0005-0000-0000-000026360000}"/>
    <cellStyle name="Comma 6 2 4 3 4" xfId="20121" xr:uid="{00000000-0005-0000-0000-000027360000}"/>
    <cellStyle name="Comma 6 2 4 4" xfId="3017" xr:uid="{00000000-0005-0000-0000-000028360000}"/>
    <cellStyle name="Comma 6 2 4 4 2" xfId="7696" xr:uid="{00000000-0005-0000-0000-000029360000}"/>
    <cellStyle name="Comma 6 2 4 4 2 2" xfId="17020" xr:uid="{00000000-0005-0000-0000-00002A360000}"/>
    <cellStyle name="Comma 6 2 4 4 2 3" xfId="26343" xr:uid="{00000000-0005-0000-0000-00002B360000}"/>
    <cellStyle name="Comma 6 2 4 4 3" xfId="12405" xr:uid="{00000000-0005-0000-0000-00002C360000}"/>
    <cellStyle name="Comma 6 2 4 4 4" xfId="21731" xr:uid="{00000000-0005-0000-0000-00002D360000}"/>
    <cellStyle name="Comma 6 2 4 5" xfId="4665" xr:uid="{00000000-0005-0000-0000-00002E360000}"/>
    <cellStyle name="Comma 6 2 4 5 2" xfId="13989" xr:uid="{00000000-0005-0000-0000-00002F360000}"/>
    <cellStyle name="Comma 6 2 4 5 3" xfId="23312" xr:uid="{00000000-0005-0000-0000-000030360000}"/>
    <cellStyle name="Comma 6 2 4 6" xfId="10322" xr:uid="{00000000-0005-0000-0000-000031360000}"/>
    <cellStyle name="Comma 6 2 4 7" xfId="19646" xr:uid="{00000000-0005-0000-0000-000032360000}"/>
    <cellStyle name="Comma 6 2 5" xfId="1960" xr:uid="{00000000-0005-0000-0000-000033360000}"/>
    <cellStyle name="Comma 6 2 5 2" xfId="3709" xr:uid="{00000000-0005-0000-0000-000034360000}"/>
    <cellStyle name="Comma 6 2 5 2 2" xfId="8388" xr:uid="{00000000-0005-0000-0000-000035360000}"/>
    <cellStyle name="Comma 6 2 5 2 2 2" xfId="17712" xr:uid="{00000000-0005-0000-0000-000036360000}"/>
    <cellStyle name="Comma 6 2 5 2 2 3" xfId="27035" xr:uid="{00000000-0005-0000-0000-000037360000}"/>
    <cellStyle name="Comma 6 2 5 2 3" xfId="13049" xr:uid="{00000000-0005-0000-0000-000038360000}"/>
    <cellStyle name="Comma 6 2 5 2 4" xfId="22375" xr:uid="{00000000-0005-0000-0000-000039360000}"/>
    <cellStyle name="Comma 6 2 5 3" xfId="5396" xr:uid="{00000000-0005-0000-0000-00003A360000}"/>
    <cellStyle name="Comma 6 2 5 3 2" xfId="14720" xr:uid="{00000000-0005-0000-0000-00003B360000}"/>
    <cellStyle name="Comma 6 2 5 3 3" xfId="24043" xr:uid="{00000000-0005-0000-0000-00003C360000}"/>
    <cellStyle name="Comma 6 2 5 4" xfId="7461" xr:uid="{00000000-0005-0000-0000-00003D360000}"/>
    <cellStyle name="Comma 6 2 5 4 2" xfId="16785" xr:uid="{00000000-0005-0000-0000-00003E360000}"/>
    <cellStyle name="Comma 6 2 5 4 3" xfId="26108" xr:uid="{00000000-0005-0000-0000-00003F360000}"/>
    <cellStyle name="Comma 6 2 5 5" xfId="11487" xr:uid="{00000000-0005-0000-0000-000040360000}"/>
    <cellStyle name="Comma 6 2 5 6" xfId="20811" xr:uid="{00000000-0005-0000-0000-000041360000}"/>
    <cellStyle name="Comma 6 2 6" xfId="1198" xr:uid="{00000000-0005-0000-0000-000042360000}"/>
    <cellStyle name="Comma 6 2 6 2" xfId="6683" xr:uid="{00000000-0005-0000-0000-000043360000}"/>
    <cellStyle name="Comma 6 2 6 2 2" xfId="16007" xr:uid="{00000000-0005-0000-0000-000044360000}"/>
    <cellStyle name="Comma 6 2 6 2 3" xfId="25330" xr:uid="{00000000-0005-0000-0000-000045360000}"/>
    <cellStyle name="Comma 6 2 6 3" xfId="10790" xr:uid="{00000000-0005-0000-0000-000046360000}"/>
    <cellStyle name="Comma 6 2 6 4" xfId="20114" xr:uid="{00000000-0005-0000-0000-000047360000}"/>
    <cellStyle name="Comma 6 2 7" xfId="3010" xr:uid="{00000000-0005-0000-0000-000048360000}"/>
    <cellStyle name="Comma 6 2 7 2" xfId="7689" xr:uid="{00000000-0005-0000-0000-000049360000}"/>
    <cellStyle name="Comma 6 2 7 2 2" xfId="17013" xr:uid="{00000000-0005-0000-0000-00004A360000}"/>
    <cellStyle name="Comma 6 2 7 2 3" xfId="26336" xr:uid="{00000000-0005-0000-0000-00004B360000}"/>
    <cellStyle name="Comma 6 2 7 3" xfId="12398" xr:uid="{00000000-0005-0000-0000-00004C360000}"/>
    <cellStyle name="Comma 6 2 7 4" xfId="21724" xr:uid="{00000000-0005-0000-0000-00004D360000}"/>
    <cellStyle name="Comma 6 2 8" xfId="4658" xr:uid="{00000000-0005-0000-0000-00004E360000}"/>
    <cellStyle name="Comma 6 2 8 2" xfId="13982" xr:uid="{00000000-0005-0000-0000-00004F360000}"/>
    <cellStyle name="Comma 6 2 8 3" xfId="23305" xr:uid="{00000000-0005-0000-0000-000050360000}"/>
    <cellStyle name="Comma 6 2 9" xfId="9343" xr:uid="{00000000-0005-0000-0000-000051360000}"/>
    <cellStyle name="Comma 6 2 9 2" xfId="18667" xr:uid="{00000000-0005-0000-0000-000052360000}"/>
    <cellStyle name="Comma 6 2 9 3" xfId="27990" xr:uid="{00000000-0005-0000-0000-000053360000}"/>
    <cellStyle name="Comma 6 3" xfId="294" xr:uid="{00000000-0005-0000-0000-000054360000}"/>
    <cellStyle name="Comma 6 3 10" xfId="19227" xr:uid="{00000000-0005-0000-0000-000055360000}"/>
    <cellStyle name="Comma 6 3 2" xfId="540" xr:uid="{00000000-0005-0000-0000-000056360000}"/>
    <cellStyle name="Comma 6 3 2 2" xfId="1027" xr:uid="{00000000-0005-0000-0000-000057360000}"/>
    <cellStyle name="Comma 6 3 2 2 2" xfId="1208" xr:uid="{00000000-0005-0000-0000-000058360000}"/>
    <cellStyle name="Comma 6 3 2 2 2 2" xfId="6675" xr:uid="{00000000-0005-0000-0000-000059360000}"/>
    <cellStyle name="Comma 6 3 2 2 2 2 2" xfId="15999" xr:uid="{00000000-0005-0000-0000-00005A360000}"/>
    <cellStyle name="Comma 6 3 2 2 2 2 3" xfId="25322" xr:uid="{00000000-0005-0000-0000-00005B360000}"/>
    <cellStyle name="Comma 6 3 2 2 2 3" xfId="10800" xr:uid="{00000000-0005-0000-0000-00005C360000}"/>
    <cellStyle name="Comma 6 3 2 2 2 4" xfId="20124" xr:uid="{00000000-0005-0000-0000-00005D360000}"/>
    <cellStyle name="Comma 6 3 2 2 3" xfId="3020" xr:uid="{00000000-0005-0000-0000-00005E360000}"/>
    <cellStyle name="Comma 6 3 2 2 3 2" xfId="7699" xr:uid="{00000000-0005-0000-0000-00005F360000}"/>
    <cellStyle name="Comma 6 3 2 2 3 2 2" xfId="17023" xr:uid="{00000000-0005-0000-0000-000060360000}"/>
    <cellStyle name="Comma 6 3 2 2 3 2 3" xfId="26346" xr:uid="{00000000-0005-0000-0000-000061360000}"/>
    <cellStyle name="Comma 6 3 2 2 3 3" xfId="12408" xr:uid="{00000000-0005-0000-0000-000062360000}"/>
    <cellStyle name="Comma 6 3 2 2 3 4" xfId="21734" xr:uid="{00000000-0005-0000-0000-000063360000}"/>
    <cellStyle name="Comma 6 3 2 2 4" xfId="4668" xr:uid="{00000000-0005-0000-0000-000064360000}"/>
    <cellStyle name="Comma 6 3 2 2 4 2" xfId="13992" xr:uid="{00000000-0005-0000-0000-000065360000}"/>
    <cellStyle name="Comma 6 3 2 2 4 3" xfId="23315" xr:uid="{00000000-0005-0000-0000-000066360000}"/>
    <cellStyle name="Comma 6 3 2 2 5" xfId="10628" xr:uid="{00000000-0005-0000-0000-000067360000}"/>
    <cellStyle name="Comma 6 3 2 2 6" xfId="19952" xr:uid="{00000000-0005-0000-0000-000068360000}"/>
    <cellStyle name="Comma 6 3 2 3" xfId="1207" xr:uid="{00000000-0005-0000-0000-000069360000}"/>
    <cellStyle name="Comma 6 3 2 3 2" xfId="6668" xr:uid="{00000000-0005-0000-0000-00006A360000}"/>
    <cellStyle name="Comma 6 3 2 3 2 2" xfId="15992" xr:uid="{00000000-0005-0000-0000-00006B360000}"/>
    <cellStyle name="Comma 6 3 2 3 2 3" xfId="25315" xr:uid="{00000000-0005-0000-0000-00006C360000}"/>
    <cellStyle name="Comma 6 3 2 3 3" xfId="10799" xr:uid="{00000000-0005-0000-0000-00006D360000}"/>
    <cellStyle name="Comma 6 3 2 3 4" xfId="20123" xr:uid="{00000000-0005-0000-0000-00006E360000}"/>
    <cellStyle name="Comma 6 3 2 4" xfId="3019" xr:uid="{00000000-0005-0000-0000-00006F360000}"/>
    <cellStyle name="Comma 6 3 2 4 2" xfId="7698" xr:uid="{00000000-0005-0000-0000-000070360000}"/>
    <cellStyle name="Comma 6 3 2 4 2 2" xfId="17022" xr:uid="{00000000-0005-0000-0000-000071360000}"/>
    <cellStyle name="Comma 6 3 2 4 2 3" xfId="26345" xr:uid="{00000000-0005-0000-0000-000072360000}"/>
    <cellStyle name="Comma 6 3 2 4 3" xfId="12407" xr:uid="{00000000-0005-0000-0000-000073360000}"/>
    <cellStyle name="Comma 6 3 2 4 4" xfId="21733" xr:uid="{00000000-0005-0000-0000-000074360000}"/>
    <cellStyle name="Comma 6 3 2 5" xfId="4667" xr:uid="{00000000-0005-0000-0000-000075360000}"/>
    <cellStyle name="Comma 6 3 2 5 2" xfId="13991" xr:uid="{00000000-0005-0000-0000-000076360000}"/>
    <cellStyle name="Comma 6 3 2 5 3" xfId="23314" xr:uid="{00000000-0005-0000-0000-000077360000}"/>
    <cellStyle name="Comma 6 3 2 6" xfId="9650" xr:uid="{00000000-0005-0000-0000-000078360000}"/>
    <cellStyle name="Comma 6 3 2 6 2" xfId="18974" xr:uid="{00000000-0005-0000-0000-000079360000}"/>
    <cellStyle name="Comma 6 3 2 6 3" xfId="28297" xr:uid="{00000000-0005-0000-0000-00007A360000}"/>
    <cellStyle name="Comma 6 3 2 7" xfId="10144" xr:uid="{00000000-0005-0000-0000-00007B360000}"/>
    <cellStyle name="Comma 6 3 2 8" xfId="19468" xr:uid="{00000000-0005-0000-0000-00007C360000}"/>
    <cellStyle name="Comma 6 3 3" xfId="787" xr:uid="{00000000-0005-0000-0000-00007D360000}"/>
    <cellStyle name="Comma 6 3 3 2" xfId="1209" xr:uid="{00000000-0005-0000-0000-00007E360000}"/>
    <cellStyle name="Comma 6 3 3 2 2" xfId="6674" xr:uid="{00000000-0005-0000-0000-00007F360000}"/>
    <cellStyle name="Comma 6 3 3 2 2 2" xfId="15998" xr:uid="{00000000-0005-0000-0000-000080360000}"/>
    <cellStyle name="Comma 6 3 3 2 2 3" xfId="25321" xr:uid="{00000000-0005-0000-0000-000081360000}"/>
    <cellStyle name="Comma 6 3 3 2 3" xfId="10801" xr:uid="{00000000-0005-0000-0000-000082360000}"/>
    <cellStyle name="Comma 6 3 3 2 4" xfId="20125" xr:uid="{00000000-0005-0000-0000-000083360000}"/>
    <cellStyle name="Comma 6 3 3 3" xfId="3021" xr:uid="{00000000-0005-0000-0000-000084360000}"/>
    <cellStyle name="Comma 6 3 3 3 2" xfId="7700" xr:uid="{00000000-0005-0000-0000-000085360000}"/>
    <cellStyle name="Comma 6 3 3 3 2 2" xfId="17024" xr:uid="{00000000-0005-0000-0000-000086360000}"/>
    <cellStyle name="Comma 6 3 3 3 2 3" xfId="26347" xr:uid="{00000000-0005-0000-0000-000087360000}"/>
    <cellStyle name="Comma 6 3 3 3 3" xfId="12409" xr:uid="{00000000-0005-0000-0000-000088360000}"/>
    <cellStyle name="Comma 6 3 3 3 4" xfId="21735" xr:uid="{00000000-0005-0000-0000-000089360000}"/>
    <cellStyle name="Comma 6 3 3 4" xfId="4669" xr:uid="{00000000-0005-0000-0000-00008A360000}"/>
    <cellStyle name="Comma 6 3 3 4 2" xfId="13993" xr:uid="{00000000-0005-0000-0000-00008B360000}"/>
    <cellStyle name="Comma 6 3 3 4 3" xfId="23316" xr:uid="{00000000-0005-0000-0000-00008C360000}"/>
    <cellStyle name="Comma 6 3 3 5" xfId="10388" xr:uid="{00000000-0005-0000-0000-00008D360000}"/>
    <cellStyle name="Comma 6 3 3 6" xfId="19712" xr:uid="{00000000-0005-0000-0000-00008E360000}"/>
    <cellStyle name="Comma 6 3 4" xfId="1965" xr:uid="{00000000-0005-0000-0000-00008F360000}"/>
    <cellStyle name="Comma 6 3 4 2" xfId="3714" xr:uid="{00000000-0005-0000-0000-000090360000}"/>
    <cellStyle name="Comma 6 3 4 2 2" xfId="8393" xr:uid="{00000000-0005-0000-0000-000091360000}"/>
    <cellStyle name="Comma 6 3 4 2 2 2" xfId="17717" xr:uid="{00000000-0005-0000-0000-000092360000}"/>
    <cellStyle name="Comma 6 3 4 2 2 3" xfId="27040" xr:uid="{00000000-0005-0000-0000-000093360000}"/>
    <cellStyle name="Comma 6 3 4 3" xfId="7466" xr:uid="{00000000-0005-0000-0000-000094360000}"/>
    <cellStyle name="Comma 6 3 4 3 2" xfId="16790" xr:uid="{00000000-0005-0000-0000-000095360000}"/>
    <cellStyle name="Comma 6 3 4 3 3" xfId="26113" xr:uid="{00000000-0005-0000-0000-000096360000}"/>
    <cellStyle name="Comma 6 3 4 4" xfId="11492" xr:uid="{00000000-0005-0000-0000-000097360000}"/>
    <cellStyle name="Comma 6 3 4 5" xfId="20816" xr:uid="{00000000-0005-0000-0000-000098360000}"/>
    <cellStyle name="Comma 6 3 5" xfId="1206" xr:uid="{00000000-0005-0000-0000-000099360000}"/>
    <cellStyle name="Comma 6 3 5 2" xfId="5748" xr:uid="{00000000-0005-0000-0000-00009A360000}"/>
    <cellStyle name="Comma 6 3 5 2 2" xfId="15072" xr:uid="{00000000-0005-0000-0000-00009B360000}"/>
    <cellStyle name="Comma 6 3 5 2 3" xfId="24395" xr:uid="{00000000-0005-0000-0000-00009C360000}"/>
    <cellStyle name="Comma 6 3 5 3" xfId="10798" xr:uid="{00000000-0005-0000-0000-00009D360000}"/>
    <cellStyle name="Comma 6 3 5 4" xfId="20122" xr:uid="{00000000-0005-0000-0000-00009E360000}"/>
    <cellStyle name="Comma 6 3 6" xfId="3018" xr:uid="{00000000-0005-0000-0000-00009F360000}"/>
    <cellStyle name="Comma 6 3 6 2" xfId="7697" xr:uid="{00000000-0005-0000-0000-0000A0360000}"/>
    <cellStyle name="Comma 6 3 6 2 2" xfId="17021" xr:uid="{00000000-0005-0000-0000-0000A1360000}"/>
    <cellStyle name="Comma 6 3 6 2 3" xfId="26344" xr:uid="{00000000-0005-0000-0000-0000A2360000}"/>
    <cellStyle name="Comma 6 3 6 3" xfId="12406" xr:uid="{00000000-0005-0000-0000-0000A3360000}"/>
    <cellStyle name="Comma 6 3 6 4" xfId="21732" xr:uid="{00000000-0005-0000-0000-0000A4360000}"/>
    <cellStyle name="Comma 6 3 7" xfId="4666" xr:uid="{00000000-0005-0000-0000-0000A5360000}"/>
    <cellStyle name="Comma 6 3 7 2" xfId="13990" xr:uid="{00000000-0005-0000-0000-0000A6360000}"/>
    <cellStyle name="Comma 6 3 7 3" xfId="23313" xr:uid="{00000000-0005-0000-0000-0000A7360000}"/>
    <cellStyle name="Comma 6 3 8" xfId="9409" xr:uid="{00000000-0005-0000-0000-0000A8360000}"/>
    <cellStyle name="Comma 6 3 8 2" xfId="18733" xr:uid="{00000000-0005-0000-0000-0000A9360000}"/>
    <cellStyle name="Comma 6 3 8 3" xfId="28056" xr:uid="{00000000-0005-0000-0000-0000AA360000}"/>
    <cellStyle name="Comma 6 3 9" xfId="9903" xr:uid="{00000000-0005-0000-0000-0000AB360000}"/>
    <cellStyle name="Comma 6 4" xfId="415" xr:uid="{00000000-0005-0000-0000-0000AC360000}"/>
    <cellStyle name="Comma 6 4 10" xfId="9525" xr:uid="{00000000-0005-0000-0000-0000AD360000}"/>
    <cellStyle name="Comma 6 4 10 2" xfId="18849" xr:uid="{00000000-0005-0000-0000-0000AE360000}"/>
    <cellStyle name="Comma 6 4 10 3" xfId="28172" xr:uid="{00000000-0005-0000-0000-0000AF360000}"/>
    <cellStyle name="Comma 6 4 11" xfId="10019" xr:uid="{00000000-0005-0000-0000-0000B0360000}"/>
    <cellStyle name="Comma 6 4 12" xfId="19343" xr:uid="{00000000-0005-0000-0000-0000B1360000}"/>
    <cellStyle name="Comma 6 4 2" xfId="902" xr:uid="{00000000-0005-0000-0000-0000B2360000}"/>
    <cellStyle name="Comma 6 4 2 2" xfId="1968" xr:uid="{00000000-0005-0000-0000-0000B3360000}"/>
    <cellStyle name="Comma 6 4 2 2 2" xfId="3717" xr:uid="{00000000-0005-0000-0000-0000B4360000}"/>
    <cellStyle name="Comma 6 4 2 2 2 2" xfId="8396" xr:uid="{00000000-0005-0000-0000-0000B5360000}"/>
    <cellStyle name="Comma 6 4 2 2 2 2 2" xfId="17720" xr:uid="{00000000-0005-0000-0000-0000B6360000}"/>
    <cellStyle name="Comma 6 4 2 2 2 2 3" xfId="27043" xr:uid="{00000000-0005-0000-0000-0000B7360000}"/>
    <cellStyle name="Comma 6 4 2 2 2 3" xfId="13055" xr:uid="{00000000-0005-0000-0000-0000B8360000}"/>
    <cellStyle name="Comma 6 4 2 2 2 4" xfId="22381" xr:uid="{00000000-0005-0000-0000-0000B9360000}"/>
    <cellStyle name="Comma 6 4 2 2 3" xfId="5404" xr:uid="{00000000-0005-0000-0000-0000BA360000}"/>
    <cellStyle name="Comma 6 4 2 2 3 2" xfId="14728" xr:uid="{00000000-0005-0000-0000-0000BB360000}"/>
    <cellStyle name="Comma 6 4 2 2 3 3" xfId="24051" xr:uid="{00000000-0005-0000-0000-0000BC360000}"/>
    <cellStyle name="Comma 6 4 2 2 4" xfId="7469" xr:uid="{00000000-0005-0000-0000-0000BD360000}"/>
    <cellStyle name="Comma 6 4 2 2 4 2" xfId="16793" xr:uid="{00000000-0005-0000-0000-0000BE360000}"/>
    <cellStyle name="Comma 6 4 2 2 4 3" xfId="26116" xr:uid="{00000000-0005-0000-0000-0000BF360000}"/>
    <cellStyle name="Comma 6 4 2 2 5" xfId="11495" xr:uid="{00000000-0005-0000-0000-0000C0360000}"/>
    <cellStyle name="Comma 6 4 2 2 6" xfId="20819" xr:uid="{00000000-0005-0000-0000-0000C1360000}"/>
    <cellStyle name="Comma 6 4 2 3" xfId="1967" xr:uid="{00000000-0005-0000-0000-0000C2360000}"/>
    <cellStyle name="Comma 6 4 2 3 2" xfId="3716" xr:uid="{00000000-0005-0000-0000-0000C3360000}"/>
    <cellStyle name="Comma 6 4 2 3 2 2" xfId="8395" xr:uid="{00000000-0005-0000-0000-0000C4360000}"/>
    <cellStyle name="Comma 6 4 2 3 2 2 2" xfId="17719" xr:uid="{00000000-0005-0000-0000-0000C5360000}"/>
    <cellStyle name="Comma 6 4 2 3 2 2 3" xfId="27042" xr:uid="{00000000-0005-0000-0000-0000C6360000}"/>
    <cellStyle name="Comma 6 4 2 3 2 3" xfId="13054" xr:uid="{00000000-0005-0000-0000-0000C7360000}"/>
    <cellStyle name="Comma 6 4 2 3 2 4" xfId="22380" xr:uid="{00000000-0005-0000-0000-0000C8360000}"/>
    <cellStyle name="Comma 6 4 2 3 3" xfId="5403" xr:uid="{00000000-0005-0000-0000-0000C9360000}"/>
    <cellStyle name="Comma 6 4 2 3 3 2" xfId="14727" xr:uid="{00000000-0005-0000-0000-0000CA360000}"/>
    <cellStyle name="Comma 6 4 2 3 3 3" xfId="24050" xr:uid="{00000000-0005-0000-0000-0000CB360000}"/>
    <cellStyle name="Comma 6 4 2 3 4" xfId="7468" xr:uid="{00000000-0005-0000-0000-0000CC360000}"/>
    <cellStyle name="Comma 6 4 2 3 4 2" xfId="16792" xr:uid="{00000000-0005-0000-0000-0000CD360000}"/>
    <cellStyle name="Comma 6 4 2 3 4 3" xfId="26115" xr:uid="{00000000-0005-0000-0000-0000CE360000}"/>
    <cellStyle name="Comma 6 4 2 3 5" xfId="11494" xr:uid="{00000000-0005-0000-0000-0000CF360000}"/>
    <cellStyle name="Comma 6 4 2 3 6" xfId="20818" xr:uid="{00000000-0005-0000-0000-0000D0360000}"/>
    <cellStyle name="Comma 6 4 2 4" xfId="1211" xr:uid="{00000000-0005-0000-0000-0000D1360000}"/>
    <cellStyle name="Comma 6 4 2 4 2" xfId="6672" xr:uid="{00000000-0005-0000-0000-0000D2360000}"/>
    <cellStyle name="Comma 6 4 2 4 2 2" xfId="15996" xr:uid="{00000000-0005-0000-0000-0000D3360000}"/>
    <cellStyle name="Comma 6 4 2 4 2 3" xfId="25319" xr:uid="{00000000-0005-0000-0000-0000D4360000}"/>
    <cellStyle name="Comma 6 4 2 4 3" xfId="10803" xr:uid="{00000000-0005-0000-0000-0000D5360000}"/>
    <cellStyle name="Comma 6 4 2 4 4" xfId="20127" xr:uid="{00000000-0005-0000-0000-0000D6360000}"/>
    <cellStyle name="Comma 6 4 2 5" xfId="3023" xr:uid="{00000000-0005-0000-0000-0000D7360000}"/>
    <cellStyle name="Comma 6 4 2 5 2" xfId="7702" xr:uid="{00000000-0005-0000-0000-0000D8360000}"/>
    <cellStyle name="Comma 6 4 2 5 2 2" xfId="17026" xr:uid="{00000000-0005-0000-0000-0000D9360000}"/>
    <cellStyle name="Comma 6 4 2 5 2 3" xfId="26349" xr:uid="{00000000-0005-0000-0000-0000DA360000}"/>
    <cellStyle name="Comma 6 4 2 5 3" xfId="12411" xr:uid="{00000000-0005-0000-0000-0000DB360000}"/>
    <cellStyle name="Comma 6 4 2 5 4" xfId="21737" xr:uid="{00000000-0005-0000-0000-0000DC360000}"/>
    <cellStyle name="Comma 6 4 2 6" xfId="4671" xr:uid="{00000000-0005-0000-0000-0000DD360000}"/>
    <cellStyle name="Comma 6 4 2 6 2" xfId="13995" xr:uid="{00000000-0005-0000-0000-0000DE360000}"/>
    <cellStyle name="Comma 6 4 2 6 3" xfId="23318" xr:uid="{00000000-0005-0000-0000-0000DF360000}"/>
    <cellStyle name="Comma 6 4 2 7" xfId="10503" xr:uid="{00000000-0005-0000-0000-0000E0360000}"/>
    <cellStyle name="Comma 6 4 2 8" xfId="19827" xr:uid="{00000000-0005-0000-0000-0000E1360000}"/>
    <cellStyle name="Comma 6 4 3" xfId="1969" xr:uid="{00000000-0005-0000-0000-0000E2360000}"/>
    <cellStyle name="Comma 6 4 3 2" xfId="3718" xr:uid="{00000000-0005-0000-0000-0000E3360000}"/>
    <cellStyle name="Comma 6 4 3 2 2" xfId="8397" xr:uid="{00000000-0005-0000-0000-0000E4360000}"/>
    <cellStyle name="Comma 6 4 3 2 2 2" xfId="17721" xr:uid="{00000000-0005-0000-0000-0000E5360000}"/>
    <cellStyle name="Comma 6 4 3 2 2 3" xfId="27044" xr:uid="{00000000-0005-0000-0000-0000E6360000}"/>
    <cellStyle name="Comma 6 4 3 2 3" xfId="13056" xr:uid="{00000000-0005-0000-0000-0000E7360000}"/>
    <cellStyle name="Comma 6 4 3 2 4" xfId="22382" xr:uid="{00000000-0005-0000-0000-0000E8360000}"/>
    <cellStyle name="Comma 6 4 3 3" xfId="5405" xr:uid="{00000000-0005-0000-0000-0000E9360000}"/>
    <cellStyle name="Comma 6 4 3 3 2" xfId="14729" xr:uid="{00000000-0005-0000-0000-0000EA360000}"/>
    <cellStyle name="Comma 6 4 3 3 3" xfId="24052" xr:uid="{00000000-0005-0000-0000-0000EB360000}"/>
    <cellStyle name="Comma 6 4 3 4" xfId="7470" xr:uid="{00000000-0005-0000-0000-0000EC360000}"/>
    <cellStyle name="Comma 6 4 3 4 2" xfId="16794" xr:uid="{00000000-0005-0000-0000-0000ED360000}"/>
    <cellStyle name="Comma 6 4 3 4 3" xfId="26117" xr:uid="{00000000-0005-0000-0000-0000EE360000}"/>
    <cellStyle name="Comma 6 4 3 5" xfId="11496" xr:uid="{00000000-0005-0000-0000-0000EF360000}"/>
    <cellStyle name="Comma 6 4 3 6" xfId="20820" xr:uid="{00000000-0005-0000-0000-0000F0360000}"/>
    <cellStyle name="Comma 6 4 4" xfId="1970" xr:uid="{00000000-0005-0000-0000-0000F1360000}"/>
    <cellStyle name="Comma 6 4 4 2" xfId="3719" xr:uid="{00000000-0005-0000-0000-0000F2360000}"/>
    <cellStyle name="Comma 6 4 4 2 2" xfId="8398" xr:uid="{00000000-0005-0000-0000-0000F3360000}"/>
    <cellStyle name="Comma 6 4 4 2 2 2" xfId="17722" xr:uid="{00000000-0005-0000-0000-0000F4360000}"/>
    <cellStyle name="Comma 6 4 4 2 2 3" xfId="27045" xr:uid="{00000000-0005-0000-0000-0000F5360000}"/>
    <cellStyle name="Comma 6 4 4 2 3" xfId="13057" xr:uid="{00000000-0005-0000-0000-0000F6360000}"/>
    <cellStyle name="Comma 6 4 4 2 4" xfId="22383" xr:uid="{00000000-0005-0000-0000-0000F7360000}"/>
    <cellStyle name="Comma 6 4 4 3" xfId="5406" xr:uid="{00000000-0005-0000-0000-0000F8360000}"/>
    <cellStyle name="Comma 6 4 4 3 2" xfId="14730" xr:uid="{00000000-0005-0000-0000-0000F9360000}"/>
    <cellStyle name="Comma 6 4 4 3 3" xfId="24053" xr:uid="{00000000-0005-0000-0000-0000FA360000}"/>
    <cellStyle name="Comma 6 4 4 4" xfId="7471" xr:uid="{00000000-0005-0000-0000-0000FB360000}"/>
    <cellStyle name="Comma 6 4 4 4 2" xfId="16795" xr:uid="{00000000-0005-0000-0000-0000FC360000}"/>
    <cellStyle name="Comma 6 4 4 4 3" xfId="26118" xr:uid="{00000000-0005-0000-0000-0000FD360000}"/>
    <cellStyle name="Comma 6 4 4 5" xfId="11497" xr:uid="{00000000-0005-0000-0000-0000FE360000}"/>
    <cellStyle name="Comma 6 4 4 6" xfId="20821" xr:uid="{00000000-0005-0000-0000-0000FF360000}"/>
    <cellStyle name="Comma 6 4 5" xfId="1971" xr:uid="{00000000-0005-0000-0000-000000370000}"/>
    <cellStyle name="Comma 6 4 5 2" xfId="3720" xr:uid="{00000000-0005-0000-0000-000001370000}"/>
    <cellStyle name="Comma 6 4 5 2 2" xfId="8399" xr:uid="{00000000-0005-0000-0000-000002370000}"/>
    <cellStyle name="Comma 6 4 5 2 2 2" xfId="17723" xr:uid="{00000000-0005-0000-0000-000003370000}"/>
    <cellStyle name="Comma 6 4 5 2 2 3" xfId="27046" xr:uid="{00000000-0005-0000-0000-000004370000}"/>
    <cellStyle name="Comma 6 4 5 2 3" xfId="13058" xr:uid="{00000000-0005-0000-0000-000005370000}"/>
    <cellStyle name="Comma 6 4 5 2 4" xfId="22384" xr:uid="{00000000-0005-0000-0000-000006370000}"/>
    <cellStyle name="Comma 6 4 5 3" xfId="5407" xr:uid="{00000000-0005-0000-0000-000007370000}"/>
    <cellStyle name="Comma 6 4 5 3 2" xfId="14731" xr:uid="{00000000-0005-0000-0000-000008370000}"/>
    <cellStyle name="Comma 6 4 5 3 3" xfId="24054" xr:uid="{00000000-0005-0000-0000-000009370000}"/>
    <cellStyle name="Comma 6 4 5 4" xfId="7472" xr:uid="{00000000-0005-0000-0000-00000A370000}"/>
    <cellStyle name="Comma 6 4 5 4 2" xfId="16796" xr:uid="{00000000-0005-0000-0000-00000B370000}"/>
    <cellStyle name="Comma 6 4 5 4 3" xfId="26119" xr:uid="{00000000-0005-0000-0000-00000C370000}"/>
    <cellStyle name="Comma 6 4 5 5" xfId="11498" xr:uid="{00000000-0005-0000-0000-00000D370000}"/>
    <cellStyle name="Comma 6 4 5 6" xfId="20822" xr:uid="{00000000-0005-0000-0000-00000E370000}"/>
    <cellStyle name="Comma 6 4 6" xfId="1966" xr:uid="{00000000-0005-0000-0000-00000F370000}"/>
    <cellStyle name="Comma 6 4 6 2" xfId="3715" xr:uid="{00000000-0005-0000-0000-000010370000}"/>
    <cellStyle name="Comma 6 4 6 2 2" xfId="8394" xr:uid="{00000000-0005-0000-0000-000011370000}"/>
    <cellStyle name="Comma 6 4 6 2 2 2" xfId="17718" xr:uid="{00000000-0005-0000-0000-000012370000}"/>
    <cellStyle name="Comma 6 4 6 2 2 3" xfId="27041" xr:uid="{00000000-0005-0000-0000-000013370000}"/>
    <cellStyle name="Comma 6 4 6 2 3" xfId="13053" xr:uid="{00000000-0005-0000-0000-000014370000}"/>
    <cellStyle name="Comma 6 4 6 2 4" xfId="22379" xr:uid="{00000000-0005-0000-0000-000015370000}"/>
    <cellStyle name="Comma 6 4 6 3" xfId="5402" xr:uid="{00000000-0005-0000-0000-000016370000}"/>
    <cellStyle name="Comma 6 4 6 3 2" xfId="14726" xr:uid="{00000000-0005-0000-0000-000017370000}"/>
    <cellStyle name="Comma 6 4 6 3 3" xfId="24049" xr:uid="{00000000-0005-0000-0000-000018370000}"/>
    <cellStyle name="Comma 6 4 6 4" xfId="7467" xr:uid="{00000000-0005-0000-0000-000019370000}"/>
    <cellStyle name="Comma 6 4 6 4 2" xfId="16791" xr:uid="{00000000-0005-0000-0000-00001A370000}"/>
    <cellStyle name="Comma 6 4 6 4 3" xfId="26114" xr:uid="{00000000-0005-0000-0000-00001B370000}"/>
    <cellStyle name="Comma 6 4 6 5" xfId="11493" xr:uid="{00000000-0005-0000-0000-00001C370000}"/>
    <cellStyle name="Comma 6 4 6 6" xfId="20817" xr:uid="{00000000-0005-0000-0000-00001D370000}"/>
    <cellStyle name="Comma 6 4 7" xfId="1210" xr:uid="{00000000-0005-0000-0000-00001E370000}"/>
    <cellStyle name="Comma 6 4 7 2" xfId="6673" xr:uid="{00000000-0005-0000-0000-00001F370000}"/>
    <cellStyle name="Comma 6 4 7 2 2" xfId="15997" xr:uid="{00000000-0005-0000-0000-000020370000}"/>
    <cellStyle name="Comma 6 4 7 2 3" xfId="25320" xr:uid="{00000000-0005-0000-0000-000021370000}"/>
    <cellStyle name="Comma 6 4 7 3" xfId="10802" xr:uid="{00000000-0005-0000-0000-000022370000}"/>
    <cellStyle name="Comma 6 4 7 4" xfId="20126" xr:uid="{00000000-0005-0000-0000-000023370000}"/>
    <cellStyle name="Comma 6 4 8" xfId="3022" xr:uid="{00000000-0005-0000-0000-000024370000}"/>
    <cellStyle name="Comma 6 4 8 2" xfId="7701" xr:uid="{00000000-0005-0000-0000-000025370000}"/>
    <cellStyle name="Comma 6 4 8 2 2" xfId="17025" xr:uid="{00000000-0005-0000-0000-000026370000}"/>
    <cellStyle name="Comma 6 4 8 2 3" xfId="26348" xr:uid="{00000000-0005-0000-0000-000027370000}"/>
    <cellStyle name="Comma 6 4 8 3" xfId="12410" xr:uid="{00000000-0005-0000-0000-000028370000}"/>
    <cellStyle name="Comma 6 4 8 4" xfId="21736" xr:uid="{00000000-0005-0000-0000-000029370000}"/>
    <cellStyle name="Comma 6 4 9" xfId="4670" xr:uid="{00000000-0005-0000-0000-00002A370000}"/>
    <cellStyle name="Comma 6 4 9 2" xfId="13994" xr:uid="{00000000-0005-0000-0000-00002B370000}"/>
    <cellStyle name="Comma 6 4 9 3" xfId="23317" xr:uid="{00000000-0005-0000-0000-00002C370000}"/>
    <cellStyle name="Comma 6 5" xfId="662" xr:uid="{00000000-0005-0000-0000-00002D370000}"/>
    <cellStyle name="Comma 6 5 2" xfId="1972" xr:uid="{00000000-0005-0000-0000-00002E370000}"/>
    <cellStyle name="Comma 6 5 2 2" xfId="3721" xr:uid="{00000000-0005-0000-0000-00002F370000}"/>
    <cellStyle name="Comma 6 5 2 2 2" xfId="8400" xr:uid="{00000000-0005-0000-0000-000030370000}"/>
    <cellStyle name="Comma 6 5 2 2 2 2" xfId="17724" xr:uid="{00000000-0005-0000-0000-000031370000}"/>
    <cellStyle name="Comma 6 5 2 2 2 3" xfId="27047" xr:uid="{00000000-0005-0000-0000-000032370000}"/>
    <cellStyle name="Comma 6 5 2 3" xfId="7473" xr:uid="{00000000-0005-0000-0000-000033370000}"/>
    <cellStyle name="Comma 6 5 2 3 2" xfId="16797" xr:uid="{00000000-0005-0000-0000-000034370000}"/>
    <cellStyle name="Comma 6 5 2 3 3" xfId="26120" xr:uid="{00000000-0005-0000-0000-000035370000}"/>
    <cellStyle name="Comma 6 5 2 4" xfId="11499" xr:uid="{00000000-0005-0000-0000-000036370000}"/>
    <cellStyle name="Comma 6 5 2 5" xfId="20823" xr:uid="{00000000-0005-0000-0000-000037370000}"/>
    <cellStyle name="Comma 6 5 3" xfId="1212" xr:uid="{00000000-0005-0000-0000-000038370000}"/>
    <cellStyle name="Comma 6 5 3 2" xfId="6669" xr:uid="{00000000-0005-0000-0000-000039370000}"/>
    <cellStyle name="Comma 6 5 3 2 2" xfId="15993" xr:uid="{00000000-0005-0000-0000-00003A370000}"/>
    <cellStyle name="Comma 6 5 3 2 3" xfId="25316" xr:uid="{00000000-0005-0000-0000-00003B370000}"/>
    <cellStyle name="Comma 6 5 3 3" xfId="10804" xr:uid="{00000000-0005-0000-0000-00003C370000}"/>
    <cellStyle name="Comma 6 5 3 4" xfId="20128" xr:uid="{00000000-0005-0000-0000-00003D370000}"/>
    <cellStyle name="Comma 6 5 4" xfId="3024" xr:uid="{00000000-0005-0000-0000-00003E370000}"/>
    <cellStyle name="Comma 6 5 4 2" xfId="7703" xr:uid="{00000000-0005-0000-0000-00003F370000}"/>
    <cellStyle name="Comma 6 5 4 2 2" xfId="17027" xr:uid="{00000000-0005-0000-0000-000040370000}"/>
    <cellStyle name="Comma 6 5 4 2 3" xfId="26350" xr:uid="{00000000-0005-0000-0000-000041370000}"/>
    <cellStyle name="Comma 6 5 4 3" xfId="12412" xr:uid="{00000000-0005-0000-0000-000042370000}"/>
    <cellStyle name="Comma 6 5 4 4" xfId="21738" xr:uid="{00000000-0005-0000-0000-000043370000}"/>
    <cellStyle name="Comma 6 5 5" xfId="4672" xr:uid="{00000000-0005-0000-0000-000044370000}"/>
    <cellStyle name="Comma 6 5 5 2" xfId="13996" xr:uid="{00000000-0005-0000-0000-000045370000}"/>
    <cellStyle name="Comma 6 5 5 3" xfId="23319" xr:uid="{00000000-0005-0000-0000-000046370000}"/>
    <cellStyle name="Comma 6 5 6" xfId="10263" xr:uid="{00000000-0005-0000-0000-000047370000}"/>
    <cellStyle name="Comma 6 5 7" xfId="19587" xr:uid="{00000000-0005-0000-0000-000048370000}"/>
    <cellStyle name="Comma 6 6" xfId="1109" xr:uid="{00000000-0005-0000-0000-000049370000}"/>
    <cellStyle name="Comma 6 6 2" xfId="1974" xr:uid="{00000000-0005-0000-0000-00004A370000}"/>
    <cellStyle name="Comma 6 6 2 2" xfId="3723" xr:uid="{00000000-0005-0000-0000-00004B370000}"/>
    <cellStyle name="Comma 6 6 2 2 2" xfId="8402" xr:uid="{00000000-0005-0000-0000-00004C370000}"/>
    <cellStyle name="Comma 6 6 2 2 2 2" xfId="17726" xr:uid="{00000000-0005-0000-0000-00004D370000}"/>
    <cellStyle name="Comma 6 6 2 2 2 3" xfId="27049" xr:uid="{00000000-0005-0000-0000-00004E370000}"/>
    <cellStyle name="Comma 6 6 2 2 3" xfId="13060" xr:uid="{00000000-0005-0000-0000-00004F370000}"/>
    <cellStyle name="Comma 6 6 2 2 4" xfId="22386" xr:uid="{00000000-0005-0000-0000-000050370000}"/>
    <cellStyle name="Comma 6 6 2 2 4 2" xfId="28954" xr:uid="{00000000-0005-0000-0000-000051370000}"/>
    <cellStyle name="Comma 6 6 2 2 4 2 2" xfId="28981" xr:uid="{00000000-0005-0000-0000-000052370000}"/>
    <cellStyle name="Comma 6 6 2 3" xfId="5410" xr:uid="{00000000-0005-0000-0000-000053370000}"/>
    <cellStyle name="Comma 6 6 2 3 2" xfId="14734" xr:uid="{00000000-0005-0000-0000-000054370000}"/>
    <cellStyle name="Comma 6 6 2 3 3" xfId="24057" xr:uid="{00000000-0005-0000-0000-000055370000}"/>
    <cellStyle name="Comma 6 6 2 4" xfId="7475" xr:uid="{00000000-0005-0000-0000-000056370000}"/>
    <cellStyle name="Comma 6 6 2 4 2" xfId="16799" xr:uid="{00000000-0005-0000-0000-000057370000}"/>
    <cellStyle name="Comma 6 6 2 4 3" xfId="26122" xr:uid="{00000000-0005-0000-0000-000058370000}"/>
    <cellStyle name="Comma 6 6 2 5" xfId="11501" xr:uid="{00000000-0005-0000-0000-000059370000}"/>
    <cellStyle name="Comma 6 6 2 6" xfId="20825" xr:uid="{00000000-0005-0000-0000-00005A370000}"/>
    <cellStyle name="Comma 6 6 3" xfId="1973" xr:uid="{00000000-0005-0000-0000-00005B370000}"/>
    <cellStyle name="Comma 6 6 3 2" xfId="7474" xr:uid="{00000000-0005-0000-0000-00005C370000}"/>
    <cellStyle name="Comma 6 6 3 2 2" xfId="16798" xr:uid="{00000000-0005-0000-0000-00005D370000}"/>
    <cellStyle name="Comma 6 6 3 2 3" xfId="26121" xr:uid="{00000000-0005-0000-0000-00005E370000}"/>
    <cellStyle name="Comma 6 6 3 3" xfId="11500" xr:uid="{00000000-0005-0000-0000-00005F370000}"/>
    <cellStyle name="Comma 6 6 3 4" xfId="20824" xr:uid="{00000000-0005-0000-0000-000060370000}"/>
    <cellStyle name="Comma 6 6 4" xfId="3722" xr:uid="{00000000-0005-0000-0000-000061370000}"/>
    <cellStyle name="Comma 6 6 4 2" xfId="8401" xr:uid="{00000000-0005-0000-0000-000062370000}"/>
    <cellStyle name="Comma 6 6 4 2 2" xfId="17725" xr:uid="{00000000-0005-0000-0000-000063370000}"/>
    <cellStyle name="Comma 6 6 4 2 3" xfId="27048" xr:uid="{00000000-0005-0000-0000-000064370000}"/>
    <cellStyle name="Comma 6 6 4 3" xfId="13059" xr:uid="{00000000-0005-0000-0000-000065370000}"/>
    <cellStyle name="Comma 6 6 4 4" xfId="22385" xr:uid="{00000000-0005-0000-0000-000066370000}"/>
    <cellStyle name="Comma 6 6 5" xfId="5409" xr:uid="{00000000-0005-0000-0000-000067370000}"/>
    <cellStyle name="Comma 6 6 5 2" xfId="14733" xr:uid="{00000000-0005-0000-0000-000068370000}"/>
    <cellStyle name="Comma 6 6 5 3" xfId="24056" xr:uid="{00000000-0005-0000-0000-000069370000}"/>
    <cellStyle name="Comma 6 6 6" xfId="10708" xr:uid="{00000000-0005-0000-0000-00006A370000}"/>
    <cellStyle name="Comma 6 6 7" xfId="20032" xr:uid="{00000000-0005-0000-0000-00006B370000}"/>
    <cellStyle name="Comma 6 6 8" xfId="28953" xr:uid="{00000000-0005-0000-0000-00006C370000}"/>
    <cellStyle name="Comma 6 6 8 2" xfId="28980" xr:uid="{00000000-0005-0000-0000-00006D370000}"/>
    <cellStyle name="Comma 6 7" xfId="1118" xr:uid="{00000000-0005-0000-0000-00006E370000}"/>
    <cellStyle name="Comma 6 7 2" xfId="3724" xr:uid="{00000000-0005-0000-0000-00006F370000}"/>
    <cellStyle name="Comma 6 7 2 2" xfId="8403" xr:uid="{00000000-0005-0000-0000-000070370000}"/>
    <cellStyle name="Comma 6 7 2 2 2" xfId="17727" xr:uid="{00000000-0005-0000-0000-000071370000}"/>
    <cellStyle name="Comma 6 7 2 2 3" xfId="27050" xr:uid="{00000000-0005-0000-0000-000072370000}"/>
    <cellStyle name="Comma 6 7 2 3" xfId="13061" xr:uid="{00000000-0005-0000-0000-000073370000}"/>
    <cellStyle name="Comma 6 7 2 4" xfId="22387" xr:uid="{00000000-0005-0000-0000-000074370000}"/>
    <cellStyle name="Comma 6 7 3" xfId="5411" xr:uid="{00000000-0005-0000-0000-000075370000}"/>
    <cellStyle name="Comma 6 7 3 2" xfId="14735" xr:uid="{00000000-0005-0000-0000-000076370000}"/>
    <cellStyle name="Comma 6 7 3 3" xfId="24058" xr:uid="{00000000-0005-0000-0000-000077370000}"/>
    <cellStyle name="Comma 6 7 4" xfId="6709" xr:uid="{00000000-0005-0000-0000-000078370000}"/>
    <cellStyle name="Comma 6 7 4 2" xfId="16033" xr:uid="{00000000-0005-0000-0000-000079370000}"/>
    <cellStyle name="Comma 6 7 4 3" xfId="25356" xr:uid="{00000000-0005-0000-0000-00007A370000}"/>
    <cellStyle name="Comma 6 7 5" xfId="10717" xr:uid="{00000000-0005-0000-0000-00007B370000}"/>
    <cellStyle name="Comma 6 7 6" xfId="20041" xr:uid="{00000000-0005-0000-0000-00007C370000}"/>
    <cellStyle name="Comma 6 8" xfId="1959" xr:uid="{00000000-0005-0000-0000-00007D370000}"/>
    <cellStyle name="Comma 6 8 2" xfId="3708" xr:uid="{00000000-0005-0000-0000-00007E370000}"/>
    <cellStyle name="Comma 6 8 2 2" xfId="8387" xr:uid="{00000000-0005-0000-0000-00007F370000}"/>
    <cellStyle name="Comma 6 8 2 2 2" xfId="17711" xr:uid="{00000000-0005-0000-0000-000080370000}"/>
    <cellStyle name="Comma 6 8 2 2 3" xfId="27034" xr:uid="{00000000-0005-0000-0000-000081370000}"/>
    <cellStyle name="Comma 6 8 2 3" xfId="13048" xr:uid="{00000000-0005-0000-0000-000082370000}"/>
    <cellStyle name="Comma 6 8 2 4" xfId="22374" xr:uid="{00000000-0005-0000-0000-000083370000}"/>
    <cellStyle name="Comma 6 8 3" xfId="5395" xr:uid="{00000000-0005-0000-0000-000084370000}"/>
    <cellStyle name="Comma 6 8 3 2" xfId="14719" xr:uid="{00000000-0005-0000-0000-000085370000}"/>
    <cellStyle name="Comma 6 8 3 3" xfId="24042" xr:uid="{00000000-0005-0000-0000-000086370000}"/>
    <cellStyle name="Comma 6 8 4" xfId="7460" xr:uid="{00000000-0005-0000-0000-000087370000}"/>
    <cellStyle name="Comma 6 8 4 2" xfId="16784" xr:uid="{00000000-0005-0000-0000-000088370000}"/>
    <cellStyle name="Comma 6 8 4 3" xfId="26107" xr:uid="{00000000-0005-0000-0000-000089370000}"/>
    <cellStyle name="Comma 6 8 5" xfId="11486" xr:uid="{00000000-0005-0000-0000-00008A370000}"/>
    <cellStyle name="Comma 6 8 6" xfId="20810" xr:uid="{00000000-0005-0000-0000-00008B370000}"/>
    <cellStyle name="Comma 6 9" xfId="2931" xr:uid="{00000000-0005-0000-0000-00008C370000}"/>
    <cellStyle name="Comma 6 9 2" xfId="7613" xr:uid="{00000000-0005-0000-0000-00008D370000}"/>
    <cellStyle name="Comma 6 9 2 2" xfId="16937" xr:uid="{00000000-0005-0000-0000-00008E370000}"/>
    <cellStyle name="Comma 6 9 2 3" xfId="26260" xr:uid="{00000000-0005-0000-0000-00008F370000}"/>
    <cellStyle name="Comma 6 9 3" xfId="12336" xr:uid="{00000000-0005-0000-0000-000090370000}"/>
    <cellStyle name="Comma 6 9 4" xfId="21662" xr:uid="{00000000-0005-0000-0000-000091370000}"/>
    <cellStyle name="Comma 7" xfId="239" xr:uid="{00000000-0005-0000-0000-000092370000}"/>
    <cellStyle name="Comma 7 10" xfId="3025" xr:uid="{00000000-0005-0000-0000-000093370000}"/>
    <cellStyle name="Comma 7 10 2" xfId="7704" xr:uid="{00000000-0005-0000-0000-000094370000}"/>
    <cellStyle name="Comma 7 10 2 2" xfId="17028" xr:uid="{00000000-0005-0000-0000-000095370000}"/>
    <cellStyle name="Comma 7 10 2 3" xfId="26351" xr:uid="{00000000-0005-0000-0000-000096370000}"/>
    <cellStyle name="Comma 7 11" xfId="9365" xr:uid="{00000000-0005-0000-0000-000097370000}"/>
    <cellStyle name="Comma 7 11 2" xfId="18689" xr:uid="{00000000-0005-0000-0000-000098370000}"/>
    <cellStyle name="Comma 7 11 3" xfId="28012" xr:uid="{00000000-0005-0000-0000-000099370000}"/>
    <cellStyle name="Comma 7 12" xfId="9859" xr:uid="{00000000-0005-0000-0000-00009A370000}"/>
    <cellStyle name="Comma 7 13" xfId="19183" xr:uid="{00000000-0005-0000-0000-00009B370000}"/>
    <cellStyle name="Comma 7 14" xfId="28814" xr:uid="{00000000-0005-0000-0000-00009C370000}"/>
    <cellStyle name="Comma 7 2" xfId="496" xr:uid="{00000000-0005-0000-0000-00009D370000}"/>
    <cellStyle name="Comma 7 2 10" xfId="10100" xr:uid="{00000000-0005-0000-0000-00009E370000}"/>
    <cellStyle name="Comma 7 2 11" xfId="19424" xr:uid="{00000000-0005-0000-0000-00009F370000}"/>
    <cellStyle name="Comma 7 2 12" xfId="28907" xr:uid="{00000000-0005-0000-0000-0000A0370000}"/>
    <cellStyle name="Comma 7 2 2" xfId="983" xr:uid="{00000000-0005-0000-0000-0000A1370000}"/>
    <cellStyle name="Comma 7 2 2 2" xfId="2898" xr:uid="{00000000-0005-0000-0000-0000A2370000}"/>
    <cellStyle name="Comma 7 2 2 2 2" xfId="4546" xr:uid="{00000000-0005-0000-0000-0000A3370000}"/>
    <cellStyle name="Comma 7 2 2 2 2 2" xfId="9223" xr:uid="{00000000-0005-0000-0000-0000A4370000}"/>
    <cellStyle name="Comma 7 2 2 2 2 2 2" xfId="18547" xr:uid="{00000000-0005-0000-0000-0000A5370000}"/>
    <cellStyle name="Comma 7 2 2 2 2 2 3" xfId="27870" xr:uid="{00000000-0005-0000-0000-0000A6370000}"/>
    <cellStyle name="Comma 7 2 2 2 2 3" xfId="13870" xr:uid="{00000000-0005-0000-0000-0000A7370000}"/>
    <cellStyle name="Comma 7 2 2 2 2 4" xfId="23194" xr:uid="{00000000-0005-0000-0000-0000A8370000}"/>
    <cellStyle name="Comma 7 2 2 2 3" xfId="6309" xr:uid="{00000000-0005-0000-0000-0000A9370000}"/>
    <cellStyle name="Comma 7 2 2 2 3 2" xfId="15633" xr:uid="{00000000-0005-0000-0000-0000AA370000}"/>
    <cellStyle name="Comma 7 2 2 2 3 3" xfId="24956" xr:uid="{00000000-0005-0000-0000-0000AB370000}"/>
    <cellStyle name="Comma 7 2 2 2 4" xfId="7604" xr:uid="{00000000-0005-0000-0000-0000AC370000}"/>
    <cellStyle name="Comma 7 2 2 2 4 2" xfId="16928" xr:uid="{00000000-0005-0000-0000-0000AD370000}"/>
    <cellStyle name="Comma 7 2 2 2 4 3" xfId="26251" xr:uid="{00000000-0005-0000-0000-0000AE370000}"/>
    <cellStyle name="Comma 7 2 2 2 5" xfId="12324" xr:uid="{00000000-0005-0000-0000-0000AF370000}"/>
    <cellStyle name="Comma 7 2 2 2 6" xfId="21650" xr:uid="{00000000-0005-0000-0000-0000B0370000}"/>
    <cellStyle name="Comma 7 2 2 3" xfId="1977" xr:uid="{00000000-0005-0000-0000-0000B1370000}"/>
    <cellStyle name="Comma 7 2 2 3 2" xfId="7478" xr:uid="{00000000-0005-0000-0000-0000B2370000}"/>
    <cellStyle name="Comma 7 2 2 3 2 2" xfId="16802" xr:uid="{00000000-0005-0000-0000-0000B3370000}"/>
    <cellStyle name="Comma 7 2 2 3 2 3" xfId="26125" xr:uid="{00000000-0005-0000-0000-0000B4370000}"/>
    <cellStyle name="Comma 7 2 2 3 3" xfId="11504" xr:uid="{00000000-0005-0000-0000-0000B5370000}"/>
    <cellStyle name="Comma 7 2 2 3 4" xfId="20828" xr:uid="{00000000-0005-0000-0000-0000B6370000}"/>
    <cellStyle name="Comma 7 2 2 4" xfId="3727" xr:uid="{00000000-0005-0000-0000-0000B7370000}"/>
    <cellStyle name="Comma 7 2 2 4 2" xfId="8406" xr:uid="{00000000-0005-0000-0000-0000B8370000}"/>
    <cellStyle name="Comma 7 2 2 4 2 2" xfId="17730" xr:uid="{00000000-0005-0000-0000-0000B9370000}"/>
    <cellStyle name="Comma 7 2 2 4 2 3" xfId="27053" xr:uid="{00000000-0005-0000-0000-0000BA370000}"/>
    <cellStyle name="Comma 7 2 2 5" xfId="10584" xr:uid="{00000000-0005-0000-0000-0000BB370000}"/>
    <cellStyle name="Comma 7 2 2 6" xfId="19908" xr:uid="{00000000-0005-0000-0000-0000BC370000}"/>
    <cellStyle name="Comma 7 2 3" xfId="1978" xr:uid="{00000000-0005-0000-0000-0000BD370000}"/>
    <cellStyle name="Comma 7 2 3 2" xfId="1979" xr:uid="{00000000-0005-0000-0000-0000BE370000}"/>
    <cellStyle name="Comma 7 2 3 2 2" xfId="3729" xr:uid="{00000000-0005-0000-0000-0000BF370000}"/>
    <cellStyle name="Comma 7 2 3 2 2 2" xfId="8408" xr:uid="{00000000-0005-0000-0000-0000C0370000}"/>
    <cellStyle name="Comma 7 2 3 2 2 2 2" xfId="17732" xr:uid="{00000000-0005-0000-0000-0000C1370000}"/>
    <cellStyle name="Comma 7 2 3 2 2 2 3" xfId="27055" xr:uid="{00000000-0005-0000-0000-0000C2370000}"/>
    <cellStyle name="Comma 7 2 3 2 2 3" xfId="13065" xr:uid="{00000000-0005-0000-0000-0000C3370000}"/>
    <cellStyle name="Comma 7 2 3 2 2 4" xfId="22391" xr:uid="{00000000-0005-0000-0000-0000C4370000}"/>
    <cellStyle name="Comma 7 2 3 2 3" xfId="5416" xr:uid="{00000000-0005-0000-0000-0000C5370000}"/>
    <cellStyle name="Comma 7 2 3 2 3 2" xfId="14740" xr:uid="{00000000-0005-0000-0000-0000C6370000}"/>
    <cellStyle name="Comma 7 2 3 2 3 3" xfId="24063" xr:uid="{00000000-0005-0000-0000-0000C7370000}"/>
    <cellStyle name="Comma 7 2 3 2 4" xfId="7480" xr:uid="{00000000-0005-0000-0000-0000C8370000}"/>
    <cellStyle name="Comma 7 2 3 2 4 2" xfId="16804" xr:uid="{00000000-0005-0000-0000-0000C9370000}"/>
    <cellStyle name="Comma 7 2 3 2 4 3" xfId="26127" xr:uid="{00000000-0005-0000-0000-0000CA370000}"/>
    <cellStyle name="Comma 7 2 3 2 5" xfId="11506" xr:uid="{00000000-0005-0000-0000-0000CB370000}"/>
    <cellStyle name="Comma 7 2 3 2 6" xfId="20830" xr:uid="{00000000-0005-0000-0000-0000CC370000}"/>
    <cellStyle name="Comma 7 2 3 3" xfId="3728" xr:uid="{00000000-0005-0000-0000-0000CD370000}"/>
    <cellStyle name="Comma 7 2 3 3 2" xfId="8407" xr:uid="{00000000-0005-0000-0000-0000CE370000}"/>
    <cellStyle name="Comma 7 2 3 3 2 2" xfId="17731" xr:uid="{00000000-0005-0000-0000-0000CF370000}"/>
    <cellStyle name="Comma 7 2 3 3 2 3" xfId="27054" xr:uid="{00000000-0005-0000-0000-0000D0370000}"/>
    <cellStyle name="Comma 7 2 3 3 3" xfId="13064" xr:uid="{00000000-0005-0000-0000-0000D1370000}"/>
    <cellStyle name="Comma 7 2 3 3 4" xfId="22390" xr:uid="{00000000-0005-0000-0000-0000D2370000}"/>
    <cellStyle name="Comma 7 2 3 4" xfId="5415" xr:uid="{00000000-0005-0000-0000-0000D3370000}"/>
    <cellStyle name="Comma 7 2 3 4 2" xfId="14739" xr:uid="{00000000-0005-0000-0000-0000D4370000}"/>
    <cellStyle name="Comma 7 2 3 4 3" xfId="24062" xr:uid="{00000000-0005-0000-0000-0000D5370000}"/>
    <cellStyle name="Comma 7 2 3 5" xfId="7479" xr:uid="{00000000-0005-0000-0000-0000D6370000}"/>
    <cellStyle name="Comma 7 2 3 5 2" xfId="16803" xr:uid="{00000000-0005-0000-0000-0000D7370000}"/>
    <cellStyle name="Comma 7 2 3 5 3" xfId="26126" xr:uid="{00000000-0005-0000-0000-0000D8370000}"/>
    <cellStyle name="Comma 7 2 3 6" xfId="11505" xr:uid="{00000000-0005-0000-0000-0000D9370000}"/>
    <cellStyle name="Comma 7 2 3 7" xfId="20829" xr:uid="{00000000-0005-0000-0000-0000DA370000}"/>
    <cellStyle name="Comma 7 2 4" xfId="1980" xr:uid="{00000000-0005-0000-0000-0000DB370000}"/>
    <cellStyle name="Comma 7 2 4 2" xfId="3730" xr:uid="{00000000-0005-0000-0000-0000DC370000}"/>
    <cellStyle name="Comma 7 2 4 2 2" xfId="8409" xr:uid="{00000000-0005-0000-0000-0000DD370000}"/>
    <cellStyle name="Comma 7 2 4 2 2 2" xfId="17733" xr:uid="{00000000-0005-0000-0000-0000DE370000}"/>
    <cellStyle name="Comma 7 2 4 2 2 3" xfId="27056" xr:uid="{00000000-0005-0000-0000-0000DF370000}"/>
    <cellStyle name="Comma 7 2 4 2 3" xfId="13066" xr:uid="{00000000-0005-0000-0000-0000E0370000}"/>
    <cellStyle name="Comma 7 2 4 2 4" xfId="22392" xr:uid="{00000000-0005-0000-0000-0000E1370000}"/>
    <cellStyle name="Comma 7 2 4 3" xfId="5417" xr:uid="{00000000-0005-0000-0000-0000E2370000}"/>
    <cellStyle name="Comma 7 2 4 3 2" xfId="14741" xr:uid="{00000000-0005-0000-0000-0000E3370000}"/>
    <cellStyle name="Comma 7 2 4 3 3" xfId="24064" xr:uid="{00000000-0005-0000-0000-0000E4370000}"/>
    <cellStyle name="Comma 7 2 4 4" xfId="7481" xr:uid="{00000000-0005-0000-0000-0000E5370000}"/>
    <cellStyle name="Comma 7 2 4 4 2" xfId="16805" xr:uid="{00000000-0005-0000-0000-0000E6370000}"/>
    <cellStyle name="Comma 7 2 4 4 3" xfId="26128" xr:uid="{00000000-0005-0000-0000-0000E7370000}"/>
    <cellStyle name="Comma 7 2 4 5" xfId="11507" xr:uid="{00000000-0005-0000-0000-0000E8370000}"/>
    <cellStyle name="Comma 7 2 4 6" xfId="20831" xr:uid="{00000000-0005-0000-0000-0000E9370000}"/>
    <cellStyle name="Comma 7 2 5" xfId="2897" xr:uid="{00000000-0005-0000-0000-0000EA370000}"/>
    <cellStyle name="Comma 7 2 5 2" xfId="4545" xr:uid="{00000000-0005-0000-0000-0000EB370000}"/>
    <cellStyle name="Comma 7 2 5 2 2" xfId="9222" xr:uid="{00000000-0005-0000-0000-0000EC370000}"/>
    <cellStyle name="Comma 7 2 5 2 2 2" xfId="18546" xr:uid="{00000000-0005-0000-0000-0000ED370000}"/>
    <cellStyle name="Comma 7 2 5 2 2 3" xfId="27869" xr:uid="{00000000-0005-0000-0000-0000EE370000}"/>
    <cellStyle name="Comma 7 2 5 3" xfId="7603" xr:uid="{00000000-0005-0000-0000-0000EF370000}"/>
    <cellStyle name="Comma 7 2 5 3 2" xfId="16927" xr:uid="{00000000-0005-0000-0000-0000F0370000}"/>
    <cellStyle name="Comma 7 2 5 3 3" xfId="26250" xr:uid="{00000000-0005-0000-0000-0000F1370000}"/>
    <cellStyle name="Comma 7 2 5 4" xfId="12323" xr:uid="{00000000-0005-0000-0000-0000F2370000}"/>
    <cellStyle name="Comma 7 2 5 5" xfId="21649" xr:uid="{00000000-0005-0000-0000-0000F3370000}"/>
    <cellStyle name="Comma 7 2 6" xfId="1976" xr:uid="{00000000-0005-0000-0000-0000F4370000}"/>
    <cellStyle name="Comma 7 2 6 2" xfId="7477" xr:uid="{00000000-0005-0000-0000-0000F5370000}"/>
    <cellStyle name="Comma 7 2 6 2 2" xfId="16801" xr:uid="{00000000-0005-0000-0000-0000F6370000}"/>
    <cellStyle name="Comma 7 2 6 2 3" xfId="26124" xr:uid="{00000000-0005-0000-0000-0000F7370000}"/>
    <cellStyle name="Comma 7 2 6 3" xfId="11503" xr:uid="{00000000-0005-0000-0000-0000F8370000}"/>
    <cellStyle name="Comma 7 2 6 4" xfId="20827" xr:uid="{00000000-0005-0000-0000-0000F9370000}"/>
    <cellStyle name="Comma 7 2 7" xfId="3726" xr:uid="{00000000-0005-0000-0000-0000FA370000}"/>
    <cellStyle name="Comma 7 2 7 2" xfId="8405" xr:uid="{00000000-0005-0000-0000-0000FB370000}"/>
    <cellStyle name="Comma 7 2 7 2 2" xfId="17729" xr:uid="{00000000-0005-0000-0000-0000FC370000}"/>
    <cellStyle name="Comma 7 2 7 2 3" xfId="27052" xr:uid="{00000000-0005-0000-0000-0000FD370000}"/>
    <cellStyle name="Comma 7 2 7 3" xfId="13063" xr:uid="{00000000-0005-0000-0000-0000FE370000}"/>
    <cellStyle name="Comma 7 2 7 4" xfId="22389" xr:uid="{00000000-0005-0000-0000-0000FF370000}"/>
    <cellStyle name="Comma 7 2 8" xfId="5413" xr:uid="{00000000-0005-0000-0000-000000380000}"/>
    <cellStyle name="Comma 7 2 8 2" xfId="14737" xr:uid="{00000000-0005-0000-0000-000001380000}"/>
    <cellStyle name="Comma 7 2 8 3" xfId="24060" xr:uid="{00000000-0005-0000-0000-000002380000}"/>
    <cellStyle name="Comma 7 2 9" xfId="9606" xr:uid="{00000000-0005-0000-0000-000003380000}"/>
    <cellStyle name="Comma 7 2 9 2" xfId="18930" xr:uid="{00000000-0005-0000-0000-000004380000}"/>
    <cellStyle name="Comma 7 2 9 3" xfId="28253" xr:uid="{00000000-0005-0000-0000-000005380000}"/>
    <cellStyle name="Comma 7 3" xfId="743" xr:uid="{00000000-0005-0000-0000-000006380000}"/>
    <cellStyle name="Comma 7 3 10" xfId="19668" xr:uid="{00000000-0005-0000-0000-000007380000}"/>
    <cellStyle name="Comma 7 3 2" xfId="1982" xr:uid="{00000000-0005-0000-0000-000008380000}"/>
    <cellStyle name="Comma 7 3 2 2" xfId="1983" xr:uid="{00000000-0005-0000-0000-000009380000}"/>
    <cellStyle name="Comma 7 3 2 2 2" xfId="3733" xr:uid="{00000000-0005-0000-0000-00000A380000}"/>
    <cellStyle name="Comma 7 3 2 2 2 2" xfId="8412" xr:uid="{00000000-0005-0000-0000-00000B380000}"/>
    <cellStyle name="Comma 7 3 2 2 2 2 2" xfId="17736" xr:uid="{00000000-0005-0000-0000-00000C380000}"/>
    <cellStyle name="Comma 7 3 2 2 2 2 3" xfId="27059" xr:uid="{00000000-0005-0000-0000-00000D380000}"/>
    <cellStyle name="Comma 7 3 2 2 2 3" xfId="13069" xr:uid="{00000000-0005-0000-0000-00000E380000}"/>
    <cellStyle name="Comma 7 3 2 2 2 4" xfId="22395" xr:uid="{00000000-0005-0000-0000-00000F380000}"/>
    <cellStyle name="Comma 7 3 2 2 3" xfId="5420" xr:uid="{00000000-0005-0000-0000-000010380000}"/>
    <cellStyle name="Comma 7 3 2 2 3 2" xfId="14744" xr:uid="{00000000-0005-0000-0000-000011380000}"/>
    <cellStyle name="Comma 7 3 2 2 3 3" xfId="24067" xr:uid="{00000000-0005-0000-0000-000012380000}"/>
    <cellStyle name="Comma 7 3 2 2 4" xfId="7484" xr:uid="{00000000-0005-0000-0000-000013380000}"/>
    <cellStyle name="Comma 7 3 2 2 4 2" xfId="16808" xr:uid="{00000000-0005-0000-0000-000014380000}"/>
    <cellStyle name="Comma 7 3 2 2 4 3" xfId="26131" xr:uid="{00000000-0005-0000-0000-000015380000}"/>
    <cellStyle name="Comma 7 3 2 2 5" xfId="11510" xr:uid="{00000000-0005-0000-0000-000016380000}"/>
    <cellStyle name="Comma 7 3 2 2 6" xfId="20834" xr:uid="{00000000-0005-0000-0000-000017380000}"/>
    <cellStyle name="Comma 7 3 2 3" xfId="3732" xr:uid="{00000000-0005-0000-0000-000018380000}"/>
    <cellStyle name="Comma 7 3 2 3 2" xfId="8411" xr:uid="{00000000-0005-0000-0000-000019380000}"/>
    <cellStyle name="Comma 7 3 2 3 2 2" xfId="17735" xr:uid="{00000000-0005-0000-0000-00001A380000}"/>
    <cellStyle name="Comma 7 3 2 3 2 3" xfId="27058" xr:uid="{00000000-0005-0000-0000-00001B380000}"/>
    <cellStyle name="Comma 7 3 2 3 3" xfId="13068" xr:uid="{00000000-0005-0000-0000-00001C380000}"/>
    <cellStyle name="Comma 7 3 2 3 4" xfId="22394" xr:uid="{00000000-0005-0000-0000-00001D380000}"/>
    <cellStyle name="Comma 7 3 2 4" xfId="5419" xr:uid="{00000000-0005-0000-0000-00001E380000}"/>
    <cellStyle name="Comma 7 3 2 4 2" xfId="14743" xr:uid="{00000000-0005-0000-0000-00001F380000}"/>
    <cellStyle name="Comma 7 3 2 4 3" xfId="24066" xr:uid="{00000000-0005-0000-0000-000020380000}"/>
    <cellStyle name="Comma 7 3 2 5" xfId="7483" xr:uid="{00000000-0005-0000-0000-000021380000}"/>
    <cellStyle name="Comma 7 3 2 5 2" xfId="16807" xr:uid="{00000000-0005-0000-0000-000022380000}"/>
    <cellStyle name="Comma 7 3 2 5 3" xfId="26130" xr:uid="{00000000-0005-0000-0000-000023380000}"/>
    <cellStyle name="Comma 7 3 2 6" xfId="11509" xr:uid="{00000000-0005-0000-0000-000024380000}"/>
    <cellStyle name="Comma 7 3 2 7" xfId="20833" xr:uid="{00000000-0005-0000-0000-000025380000}"/>
    <cellStyle name="Comma 7 3 3" xfId="1984" xr:uid="{00000000-0005-0000-0000-000026380000}"/>
    <cellStyle name="Comma 7 3 3 2" xfId="3734" xr:uid="{00000000-0005-0000-0000-000027380000}"/>
    <cellStyle name="Comma 7 3 3 2 2" xfId="8413" xr:uid="{00000000-0005-0000-0000-000028380000}"/>
    <cellStyle name="Comma 7 3 3 2 2 2" xfId="17737" xr:uid="{00000000-0005-0000-0000-000029380000}"/>
    <cellStyle name="Comma 7 3 3 2 2 3" xfId="27060" xr:uid="{00000000-0005-0000-0000-00002A380000}"/>
    <cellStyle name="Comma 7 3 3 2 3" xfId="13070" xr:uid="{00000000-0005-0000-0000-00002B380000}"/>
    <cellStyle name="Comma 7 3 3 2 4" xfId="22396" xr:uid="{00000000-0005-0000-0000-00002C380000}"/>
    <cellStyle name="Comma 7 3 3 3" xfId="5421" xr:uid="{00000000-0005-0000-0000-00002D380000}"/>
    <cellStyle name="Comma 7 3 3 3 2" xfId="14745" xr:uid="{00000000-0005-0000-0000-00002E380000}"/>
    <cellStyle name="Comma 7 3 3 3 3" xfId="24068" xr:uid="{00000000-0005-0000-0000-00002F380000}"/>
    <cellStyle name="Comma 7 3 3 4" xfId="7485" xr:uid="{00000000-0005-0000-0000-000030380000}"/>
    <cellStyle name="Comma 7 3 3 4 2" xfId="16809" xr:uid="{00000000-0005-0000-0000-000031380000}"/>
    <cellStyle name="Comma 7 3 3 4 3" xfId="26132" xr:uid="{00000000-0005-0000-0000-000032380000}"/>
    <cellStyle name="Comma 7 3 3 5" xfId="11511" xr:uid="{00000000-0005-0000-0000-000033380000}"/>
    <cellStyle name="Comma 7 3 3 6" xfId="20835" xr:uid="{00000000-0005-0000-0000-000034380000}"/>
    <cellStyle name="Comma 7 3 4" xfId="1985" xr:uid="{00000000-0005-0000-0000-000035380000}"/>
    <cellStyle name="Comma 7 3 4 2" xfId="3735" xr:uid="{00000000-0005-0000-0000-000036380000}"/>
    <cellStyle name="Comma 7 3 4 2 2" xfId="8414" xr:uid="{00000000-0005-0000-0000-000037380000}"/>
    <cellStyle name="Comma 7 3 4 2 2 2" xfId="17738" xr:uid="{00000000-0005-0000-0000-000038380000}"/>
    <cellStyle name="Comma 7 3 4 2 2 3" xfId="27061" xr:uid="{00000000-0005-0000-0000-000039380000}"/>
    <cellStyle name="Comma 7 3 4 2 3" xfId="13071" xr:uid="{00000000-0005-0000-0000-00003A380000}"/>
    <cellStyle name="Comma 7 3 4 2 4" xfId="22397" xr:uid="{00000000-0005-0000-0000-00003B380000}"/>
    <cellStyle name="Comma 7 3 4 3" xfId="5422" xr:uid="{00000000-0005-0000-0000-00003C380000}"/>
    <cellStyle name="Comma 7 3 4 3 2" xfId="14746" xr:uid="{00000000-0005-0000-0000-00003D380000}"/>
    <cellStyle name="Comma 7 3 4 3 3" xfId="24069" xr:uid="{00000000-0005-0000-0000-00003E380000}"/>
    <cellStyle name="Comma 7 3 4 4" xfId="7486" xr:uid="{00000000-0005-0000-0000-00003F380000}"/>
    <cellStyle name="Comma 7 3 4 4 2" xfId="16810" xr:uid="{00000000-0005-0000-0000-000040380000}"/>
    <cellStyle name="Comma 7 3 4 4 3" xfId="26133" xr:uid="{00000000-0005-0000-0000-000041380000}"/>
    <cellStyle name="Comma 7 3 4 5" xfId="11512" xr:uid="{00000000-0005-0000-0000-000042380000}"/>
    <cellStyle name="Comma 7 3 4 6" xfId="20836" xr:uid="{00000000-0005-0000-0000-000043380000}"/>
    <cellStyle name="Comma 7 3 5" xfId="1986" xr:uid="{00000000-0005-0000-0000-000044380000}"/>
    <cellStyle name="Comma 7 3 5 2" xfId="3736" xr:uid="{00000000-0005-0000-0000-000045380000}"/>
    <cellStyle name="Comma 7 3 5 2 2" xfId="8415" xr:uid="{00000000-0005-0000-0000-000046380000}"/>
    <cellStyle name="Comma 7 3 5 2 2 2" xfId="17739" xr:uid="{00000000-0005-0000-0000-000047380000}"/>
    <cellStyle name="Comma 7 3 5 2 2 3" xfId="27062" xr:uid="{00000000-0005-0000-0000-000048380000}"/>
    <cellStyle name="Comma 7 3 5 2 3" xfId="13072" xr:uid="{00000000-0005-0000-0000-000049380000}"/>
    <cellStyle name="Comma 7 3 5 2 4" xfId="22398" xr:uid="{00000000-0005-0000-0000-00004A380000}"/>
    <cellStyle name="Comma 7 3 5 3" xfId="5423" xr:uid="{00000000-0005-0000-0000-00004B380000}"/>
    <cellStyle name="Comma 7 3 5 3 2" xfId="14747" xr:uid="{00000000-0005-0000-0000-00004C380000}"/>
    <cellStyle name="Comma 7 3 5 3 3" xfId="24070" xr:uid="{00000000-0005-0000-0000-00004D380000}"/>
    <cellStyle name="Comma 7 3 5 4" xfId="7487" xr:uid="{00000000-0005-0000-0000-00004E380000}"/>
    <cellStyle name="Comma 7 3 5 4 2" xfId="16811" xr:uid="{00000000-0005-0000-0000-00004F380000}"/>
    <cellStyle name="Comma 7 3 5 4 3" xfId="26134" xr:uid="{00000000-0005-0000-0000-000050380000}"/>
    <cellStyle name="Comma 7 3 5 5" xfId="11513" xr:uid="{00000000-0005-0000-0000-000051380000}"/>
    <cellStyle name="Comma 7 3 5 6" xfId="20837" xr:uid="{00000000-0005-0000-0000-000052380000}"/>
    <cellStyle name="Comma 7 3 6" xfId="1981" xr:uid="{00000000-0005-0000-0000-000053380000}"/>
    <cellStyle name="Comma 7 3 6 2" xfId="7482" xr:uid="{00000000-0005-0000-0000-000054380000}"/>
    <cellStyle name="Comma 7 3 6 2 2" xfId="16806" xr:uid="{00000000-0005-0000-0000-000055380000}"/>
    <cellStyle name="Comma 7 3 6 2 3" xfId="26129" xr:uid="{00000000-0005-0000-0000-000056380000}"/>
    <cellStyle name="Comma 7 3 6 3" xfId="11508" xr:uid="{00000000-0005-0000-0000-000057380000}"/>
    <cellStyle name="Comma 7 3 6 4" xfId="20832" xr:uid="{00000000-0005-0000-0000-000058380000}"/>
    <cellStyle name="Comma 7 3 7" xfId="3731" xr:uid="{00000000-0005-0000-0000-000059380000}"/>
    <cellStyle name="Comma 7 3 7 2" xfId="8410" xr:uid="{00000000-0005-0000-0000-00005A380000}"/>
    <cellStyle name="Comma 7 3 7 2 2" xfId="17734" xr:uid="{00000000-0005-0000-0000-00005B380000}"/>
    <cellStyle name="Comma 7 3 7 2 3" xfId="27057" xr:uid="{00000000-0005-0000-0000-00005C380000}"/>
    <cellStyle name="Comma 7 3 7 3" xfId="13067" xr:uid="{00000000-0005-0000-0000-00005D380000}"/>
    <cellStyle name="Comma 7 3 7 4" xfId="22393" xr:uid="{00000000-0005-0000-0000-00005E380000}"/>
    <cellStyle name="Comma 7 3 8" xfId="5418" xr:uid="{00000000-0005-0000-0000-00005F380000}"/>
    <cellStyle name="Comma 7 3 8 2" xfId="14742" xr:uid="{00000000-0005-0000-0000-000060380000}"/>
    <cellStyle name="Comma 7 3 8 3" xfId="24065" xr:uid="{00000000-0005-0000-0000-000061380000}"/>
    <cellStyle name="Comma 7 3 9" xfId="10344" xr:uid="{00000000-0005-0000-0000-000062380000}"/>
    <cellStyle name="Comma 7 4" xfId="1987" xr:uid="{00000000-0005-0000-0000-000063380000}"/>
    <cellStyle name="Comma 7 4 2" xfId="3737" xr:uid="{00000000-0005-0000-0000-000064380000}"/>
    <cellStyle name="Comma 7 4 2 2" xfId="8416" xr:uid="{00000000-0005-0000-0000-000065380000}"/>
    <cellStyle name="Comma 7 4 2 2 2" xfId="17740" xr:uid="{00000000-0005-0000-0000-000066380000}"/>
    <cellStyle name="Comma 7 4 2 2 3" xfId="27063" xr:uid="{00000000-0005-0000-0000-000067380000}"/>
    <cellStyle name="Comma 7 4 3" xfId="7488" xr:uid="{00000000-0005-0000-0000-000068380000}"/>
    <cellStyle name="Comma 7 4 3 2" xfId="16812" xr:uid="{00000000-0005-0000-0000-000069380000}"/>
    <cellStyle name="Comma 7 4 3 3" xfId="26135" xr:uid="{00000000-0005-0000-0000-00006A380000}"/>
    <cellStyle name="Comma 7 4 4" xfId="11514" xr:uid="{00000000-0005-0000-0000-00006B380000}"/>
    <cellStyle name="Comma 7 4 5" xfId="20838" xr:uid="{00000000-0005-0000-0000-00006C380000}"/>
    <cellStyle name="Comma 7 5" xfId="1988" xr:uid="{00000000-0005-0000-0000-00006D380000}"/>
    <cellStyle name="Comma 7 5 2" xfId="1989" xr:uid="{00000000-0005-0000-0000-00006E380000}"/>
    <cellStyle name="Comma 7 5 2 2" xfId="3739" xr:uid="{00000000-0005-0000-0000-00006F380000}"/>
    <cellStyle name="Comma 7 5 2 2 2" xfId="8418" xr:uid="{00000000-0005-0000-0000-000070380000}"/>
    <cellStyle name="Comma 7 5 2 2 2 2" xfId="17742" xr:uid="{00000000-0005-0000-0000-000071380000}"/>
    <cellStyle name="Comma 7 5 2 2 2 3" xfId="27065" xr:uid="{00000000-0005-0000-0000-000072380000}"/>
    <cellStyle name="Comma 7 5 2 2 3" xfId="13074" xr:uid="{00000000-0005-0000-0000-000073380000}"/>
    <cellStyle name="Comma 7 5 2 2 4" xfId="22400" xr:uid="{00000000-0005-0000-0000-000074380000}"/>
    <cellStyle name="Comma 7 5 2 3" xfId="5426" xr:uid="{00000000-0005-0000-0000-000075380000}"/>
    <cellStyle name="Comma 7 5 2 3 2" xfId="14750" xr:uid="{00000000-0005-0000-0000-000076380000}"/>
    <cellStyle name="Comma 7 5 2 3 3" xfId="24073" xr:uid="{00000000-0005-0000-0000-000077380000}"/>
    <cellStyle name="Comma 7 5 2 4" xfId="7490" xr:uid="{00000000-0005-0000-0000-000078380000}"/>
    <cellStyle name="Comma 7 5 2 4 2" xfId="16814" xr:uid="{00000000-0005-0000-0000-000079380000}"/>
    <cellStyle name="Comma 7 5 2 4 3" xfId="26137" xr:uid="{00000000-0005-0000-0000-00007A380000}"/>
    <cellStyle name="Comma 7 5 2 5" xfId="11516" xr:uid="{00000000-0005-0000-0000-00007B380000}"/>
    <cellStyle name="Comma 7 5 2 6" xfId="20840" xr:uid="{00000000-0005-0000-0000-00007C380000}"/>
    <cellStyle name="Comma 7 5 3" xfId="3738" xr:uid="{00000000-0005-0000-0000-00007D380000}"/>
    <cellStyle name="Comma 7 5 3 2" xfId="8417" xr:uid="{00000000-0005-0000-0000-00007E380000}"/>
    <cellStyle name="Comma 7 5 3 2 2" xfId="17741" xr:uid="{00000000-0005-0000-0000-00007F380000}"/>
    <cellStyle name="Comma 7 5 3 2 3" xfId="27064" xr:uid="{00000000-0005-0000-0000-000080380000}"/>
    <cellStyle name="Comma 7 5 3 3" xfId="13073" xr:uid="{00000000-0005-0000-0000-000081380000}"/>
    <cellStyle name="Comma 7 5 3 4" xfId="22399" xr:uid="{00000000-0005-0000-0000-000082380000}"/>
    <cellStyle name="Comma 7 5 4" xfId="5425" xr:uid="{00000000-0005-0000-0000-000083380000}"/>
    <cellStyle name="Comma 7 5 4 2" xfId="14749" xr:uid="{00000000-0005-0000-0000-000084380000}"/>
    <cellStyle name="Comma 7 5 4 3" xfId="24072" xr:uid="{00000000-0005-0000-0000-000085380000}"/>
    <cellStyle name="Comma 7 5 5" xfId="7489" xr:uid="{00000000-0005-0000-0000-000086380000}"/>
    <cellStyle name="Comma 7 5 5 2" xfId="16813" xr:uid="{00000000-0005-0000-0000-000087380000}"/>
    <cellStyle name="Comma 7 5 5 3" xfId="26136" xr:uid="{00000000-0005-0000-0000-000088380000}"/>
    <cellStyle name="Comma 7 5 6" xfId="11515" xr:uid="{00000000-0005-0000-0000-000089380000}"/>
    <cellStyle name="Comma 7 5 7" xfId="20839" xr:uid="{00000000-0005-0000-0000-00008A380000}"/>
    <cellStyle name="Comma 7 6" xfId="1990" xr:uid="{00000000-0005-0000-0000-00008B380000}"/>
    <cellStyle name="Comma 7 6 2" xfId="3740" xr:uid="{00000000-0005-0000-0000-00008C380000}"/>
    <cellStyle name="Comma 7 6 2 2" xfId="8419" xr:uid="{00000000-0005-0000-0000-00008D380000}"/>
    <cellStyle name="Comma 7 6 2 2 2" xfId="17743" xr:uid="{00000000-0005-0000-0000-00008E380000}"/>
    <cellStyle name="Comma 7 6 2 2 3" xfId="27066" xr:uid="{00000000-0005-0000-0000-00008F380000}"/>
    <cellStyle name="Comma 7 6 2 3" xfId="13075" xr:uid="{00000000-0005-0000-0000-000090380000}"/>
    <cellStyle name="Comma 7 6 2 4" xfId="22401" xr:uid="{00000000-0005-0000-0000-000091380000}"/>
    <cellStyle name="Comma 7 6 3" xfId="5427" xr:uid="{00000000-0005-0000-0000-000092380000}"/>
    <cellStyle name="Comma 7 6 3 2" xfId="14751" xr:uid="{00000000-0005-0000-0000-000093380000}"/>
    <cellStyle name="Comma 7 6 3 3" xfId="24074" xr:uid="{00000000-0005-0000-0000-000094380000}"/>
    <cellStyle name="Comma 7 6 4" xfId="7491" xr:uid="{00000000-0005-0000-0000-000095380000}"/>
    <cellStyle name="Comma 7 6 4 2" xfId="16815" xr:uid="{00000000-0005-0000-0000-000096380000}"/>
    <cellStyle name="Comma 7 6 4 3" xfId="26138" xr:uid="{00000000-0005-0000-0000-000097380000}"/>
    <cellStyle name="Comma 7 6 5" xfId="11517" xr:uid="{00000000-0005-0000-0000-000098380000}"/>
    <cellStyle name="Comma 7 6 6" xfId="20841" xr:uid="{00000000-0005-0000-0000-000099380000}"/>
    <cellStyle name="Comma 7 7" xfId="1975" xr:uid="{00000000-0005-0000-0000-00009A380000}"/>
    <cellStyle name="Comma 7 7 2" xfId="3725" xr:uid="{00000000-0005-0000-0000-00009B380000}"/>
    <cellStyle name="Comma 7 7 2 2" xfId="8404" xr:uid="{00000000-0005-0000-0000-00009C380000}"/>
    <cellStyle name="Comma 7 7 2 2 2" xfId="17728" xr:uid="{00000000-0005-0000-0000-00009D380000}"/>
    <cellStyle name="Comma 7 7 2 2 3" xfId="27051" xr:uid="{00000000-0005-0000-0000-00009E380000}"/>
    <cellStyle name="Comma 7 7 2 3" xfId="13062" xr:uid="{00000000-0005-0000-0000-00009F380000}"/>
    <cellStyle name="Comma 7 7 2 4" xfId="22388" xr:uid="{00000000-0005-0000-0000-0000A0380000}"/>
    <cellStyle name="Comma 7 7 3" xfId="5412" xr:uid="{00000000-0005-0000-0000-0000A1380000}"/>
    <cellStyle name="Comma 7 7 3 2" xfId="14736" xr:uid="{00000000-0005-0000-0000-0000A2380000}"/>
    <cellStyle name="Comma 7 7 3 3" xfId="24059" xr:uid="{00000000-0005-0000-0000-0000A3380000}"/>
    <cellStyle name="Comma 7 7 4" xfId="7476" xr:uid="{00000000-0005-0000-0000-0000A4380000}"/>
    <cellStyle name="Comma 7 7 4 2" xfId="16800" xr:uid="{00000000-0005-0000-0000-0000A5380000}"/>
    <cellStyle name="Comma 7 7 4 3" xfId="26123" xr:uid="{00000000-0005-0000-0000-0000A6380000}"/>
    <cellStyle name="Comma 7 7 5" xfId="11502" xr:uid="{00000000-0005-0000-0000-0000A7380000}"/>
    <cellStyle name="Comma 7 7 6" xfId="20826" xr:uid="{00000000-0005-0000-0000-0000A8380000}"/>
    <cellStyle name="Comma 7 8" xfId="2896" xr:uid="{00000000-0005-0000-0000-0000A9380000}"/>
    <cellStyle name="Comma 7 8 2" xfId="4544" xr:uid="{00000000-0005-0000-0000-0000AA380000}"/>
    <cellStyle name="Comma 7 8 2 2" xfId="9221" xr:uid="{00000000-0005-0000-0000-0000AB380000}"/>
    <cellStyle name="Comma 7 8 2 2 2" xfId="18545" xr:uid="{00000000-0005-0000-0000-0000AC380000}"/>
    <cellStyle name="Comma 7 8 2 2 3" xfId="27868" xr:uid="{00000000-0005-0000-0000-0000AD380000}"/>
    <cellStyle name="Comma 7 8 2 3" xfId="13869" xr:uid="{00000000-0005-0000-0000-0000AE380000}"/>
    <cellStyle name="Comma 7 8 2 4" xfId="23193" xr:uid="{00000000-0005-0000-0000-0000AF380000}"/>
    <cellStyle name="Comma 7 8 3" xfId="6307" xr:uid="{00000000-0005-0000-0000-0000B0380000}"/>
    <cellStyle name="Comma 7 8 3 2" xfId="15631" xr:uid="{00000000-0005-0000-0000-0000B1380000}"/>
    <cellStyle name="Comma 7 8 3 3" xfId="24954" xr:uid="{00000000-0005-0000-0000-0000B2380000}"/>
    <cellStyle name="Comma 7 8 4" xfId="7602" xr:uid="{00000000-0005-0000-0000-0000B3380000}"/>
    <cellStyle name="Comma 7 8 4 2" xfId="16926" xr:uid="{00000000-0005-0000-0000-0000B4380000}"/>
    <cellStyle name="Comma 7 8 4 3" xfId="26249" xr:uid="{00000000-0005-0000-0000-0000B5380000}"/>
    <cellStyle name="Comma 7 8 5" xfId="12322" xr:uid="{00000000-0005-0000-0000-0000B6380000}"/>
    <cellStyle name="Comma 7 8 6" xfId="21648" xr:uid="{00000000-0005-0000-0000-0000B7380000}"/>
    <cellStyle name="Comma 7 9" xfId="1213" xr:uid="{00000000-0005-0000-0000-0000B8380000}"/>
    <cellStyle name="Comma 7 9 2" xfId="6671" xr:uid="{00000000-0005-0000-0000-0000B9380000}"/>
    <cellStyle name="Comma 7 9 2 2" xfId="15995" xr:uid="{00000000-0005-0000-0000-0000BA380000}"/>
    <cellStyle name="Comma 7 9 2 3" xfId="25318" xr:uid="{00000000-0005-0000-0000-0000BB380000}"/>
    <cellStyle name="Comma 7 9 3" xfId="10805" xr:uid="{00000000-0005-0000-0000-0000BC380000}"/>
    <cellStyle name="Comma 7 9 4" xfId="20129" xr:uid="{00000000-0005-0000-0000-0000BD380000}"/>
    <cellStyle name="Comma 8" xfId="109" xr:uid="{00000000-0005-0000-0000-0000BE380000}"/>
    <cellStyle name="Comma 8 10" xfId="7288" xr:uid="{00000000-0005-0000-0000-0000BF380000}"/>
    <cellStyle name="Comma 8 10 2" xfId="16612" xr:uid="{00000000-0005-0000-0000-0000C0380000}"/>
    <cellStyle name="Comma 8 10 3" xfId="25935" xr:uid="{00000000-0005-0000-0000-0000C1380000}"/>
    <cellStyle name="Comma 8 11" xfId="9284" xr:uid="{00000000-0005-0000-0000-0000C2380000}"/>
    <cellStyle name="Comma 8 11 2" xfId="18608" xr:uid="{00000000-0005-0000-0000-0000C3380000}"/>
    <cellStyle name="Comma 8 11 3" xfId="27931" xr:uid="{00000000-0005-0000-0000-0000C4380000}"/>
    <cellStyle name="Comma 8 12" xfId="9778" xr:uid="{00000000-0005-0000-0000-0000C5380000}"/>
    <cellStyle name="Comma 8 13" xfId="19102" xr:uid="{00000000-0005-0000-0000-0000C6380000}"/>
    <cellStyle name="Comma 8 14" xfId="28902" xr:uid="{00000000-0005-0000-0000-0000C7380000}"/>
    <cellStyle name="Comma 8 2" xfId="1215" xr:uid="{00000000-0005-0000-0000-0000C8380000}"/>
    <cellStyle name="Comma 8 2 10" xfId="10807" xr:uid="{00000000-0005-0000-0000-0000C9380000}"/>
    <cellStyle name="Comma 8 2 11" xfId="20131" xr:uid="{00000000-0005-0000-0000-0000CA380000}"/>
    <cellStyle name="Comma 8 2 2" xfId="1216" xr:uid="{00000000-0005-0000-0000-0000CB380000}"/>
    <cellStyle name="Comma 8 2 2 2" xfId="1217" xr:uid="{00000000-0005-0000-0000-0000CC380000}"/>
    <cellStyle name="Comma 8 2 2 2 2" xfId="1995" xr:uid="{00000000-0005-0000-0000-0000CD380000}"/>
    <cellStyle name="Comma 8 2 2 2 2 2" xfId="3745" xr:uid="{00000000-0005-0000-0000-0000CE380000}"/>
    <cellStyle name="Comma 8 2 2 2 2 2 2" xfId="8424" xr:uid="{00000000-0005-0000-0000-0000CF380000}"/>
    <cellStyle name="Comma 8 2 2 2 2 2 2 2" xfId="17748" xr:uid="{00000000-0005-0000-0000-0000D0380000}"/>
    <cellStyle name="Comma 8 2 2 2 2 2 2 3" xfId="27071" xr:uid="{00000000-0005-0000-0000-0000D1380000}"/>
    <cellStyle name="Comma 8 2 2 2 2 2 3" xfId="13080" xr:uid="{00000000-0005-0000-0000-0000D2380000}"/>
    <cellStyle name="Comma 8 2 2 2 2 2 4" xfId="22406" xr:uid="{00000000-0005-0000-0000-0000D3380000}"/>
    <cellStyle name="Comma 8 2 2 2 2 3" xfId="5432" xr:uid="{00000000-0005-0000-0000-0000D4380000}"/>
    <cellStyle name="Comma 8 2 2 2 2 3 2" xfId="14756" xr:uid="{00000000-0005-0000-0000-0000D5380000}"/>
    <cellStyle name="Comma 8 2 2 2 2 3 3" xfId="24079" xr:uid="{00000000-0005-0000-0000-0000D6380000}"/>
    <cellStyle name="Comma 8 2 2 2 2 4" xfId="7496" xr:uid="{00000000-0005-0000-0000-0000D7380000}"/>
    <cellStyle name="Comma 8 2 2 2 2 4 2" xfId="16820" xr:uid="{00000000-0005-0000-0000-0000D8380000}"/>
    <cellStyle name="Comma 8 2 2 2 2 4 3" xfId="26143" xr:uid="{00000000-0005-0000-0000-0000D9380000}"/>
    <cellStyle name="Comma 8 2 2 2 2 5" xfId="11522" xr:uid="{00000000-0005-0000-0000-0000DA380000}"/>
    <cellStyle name="Comma 8 2 2 2 2 6" xfId="20846" xr:uid="{00000000-0005-0000-0000-0000DB380000}"/>
    <cellStyle name="Comma 8 2 2 2 3" xfId="1994" xr:uid="{00000000-0005-0000-0000-0000DC380000}"/>
    <cellStyle name="Comma 8 2 2 2 3 2" xfId="3744" xr:uid="{00000000-0005-0000-0000-0000DD380000}"/>
    <cellStyle name="Comma 8 2 2 2 3 2 2" xfId="8423" xr:uid="{00000000-0005-0000-0000-0000DE380000}"/>
    <cellStyle name="Comma 8 2 2 2 3 2 2 2" xfId="17747" xr:uid="{00000000-0005-0000-0000-0000DF380000}"/>
    <cellStyle name="Comma 8 2 2 2 3 2 2 3" xfId="27070" xr:uid="{00000000-0005-0000-0000-0000E0380000}"/>
    <cellStyle name="Comma 8 2 2 2 3 2 3" xfId="13079" xr:uid="{00000000-0005-0000-0000-0000E1380000}"/>
    <cellStyle name="Comma 8 2 2 2 3 2 4" xfId="22405" xr:uid="{00000000-0005-0000-0000-0000E2380000}"/>
    <cellStyle name="Comma 8 2 2 2 3 3" xfId="5431" xr:uid="{00000000-0005-0000-0000-0000E3380000}"/>
    <cellStyle name="Comma 8 2 2 2 3 3 2" xfId="14755" xr:uid="{00000000-0005-0000-0000-0000E4380000}"/>
    <cellStyle name="Comma 8 2 2 2 3 3 3" xfId="24078" xr:uid="{00000000-0005-0000-0000-0000E5380000}"/>
    <cellStyle name="Comma 8 2 2 2 3 4" xfId="7495" xr:uid="{00000000-0005-0000-0000-0000E6380000}"/>
    <cellStyle name="Comma 8 2 2 2 3 4 2" xfId="16819" xr:uid="{00000000-0005-0000-0000-0000E7380000}"/>
    <cellStyle name="Comma 8 2 2 2 3 4 3" xfId="26142" xr:uid="{00000000-0005-0000-0000-0000E8380000}"/>
    <cellStyle name="Comma 8 2 2 2 3 5" xfId="11521" xr:uid="{00000000-0005-0000-0000-0000E9380000}"/>
    <cellStyle name="Comma 8 2 2 2 3 6" xfId="20845" xr:uid="{00000000-0005-0000-0000-0000EA380000}"/>
    <cellStyle name="Comma 8 2 2 2 4" xfId="3029" xr:uid="{00000000-0005-0000-0000-0000EB380000}"/>
    <cellStyle name="Comma 8 2 2 2 4 2" xfId="7708" xr:uid="{00000000-0005-0000-0000-0000EC380000}"/>
    <cellStyle name="Comma 8 2 2 2 4 2 2" xfId="17032" xr:uid="{00000000-0005-0000-0000-0000ED380000}"/>
    <cellStyle name="Comma 8 2 2 2 4 2 3" xfId="26355" xr:uid="{00000000-0005-0000-0000-0000EE380000}"/>
    <cellStyle name="Comma 8 2 2 2 4 3" xfId="12416" xr:uid="{00000000-0005-0000-0000-0000EF380000}"/>
    <cellStyle name="Comma 8 2 2 2 4 4" xfId="21742" xr:uid="{00000000-0005-0000-0000-0000F0380000}"/>
    <cellStyle name="Comma 8 2 2 2 5" xfId="4677" xr:uid="{00000000-0005-0000-0000-0000F1380000}"/>
    <cellStyle name="Comma 8 2 2 2 5 2" xfId="14001" xr:uid="{00000000-0005-0000-0000-0000F2380000}"/>
    <cellStyle name="Comma 8 2 2 2 5 3" xfId="23324" xr:uid="{00000000-0005-0000-0000-0000F3380000}"/>
    <cellStyle name="Comma 8 2 2 2 6" xfId="10809" xr:uid="{00000000-0005-0000-0000-0000F4380000}"/>
    <cellStyle name="Comma 8 2 2 2 7" xfId="20133" xr:uid="{00000000-0005-0000-0000-0000F5380000}"/>
    <cellStyle name="Comma 8 2 2 3" xfId="1996" xr:uid="{00000000-0005-0000-0000-0000F6380000}"/>
    <cellStyle name="Comma 8 2 2 3 2" xfId="3746" xr:uid="{00000000-0005-0000-0000-0000F7380000}"/>
    <cellStyle name="Comma 8 2 2 3 2 2" xfId="8425" xr:uid="{00000000-0005-0000-0000-0000F8380000}"/>
    <cellStyle name="Comma 8 2 2 3 2 2 2" xfId="17749" xr:uid="{00000000-0005-0000-0000-0000F9380000}"/>
    <cellStyle name="Comma 8 2 2 3 2 2 3" xfId="27072" xr:uid="{00000000-0005-0000-0000-0000FA380000}"/>
    <cellStyle name="Comma 8 2 2 3 2 3" xfId="13081" xr:uid="{00000000-0005-0000-0000-0000FB380000}"/>
    <cellStyle name="Comma 8 2 2 3 2 4" xfId="22407" xr:uid="{00000000-0005-0000-0000-0000FC380000}"/>
    <cellStyle name="Comma 8 2 2 3 3" xfId="5433" xr:uid="{00000000-0005-0000-0000-0000FD380000}"/>
    <cellStyle name="Comma 8 2 2 3 3 2" xfId="14757" xr:uid="{00000000-0005-0000-0000-0000FE380000}"/>
    <cellStyle name="Comma 8 2 2 3 3 3" xfId="24080" xr:uid="{00000000-0005-0000-0000-0000FF380000}"/>
    <cellStyle name="Comma 8 2 2 3 4" xfId="7497" xr:uid="{00000000-0005-0000-0000-000000390000}"/>
    <cellStyle name="Comma 8 2 2 3 4 2" xfId="16821" xr:uid="{00000000-0005-0000-0000-000001390000}"/>
    <cellStyle name="Comma 8 2 2 3 4 3" xfId="26144" xr:uid="{00000000-0005-0000-0000-000002390000}"/>
    <cellStyle name="Comma 8 2 2 3 5" xfId="11523" xr:uid="{00000000-0005-0000-0000-000003390000}"/>
    <cellStyle name="Comma 8 2 2 3 6" xfId="20847" xr:uid="{00000000-0005-0000-0000-000004390000}"/>
    <cellStyle name="Comma 8 2 2 4" xfId="1993" xr:uid="{00000000-0005-0000-0000-000005390000}"/>
    <cellStyle name="Comma 8 2 2 4 2" xfId="3743" xr:uid="{00000000-0005-0000-0000-000006390000}"/>
    <cellStyle name="Comma 8 2 2 4 2 2" xfId="8422" xr:uid="{00000000-0005-0000-0000-000007390000}"/>
    <cellStyle name="Comma 8 2 2 4 2 2 2" xfId="17746" xr:uid="{00000000-0005-0000-0000-000008390000}"/>
    <cellStyle name="Comma 8 2 2 4 2 2 3" xfId="27069" xr:uid="{00000000-0005-0000-0000-000009390000}"/>
    <cellStyle name="Comma 8 2 2 4 2 3" xfId="13078" xr:uid="{00000000-0005-0000-0000-00000A390000}"/>
    <cellStyle name="Comma 8 2 2 4 2 4" xfId="22404" xr:uid="{00000000-0005-0000-0000-00000B390000}"/>
    <cellStyle name="Comma 8 2 2 4 3" xfId="5430" xr:uid="{00000000-0005-0000-0000-00000C390000}"/>
    <cellStyle name="Comma 8 2 2 4 3 2" xfId="14754" xr:uid="{00000000-0005-0000-0000-00000D390000}"/>
    <cellStyle name="Comma 8 2 2 4 3 3" xfId="24077" xr:uid="{00000000-0005-0000-0000-00000E390000}"/>
    <cellStyle name="Comma 8 2 2 4 4" xfId="7494" xr:uid="{00000000-0005-0000-0000-00000F390000}"/>
    <cellStyle name="Comma 8 2 2 4 4 2" xfId="16818" xr:uid="{00000000-0005-0000-0000-000010390000}"/>
    <cellStyle name="Comma 8 2 2 4 4 3" xfId="26141" xr:uid="{00000000-0005-0000-0000-000011390000}"/>
    <cellStyle name="Comma 8 2 2 4 5" xfId="11520" xr:uid="{00000000-0005-0000-0000-000012390000}"/>
    <cellStyle name="Comma 8 2 2 4 6" xfId="20844" xr:uid="{00000000-0005-0000-0000-000013390000}"/>
    <cellStyle name="Comma 8 2 2 5" xfId="3028" xr:uid="{00000000-0005-0000-0000-000014390000}"/>
    <cellStyle name="Comma 8 2 2 5 2" xfId="7707" xr:uid="{00000000-0005-0000-0000-000015390000}"/>
    <cellStyle name="Comma 8 2 2 5 2 2" xfId="17031" xr:uid="{00000000-0005-0000-0000-000016390000}"/>
    <cellStyle name="Comma 8 2 2 5 2 3" xfId="26354" xr:uid="{00000000-0005-0000-0000-000017390000}"/>
    <cellStyle name="Comma 8 2 2 5 3" xfId="12415" xr:uid="{00000000-0005-0000-0000-000018390000}"/>
    <cellStyle name="Comma 8 2 2 5 4" xfId="21741" xr:uid="{00000000-0005-0000-0000-000019390000}"/>
    <cellStyle name="Comma 8 2 2 6" xfId="4676" xr:uid="{00000000-0005-0000-0000-00001A390000}"/>
    <cellStyle name="Comma 8 2 2 6 2" xfId="14000" xr:uid="{00000000-0005-0000-0000-00001B390000}"/>
    <cellStyle name="Comma 8 2 2 6 3" xfId="23323" xr:uid="{00000000-0005-0000-0000-00001C390000}"/>
    <cellStyle name="Comma 8 2 2 7" xfId="10808" xr:uid="{00000000-0005-0000-0000-00001D390000}"/>
    <cellStyle name="Comma 8 2 2 8" xfId="20132" xr:uid="{00000000-0005-0000-0000-00001E390000}"/>
    <cellStyle name="Comma 8 2 3" xfId="1218" xr:uid="{00000000-0005-0000-0000-00001F390000}"/>
    <cellStyle name="Comma 8 2 3 2" xfId="1998" xr:uid="{00000000-0005-0000-0000-000020390000}"/>
    <cellStyle name="Comma 8 2 3 2 2" xfId="3748" xr:uid="{00000000-0005-0000-0000-000021390000}"/>
    <cellStyle name="Comma 8 2 3 2 2 2" xfId="8427" xr:uid="{00000000-0005-0000-0000-000022390000}"/>
    <cellStyle name="Comma 8 2 3 2 2 2 2" xfId="17751" xr:uid="{00000000-0005-0000-0000-000023390000}"/>
    <cellStyle name="Comma 8 2 3 2 2 2 3" xfId="27074" xr:uid="{00000000-0005-0000-0000-000024390000}"/>
    <cellStyle name="Comma 8 2 3 2 2 3" xfId="13083" xr:uid="{00000000-0005-0000-0000-000025390000}"/>
    <cellStyle name="Comma 8 2 3 2 2 4" xfId="22409" xr:uid="{00000000-0005-0000-0000-000026390000}"/>
    <cellStyle name="Comma 8 2 3 2 3" xfId="5435" xr:uid="{00000000-0005-0000-0000-000027390000}"/>
    <cellStyle name="Comma 8 2 3 2 3 2" xfId="14759" xr:uid="{00000000-0005-0000-0000-000028390000}"/>
    <cellStyle name="Comma 8 2 3 2 3 3" xfId="24082" xr:uid="{00000000-0005-0000-0000-000029390000}"/>
    <cellStyle name="Comma 8 2 3 2 4" xfId="7499" xr:uid="{00000000-0005-0000-0000-00002A390000}"/>
    <cellStyle name="Comma 8 2 3 2 4 2" xfId="16823" xr:uid="{00000000-0005-0000-0000-00002B390000}"/>
    <cellStyle name="Comma 8 2 3 2 4 3" xfId="26146" xr:uid="{00000000-0005-0000-0000-00002C390000}"/>
    <cellStyle name="Comma 8 2 3 2 5" xfId="11525" xr:uid="{00000000-0005-0000-0000-00002D390000}"/>
    <cellStyle name="Comma 8 2 3 2 6" xfId="20849" xr:uid="{00000000-0005-0000-0000-00002E390000}"/>
    <cellStyle name="Comma 8 2 3 3" xfId="1997" xr:uid="{00000000-0005-0000-0000-00002F390000}"/>
    <cellStyle name="Comma 8 2 3 3 2" xfId="3747" xr:uid="{00000000-0005-0000-0000-000030390000}"/>
    <cellStyle name="Comma 8 2 3 3 2 2" xfId="8426" xr:uid="{00000000-0005-0000-0000-000031390000}"/>
    <cellStyle name="Comma 8 2 3 3 2 2 2" xfId="17750" xr:uid="{00000000-0005-0000-0000-000032390000}"/>
    <cellStyle name="Comma 8 2 3 3 2 2 3" xfId="27073" xr:uid="{00000000-0005-0000-0000-000033390000}"/>
    <cellStyle name="Comma 8 2 3 3 2 3" xfId="13082" xr:uid="{00000000-0005-0000-0000-000034390000}"/>
    <cellStyle name="Comma 8 2 3 3 2 4" xfId="22408" xr:uid="{00000000-0005-0000-0000-000035390000}"/>
    <cellStyle name="Comma 8 2 3 3 3" xfId="5434" xr:uid="{00000000-0005-0000-0000-000036390000}"/>
    <cellStyle name="Comma 8 2 3 3 3 2" xfId="14758" xr:uid="{00000000-0005-0000-0000-000037390000}"/>
    <cellStyle name="Comma 8 2 3 3 3 3" xfId="24081" xr:uid="{00000000-0005-0000-0000-000038390000}"/>
    <cellStyle name="Comma 8 2 3 3 4" xfId="7498" xr:uid="{00000000-0005-0000-0000-000039390000}"/>
    <cellStyle name="Comma 8 2 3 3 4 2" xfId="16822" xr:uid="{00000000-0005-0000-0000-00003A390000}"/>
    <cellStyle name="Comma 8 2 3 3 4 3" xfId="26145" xr:uid="{00000000-0005-0000-0000-00003B390000}"/>
    <cellStyle name="Comma 8 2 3 3 5" xfId="11524" xr:uid="{00000000-0005-0000-0000-00003C390000}"/>
    <cellStyle name="Comma 8 2 3 3 6" xfId="20848" xr:uid="{00000000-0005-0000-0000-00003D390000}"/>
    <cellStyle name="Comma 8 2 3 4" xfId="3030" xr:uid="{00000000-0005-0000-0000-00003E390000}"/>
    <cellStyle name="Comma 8 2 3 4 2" xfId="7709" xr:uid="{00000000-0005-0000-0000-00003F390000}"/>
    <cellStyle name="Comma 8 2 3 4 2 2" xfId="17033" xr:uid="{00000000-0005-0000-0000-000040390000}"/>
    <cellStyle name="Comma 8 2 3 4 2 3" xfId="26356" xr:uid="{00000000-0005-0000-0000-000041390000}"/>
    <cellStyle name="Comma 8 2 3 4 3" xfId="12417" xr:uid="{00000000-0005-0000-0000-000042390000}"/>
    <cellStyle name="Comma 8 2 3 4 4" xfId="21743" xr:uid="{00000000-0005-0000-0000-000043390000}"/>
    <cellStyle name="Comma 8 2 3 5" xfId="4678" xr:uid="{00000000-0005-0000-0000-000044390000}"/>
    <cellStyle name="Comma 8 2 3 5 2" xfId="14002" xr:uid="{00000000-0005-0000-0000-000045390000}"/>
    <cellStyle name="Comma 8 2 3 5 3" xfId="23325" xr:uid="{00000000-0005-0000-0000-000046390000}"/>
    <cellStyle name="Comma 8 2 3 6" xfId="10810" xr:uid="{00000000-0005-0000-0000-000047390000}"/>
    <cellStyle name="Comma 8 2 3 7" xfId="20134" xr:uid="{00000000-0005-0000-0000-000048390000}"/>
    <cellStyle name="Comma 8 2 4" xfId="1999" xr:uid="{00000000-0005-0000-0000-000049390000}"/>
    <cellStyle name="Comma 8 2 4 2" xfId="3749" xr:uid="{00000000-0005-0000-0000-00004A390000}"/>
    <cellStyle name="Comma 8 2 4 2 2" xfId="8428" xr:uid="{00000000-0005-0000-0000-00004B390000}"/>
    <cellStyle name="Comma 8 2 4 2 2 2" xfId="17752" xr:uid="{00000000-0005-0000-0000-00004C390000}"/>
    <cellStyle name="Comma 8 2 4 2 2 3" xfId="27075" xr:uid="{00000000-0005-0000-0000-00004D390000}"/>
    <cellStyle name="Comma 8 2 4 2 3" xfId="13084" xr:uid="{00000000-0005-0000-0000-00004E390000}"/>
    <cellStyle name="Comma 8 2 4 2 4" xfId="22410" xr:uid="{00000000-0005-0000-0000-00004F390000}"/>
    <cellStyle name="Comma 8 2 4 3" xfId="5436" xr:uid="{00000000-0005-0000-0000-000050390000}"/>
    <cellStyle name="Comma 8 2 4 3 2" xfId="14760" xr:uid="{00000000-0005-0000-0000-000051390000}"/>
    <cellStyle name="Comma 8 2 4 3 3" xfId="24083" xr:uid="{00000000-0005-0000-0000-000052390000}"/>
    <cellStyle name="Comma 8 2 4 4" xfId="7500" xr:uid="{00000000-0005-0000-0000-000053390000}"/>
    <cellStyle name="Comma 8 2 4 4 2" xfId="16824" xr:uid="{00000000-0005-0000-0000-000054390000}"/>
    <cellStyle name="Comma 8 2 4 4 3" xfId="26147" xr:uid="{00000000-0005-0000-0000-000055390000}"/>
    <cellStyle name="Comma 8 2 4 5" xfId="11526" xr:uid="{00000000-0005-0000-0000-000056390000}"/>
    <cellStyle name="Comma 8 2 4 6" xfId="20850" xr:uid="{00000000-0005-0000-0000-000057390000}"/>
    <cellStyle name="Comma 8 2 5" xfId="2000" xr:uid="{00000000-0005-0000-0000-000058390000}"/>
    <cellStyle name="Comma 8 2 5 2" xfId="3750" xr:uid="{00000000-0005-0000-0000-000059390000}"/>
    <cellStyle name="Comma 8 2 5 2 2" xfId="8429" xr:uid="{00000000-0005-0000-0000-00005A390000}"/>
    <cellStyle name="Comma 8 2 5 2 2 2" xfId="17753" xr:uid="{00000000-0005-0000-0000-00005B390000}"/>
    <cellStyle name="Comma 8 2 5 2 2 3" xfId="27076" xr:uid="{00000000-0005-0000-0000-00005C390000}"/>
    <cellStyle name="Comma 8 2 5 2 3" xfId="13085" xr:uid="{00000000-0005-0000-0000-00005D390000}"/>
    <cellStyle name="Comma 8 2 5 2 4" xfId="22411" xr:uid="{00000000-0005-0000-0000-00005E390000}"/>
    <cellStyle name="Comma 8 2 5 3" xfId="5437" xr:uid="{00000000-0005-0000-0000-00005F390000}"/>
    <cellStyle name="Comma 8 2 5 3 2" xfId="14761" xr:uid="{00000000-0005-0000-0000-000060390000}"/>
    <cellStyle name="Comma 8 2 5 3 3" xfId="24084" xr:uid="{00000000-0005-0000-0000-000061390000}"/>
    <cellStyle name="Comma 8 2 5 4" xfId="7501" xr:uid="{00000000-0005-0000-0000-000062390000}"/>
    <cellStyle name="Comma 8 2 5 4 2" xfId="16825" xr:uid="{00000000-0005-0000-0000-000063390000}"/>
    <cellStyle name="Comma 8 2 5 4 3" xfId="26148" xr:uid="{00000000-0005-0000-0000-000064390000}"/>
    <cellStyle name="Comma 8 2 5 5" xfId="11527" xr:uid="{00000000-0005-0000-0000-000065390000}"/>
    <cellStyle name="Comma 8 2 5 6" xfId="20851" xr:uid="{00000000-0005-0000-0000-000066390000}"/>
    <cellStyle name="Comma 8 2 6" xfId="2001" xr:uid="{00000000-0005-0000-0000-000067390000}"/>
    <cellStyle name="Comma 8 2 6 2" xfId="3751" xr:uid="{00000000-0005-0000-0000-000068390000}"/>
    <cellStyle name="Comma 8 2 6 2 2" xfId="8430" xr:uid="{00000000-0005-0000-0000-000069390000}"/>
    <cellStyle name="Comma 8 2 6 2 2 2" xfId="17754" xr:uid="{00000000-0005-0000-0000-00006A390000}"/>
    <cellStyle name="Comma 8 2 6 2 2 3" xfId="27077" xr:uid="{00000000-0005-0000-0000-00006B390000}"/>
    <cellStyle name="Comma 8 2 6 2 3" xfId="13086" xr:uid="{00000000-0005-0000-0000-00006C390000}"/>
    <cellStyle name="Comma 8 2 6 2 4" xfId="22412" xr:uid="{00000000-0005-0000-0000-00006D390000}"/>
    <cellStyle name="Comma 8 2 6 3" xfId="5438" xr:uid="{00000000-0005-0000-0000-00006E390000}"/>
    <cellStyle name="Comma 8 2 6 3 2" xfId="14762" xr:uid="{00000000-0005-0000-0000-00006F390000}"/>
    <cellStyle name="Comma 8 2 6 3 3" xfId="24085" xr:uid="{00000000-0005-0000-0000-000070390000}"/>
    <cellStyle name="Comma 8 2 6 4" xfId="7502" xr:uid="{00000000-0005-0000-0000-000071390000}"/>
    <cellStyle name="Comma 8 2 6 4 2" xfId="16826" xr:uid="{00000000-0005-0000-0000-000072390000}"/>
    <cellStyle name="Comma 8 2 6 4 3" xfId="26149" xr:uid="{00000000-0005-0000-0000-000073390000}"/>
    <cellStyle name="Comma 8 2 6 5" xfId="11528" xr:uid="{00000000-0005-0000-0000-000074390000}"/>
    <cellStyle name="Comma 8 2 6 6" xfId="20852" xr:uid="{00000000-0005-0000-0000-000075390000}"/>
    <cellStyle name="Comma 8 2 7" xfId="1992" xr:uid="{00000000-0005-0000-0000-000076390000}"/>
    <cellStyle name="Comma 8 2 7 2" xfId="3742" xr:uid="{00000000-0005-0000-0000-000077390000}"/>
    <cellStyle name="Comma 8 2 7 2 2" xfId="8421" xr:uid="{00000000-0005-0000-0000-000078390000}"/>
    <cellStyle name="Comma 8 2 7 2 2 2" xfId="17745" xr:uid="{00000000-0005-0000-0000-000079390000}"/>
    <cellStyle name="Comma 8 2 7 2 2 3" xfId="27068" xr:uid="{00000000-0005-0000-0000-00007A390000}"/>
    <cellStyle name="Comma 8 2 7 2 3" xfId="13077" xr:uid="{00000000-0005-0000-0000-00007B390000}"/>
    <cellStyle name="Comma 8 2 7 2 4" xfId="22403" xr:uid="{00000000-0005-0000-0000-00007C390000}"/>
    <cellStyle name="Comma 8 2 7 3" xfId="5429" xr:uid="{00000000-0005-0000-0000-00007D390000}"/>
    <cellStyle name="Comma 8 2 7 3 2" xfId="14753" xr:uid="{00000000-0005-0000-0000-00007E390000}"/>
    <cellStyle name="Comma 8 2 7 3 3" xfId="24076" xr:uid="{00000000-0005-0000-0000-00007F390000}"/>
    <cellStyle name="Comma 8 2 7 4" xfId="7493" xr:uid="{00000000-0005-0000-0000-000080390000}"/>
    <cellStyle name="Comma 8 2 7 4 2" xfId="16817" xr:uid="{00000000-0005-0000-0000-000081390000}"/>
    <cellStyle name="Comma 8 2 7 4 3" xfId="26140" xr:uid="{00000000-0005-0000-0000-000082390000}"/>
    <cellStyle name="Comma 8 2 7 5" xfId="11519" xr:uid="{00000000-0005-0000-0000-000083390000}"/>
    <cellStyle name="Comma 8 2 7 6" xfId="20843" xr:uid="{00000000-0005-0000-0000-000084390000}"/>
    <cellStyle name="Comma 8 2 8" xfId="3027" xr:uid="{00000000-0005-0000-0000-000085390000}"/>
    <cellStyle name="Comma 8 2 8 2" xfId="7706" xr:uid="{00000000-0005-0000-0000-000086390000}"/>
    <cellStyle name="Comma 8 2 8 2 2" xfId="17030" xr:uid="{00000000-0005-0000-0000-000087390000}"/>
    <cellStyle name="Comma 8 2 8 2 3" xfId="26353" xr:uid="{00000000-0005-0000-0000-000088390000}"/>
    <cellStyle name="Comma 8 2 8 3" xfId="12414" xr:uid="{00000000-0005-0000-0000-000089390000}"/>
    <cellStyle name="Comma 8 2 8 4" xfId="21740" xr:uid="{00000000-0005-0000-0000-00008A390000}"/>
    <cellStyle name="Comma 8 2 9" xfId="4675" xr:uid="{00000000-0005-0000-0000-00008B390000}"/>
    <cellStyle name="Comma 8 2 9 2" xfId="13999" xr:uid="{00000000-0005-0000-0000-00008C390000}"/>
    <cellStyle name="Comma 8 2 9 3" xfId="23322" xr:uid="{00000000-0005-0000-0000-00008D390000}"/>
    <cellStyle name="Comma 8 3" xfId="1219" xr:uid="{00000000-0005-0000-0000-00008E390000}"/>
    <cellStyle name="Comma 8 3 2" xfId="1220" xr:uid="{00000000-0005-0000-0000-00008F390000}"/>
    <cellStyle name="Comma 8 3 2 2" xfId="3032" xr:uid="{00000000-0005-0000-0000-000090390000}"/>
    <cellStyle name="Comma 8 3 2 2 2" xfId="7711" xr:uid="{00000000-0005-0000-0000-000091390000}"/>
    <cellStyle name="Comma 8 3 2 2 2 2" xfId="17035" xr:uid="{00000000-0005-0000-0000-000092390000}"/>
    <cellStyle name="Comma 8 3 2 2 2 3" xfId="26358" xr:uid="{00000000-0005-0000-0000-000093390000}"/>
    <cellStyle name="Comma 8 3 2 2 3" xfId="12419" xr:uid="{00000000-0005-0000-0000-000094390000}"/>
    <cellStyle name="Comma 8 3 2 2 4" xfId="21745" xr:uid="{00000000-0005-0000-0000-000095390000}"/>
    <cellStyle name="Comma 8 3 2 3" xfId="4680" xr:uid="{00000000-0005-0000-0000-000096390000}"/>
    <cellStyle name="Comma 8 3 2 3 2" xfId="14004" xr:uid="{00000000-0005-0000-0000-000097390000}"/>
    <cellStyle name="Comma 8 3 2 3 3" xfId="23327" xr:uid="{00000000-0005-0000-0000-000098390000}"/>
    <cellStyle name="Comma 8 3 2 4" xfId="10812" xr:uid="{00000000-0005-0000-0000-000099390000}"/>
    <cellStyle name="Comma 8 3 2 5" xfId="20136" xr:uid="{00000000-0005-0000-0000-00009A390000}"/>
    <cellStyle name="Comma 8 3 3" xfId="2002" xr:uid="{00000000-0005-0000-0000-00009B390000}"/>
    <cellStyle name="Comma 8 3 3 2" xfId="3752" xr:uid="{00000000-0005-0000-0000-00009C390000}"/>
    <cellStyle name="Comma 8 3 3 2 2" xfId="8431" xr:uid="{00000000-0005-0000-0000-00009D390000}"/>
    <cellStyle name="Comma 8 3 3 2 2 2" xfId="17755" xr:uid="{00000000-0005-0000-0000-00009E390000}"/>
    <cellStyle name="Comma 8 3 3 2 2 3" xfId="27078" xr:uid="{00000000-0005-0000-0000-00009F390000}"/>
    <cellStyle name="Comma 8 3 3 3" xfId="7503" xr:uid="{00000000-0005-0000-0000-0000A0390000}"/>
    <cellStyle name="Comma 8 3 3 3 2" xfId="16827" xr:uid="{00000000-0005-0000-0000-0000A1390000}"/>
    <cellStyle name="Comma 8 3 3 3 3" xfId="26150" xr:uid="{00000000-0005-0000-0000-0000A2390000}"/>
    <cellStyle name="Comma 8 3 3 4" xfId="11529" xr:uid="{00000000-0005-0000-0000-0000A3390000}"/>
    <cellStyle name="Comma 8 3 3 5" xfId="20853" xr:uid="{00000000-0005-0000-0000-0000A4390000}"/>
    <cellStyle name="Comma 8 3 4" xfId="3031" xr:uid="{00000000-0005-0000-0000-0000A5390000}"/>
    <cellStyle name="Comma 8 3 4 2" xfId="7710" xr:uid="{00000000-0005-0000-0000-0000A6390000}"/>
    <cellStyle name="Comma 8 3 4 2 2" xfId="17034" xr:uid="{00000000-0005-0000-0000-0000A7390000}"/>
    <cellStyle name="Comma 8 3 4 2 3" xfId="26357" xr:uid="{00000000-0005-0000-0000-0000A8390000}"/>
    <cellStyle name="Comma 8 3 4 3" xfId="12418" xr:uid="{00000000-0005-0000-0000-0000A9390000}"/>
    <cellStyle name="Comma 8 3 4 4" xfId="21744" xr:uid="{00000000-0005-0000-0000-0000AA390000}"/>
    <cellStyle name="Comma 8 3 5" xfId="4679" xr:uid="{00000000-0005-0000-0000-0000AB390000}"/>
    <cellStyle name="Comma 8 3 5 2" xfId="14003" xr:uid="{00000000-0005-0000-0000-0000AC390000}"/>
    <cellStyle name="Comma 8 3 5 3" xfId="23326" xr:uid="{00000000-0005-0000-0000-0000AD390000}"/>
    <cellStyle name="Comma 8 3 6" xfId="10811" xr:uid="{00000000-0005-0000-0000-0000AE390000}"/>
    <cellStyle name="Comma 8 3 7" xfId="20135" xr:uid="{00000000-0005-0000-0000-0000AF390000}"/>
    <cellStyle name="Comma 8 4" xfId="1221" xr:uid="{00000000-0005-0000-0000-0000B0390000}"/>
    <cellStyle name="Comma 8 4 2" xfId="2004" xr:uid="{00000000-0005-0000-0000-0000B1390000}"/>
    <cellStyle name="Comma 8 4 2 2" xfId="3754" xr:uid="{00000000-0005-0000-0000-0000B2390000}"/>
    <cellStyle name="Comma 8 4 2 2 2" xfId="8433" xr:uid="{00000000-0005-0000-0000-0000B3390000}"/>
    <cellStyle name="Comma 8 4 2 2 2 2" xfId="17757" xr:uid="{00000000-0005-0000-0000-0000B4390000}"/>
    <cellStyle name="Comma 8 4 2 2 2 3" xfId="27080" xr:uid="{00000000-0005-0000-0000-0000B5390000}"/>
    <cellStyle name="Comma 8 4 2 2 3" xfId="13088" xr:uid="{00000000-0005-0000-0000-0000B6390000}"/>
    <cellStyle name="Comma 8 4 2 2 4" xfId="22414" xr:uid="{00000000-0005-0000-0000-0000B7390000}"/>
    <cellStyle name="Comma 8 4 2 3" xfId="5440" xr:uid="{00000000-0005-0000-0000-0000B8390000}"/>
    <cellStyle name="Comma 8 4 2 3 2" xfId="14764" xr:uid="{00000000-0005-0000-0000-0000B9390000}"/>
    <cellStyle name="Comma 8 4 2 3 3" xfId="24087" xr:uid="{00000000-0005-0000-0000-0000BA390000}"/>
    <cellStyle name="Comma 8 4 2 4" xfId="7505" xr:uid="{00000000-0005-0000-0000-0000BB390000}"/>
    <cellStyle name="Comma 8 4 2 4 2" xfId="16829" xr:uid="{00000000-0005-0000-0000-0000BC390000}"/>
    <cellStyle name="Comma 8 4 2 4 3" xfId="26152" xr:uid="{00000000-0005-0000-0000-0000BD390000}"/>
    <cellStyle name="Comma 8 4 2 5" xfId="11531" xr:uid="{00000000-0005-0000-0000-0000BE390000}"/>
    <cellStyle name="Comma 8 4 2 6" xfId="20855" xr:uid="{00000000-0005-0000-0000-0000BF390000}"/>
    <cellStyle name="Comma 8 4 3" xfId="2003" xr:uid="{00000000-0005-0000-0000-0000C0390000}"/>
    <cellStyle name="Comma 8 4 3 2" xfId="3753" xr:uid="{00000000-0005-0000-0000-0000C1390000}"/>
    <cellStyle name="Comma 8 4 3 2 2" xfId="8432" xr:uid="{00000000-0005-0000-0000-0000C2390000}"/>
    <cellStyle name="Comma 8 4 3 2 2 2" xfId="17756" xr:uid="{00000000-0005-0000-0000-0000C3390000}"/>
    <cellStyle name="Comma 8 4 3 2 2 3" xfId="27079" xr:uid="{00000000-0005-0000-0000-0000C4390000}"/>
    <cellStyle name="Comma 8 4 3 2 3" xfId="13087" xr:uid="{00000000-0005-0000-0000-0000C5390000}"/>
    <cellStyle name="Comma 8 4 3 2 4" xfId="22413" xr:uid="{00000000-0005-0000-0000-0000C6390000}"/>
    <cellStyle name="Comma 8 4 3 3" xfId="5439" xr:uid="{00000000-0005-0000-0000-0000C7390000}"/>
    <cellStyle name="Comma 8 4 3 3 2" xfId="14763" xr:uid="{00000000-0005-0000-0000-0000C8390000}"/>
    <cellStyle name="Comma 8 4 3 3 3" xfId="24086" xr:uid="{00000000-0005-0000-0000-0000C9390000}"/>
    <cellStyle name="Comma 8 4 3 4" xfId="7504" xr:uid="{00000000-0005-0000-0000-0000CA390000}"/>
    <cellStyle name="Comma 8 4 3 4 2" xfId="16828" xr:uid="{00000000-0005-0000-0000-0000CB390000}"/>
    <cellStyle name="Comma 8 4 3 4 3" xfId="26151" xr:uid="{00000000-0005-0000-0000-0000CC390000}"/>
    <cellStyle name="Comma 8 4 3 5" xfId="11530" xr:uid="{00000000-0005-0000-0000-0000CD390000}"/>
    <cellStyle name="Comma 8 4 3 6" xfId="20854" xr:uid="{00000000-0005-0000-0000-0000CE390000}"/>
    <cellStyle name="Comma 8 4 4" xfId="3033" xr:uid="{00000000-0005-0000-0000-0000CF390000}"/>
    <cellStyle name="Comma 8 4 4 2" xfId="7712" xr:uid="{00000000-0005-0000-0000-0000D0390000}"/>
    <cellStyle name="Comma 8 4 4 2 2" xfId="17036" xr:uid="{00000000-0005-0000-0000-0000D1390000}"/>
    <cellStyle name="Comma 8 4 4 2 3" xfId="26359" xr:uid="{00000000-0005-0000-0000-0000D2390000}"/>
    <cellStyle name="Comma 8 4 4 3" xfId="12420" xr:uid="{00000000-0005-0000-0000-0000D3390000}"/>
    <cellStyle name="Comma 8 4 4 4" xfId="21746" xr:uid="{00000000-0005-0000-0000-0000D4390000}"/>
    <cellStyle name="Comma 8 4 5" xfId="4681" xr:uid="{00000000-0005-0000-0000-0000D5390000}"/>
    <cellStyle name="Comma 8 4 5 2" xfId="14005" xr:uid="{00000000-0005-0000-0000-0000D6390000}"/>
    <cellStyle name="Comma 8 4 5 3" xfId="23328" xr:uid="{00000000-0005-0000-0000-0000D7390000}"/>
    <cellStyle name="Comma 8 4 6" xfId="10813" xr:uid="{00000000-0005-0000-0000-0000D8390000}"/>
    <cellStyle name="Comma 8 4 7" xfId="20137" xr:uid="{00000000-0005-0000-0000-0000D9390000}"/>
    <cellStyle name="Comma 8 5" xfId="2005" xr:uid="{00000000-0005-0000-0000-0000DA390000}"/>
    <cellStyle name="Comma 8 5 2" xfId="3755" xr:uid="{00000000-0005-0000-0000-0000DB390000}"/>
    <cellStyle name="Comma 8 5 2 2" xfId="8434" xr:uid="{00000000-0005-0000-0000-0000DC390000}"/>
    <cellStyle name="Comma 8 5 2 2 2" xfId="17758" xr:uid="{00000000-0005-0000-0000-0000DD390000}"/>
    <cellStyle name="Comma 8 5 2 2 3" xfId="27081" xr:uid="{00000000-0005-0000-0000-0000DE390000}"/>
    <cellStyle name="Comma 8 5 2 3" xfId="13089" xr:uid="{00000000-0005-0000-0000-0000DF390000}"/>
    <cellStyle name="Comma 8 5 2 4" xfId="22415" xr:uid="{00000000-0005-0000-0000-0000E0390000}"/>
    <cellStyle name="Comma 8 5 3" xfId="5441" xr:uid="{00000000-0005-0000-0000-0000E1390000}"/>
    <cellStyle name="Comma 8 5 3 2" xfId="14765" xr:uid="{00000000-0005-0000-0000-0000E2390000}"/>
    <cellStyle name="Comma 8 5 3 3" xfId="24088" xr:uid="{00000000-0005-0000-0000-0000E3390000}"/>
    <cellStyle name="Comma 8 5 4" xfId="7506" xr:uid="{00000000-0005-0000-0000-0000E4390000}"/>
    <cellStyle name="Comma 8 5 4 2" xfId="16830" xr:uid="{00000000-0005-0000-0000-0000E5390000}"/>
    <cellStyle name="Comma 8 5 4 3" xfId="26153" xr:uid="{00000000-0005-0000-0000-0000E6390000}"/>
    <cellStyle name="Comma 8 5 5" xfId="11532" xr:uid="{00000000-0005-0000-0000-0000E7390000}"/>
    <cellStyle name="Comma 8 5 6" xfId="20856" xr:uid="{00000000-0005-0000-0000-0000E8390000}"/>
    <cellStyle name="Comma 8 6" xfId="1991" xr:uid="{00000000-0005-0000-0000-0000E9390000}"/>
    <cellStyle name="Comma 8 6 2" xfId="3741" xr:uid="{00000000-0005-0000-0000-0000EA390000}"/>
    <cellStyle name="Comma 8 6 2 2" xfId="8420" xr:uid="{00000000-0005-0000-0000-0000EB390000}"/>
    <cellStyle name="Comma 8 6 2 2 2" xfId="17744" xr:uid="{00000000-0005-0000-0000-0000EC390000}"/>
    <cellStyle name="Comma 8 6 2 2 3" xfId="27067" xr:uid="{00000000-0005-0000-0000-0000ED390000}"/>
    <cellStyle name="Comma 8 6 2 3" xfId="13076" xr:uid="{00000000-0005-0000-0000-0000EE390000}"/>
    <cellStyle name="Comma 8 6 2 4" xfId="22402" xr:uid="{00000000-0005-0000-0000-0000EF390000}"/>
    <cellStyle name="Comma 8 6 3" xfId="5428" xr:uid="{00000000-0005-0000-0000-0000F0390000}"/>
    <cellStyle name="Comma 8 6 3 2" xfId="14752" xr:uid="{00000000-0005-0000-0000-0000F1390000}"/>
    <cellStyle name="Comma 8 6 3 3" xfId="24075" xr:uid="{00000000-0005-0000-0000-0000F2390000}"/>
    <cellStyle name="Comma 8 6 4" xfId="7492" xr:uid="{00000000-0005-0000-0000-0000F3390000}"/>
    <cellStyle name="Comma 8 6 4 2" xfId="16816" xr:uid="{00000000-0005-0000-0000-0000F4390000}"/>
    <cellStyle name="Comma 8 6 4 3" xfId="26139" xr:uid="{00000000-0005-0000-0000-0000F5390000}"/>
    <cellStyle name="Comma 8 6 5" xfId="11518" xr:uid="{00000000-0005-0000-0000-0000F6390000}"/>
    <cellStyle name="Comma 8 6 6" xfId="20842" xr:uid="{00000000-0005-0000-0000-0000F7390000}"/>
    <cellStyle name="Comma 8 7" xfId="1214" xr:uid="{00000000-0005-0000-0000-0000F8390000}"/>
    <cellStyle name="Comma 8 7 2" xfId="6670" xr:uid="{00000000-0005-0000-0000-0000F9390000}"/>
    <cellStyle name="Comma 8 7 2 2" xfId="15994" xr:uid="{00000000-0005-0000-0000-0000FA390000}"/>
    <cellStyle name="Comma 8 7 2 3" xfId="25317" xr:uid="{00000000-0005-0000-0000-0000FB390000}"/>
    <cellStyle name="Comma 8 7 3" xfId="10806" xr:uid="{00000000-0005-0000-0000-0000FC390000}"/>
    <cellStyle name="Comma 8 7 4" xfId="20130" xr:uid="{00000000-0005-0000-0000-0000FD390000}"/>
    <cellStyle name="Comma 8 8" xfId="3026" xr:uid="{00000000-0005-0000-0000-0000FE390000}"/>
    <cellStyle name="Comma 8 8 2" xfId="7705" xr:uid="{00000000-0005-0000-0000-0000FF390000}"/>
    <cellStyle name="Comma 8 8 2 2" xfId="17029" xr:uid="{00000000-0005-0000-0000-0000003A0000}"/>
    <cellStyle name="Comma 8 8 2 3" xfId="26352" xr:uid="{00000000-0005-0000-0000-0000013A0000}"/>
    <cellStyle name="Comma 8 8 3" xfId="12413" xr:uid="{00000000-0005-0000-0000-0000023A0000}"/>
    <cellStyle name="Comma 8 8 4" xfId="21739" xr:uid="{00000000-0005-0000-0000-0000033A0000}"/>
    <cellStyle name="Comma 8 9" xfId="4674" xr:uid="{00000000-0005-0000-0000-0000043A0000}"/>
    <cellStyle name="Comma 8 9 2" xfId="13998" xr:uid="{00000000-0005-0000-0000-0000053A0000}"/>
    <cellStyle name="Comma 8 9 3" xfId="23321" xr:uid="{00000000-0005-0000-0000-0000063A0000}"/>
    <cellStyle name="Comma 9" xfId="618" xr:uid="{00000000-0005-0000-0000-0000073A0000}"/>
    <cellStyle name="Comma 9 10" xfId="10222" xr:uid="{00000000-0005-0000-0000-0000083A0000}"/>
    <cellStyle name="Comma 9 11" xfId="19546" xr:uid="{00000000-0005-0000-0000-0000093A0000}"/>
    <cellStyle name="Comma 9 12" xfId="28912" xr:uid="{00000000-0005-0000-0000-00000A3A0000}"/>
    <cellStyle name="Comma 9 2" xfId="634" xr:uid="{00000000-0005-0000-0000-00000B3A0000}"/>
    <cellStyle name="Comma 9 2 2" xfId="2008" xr:uid="{00000000-0005-0000-0000-00000C3A0000}"/>
    <cellStyle name="Comma 9 2 2 2" xfId="2009" xr:uid="{00000000-0005-0000-0000-00000D3A0000}"/>
    <cellStyle name="Comma 9 2 2 2 2" xfId="3759" xr:uid="{00000000-0005-0000-0000-00000E3A0000}"/>
    <cellStyle name="Comma 9 2 2 2 2 2" xfId="8438" xr:uid="{00000000-0005-0000-0000-00000F3A0000}"/>
    <cellStyle name="Comma 9 2 2 2 2 2 2" xfId="17762" xr:uid="{00000000-0005-0000-0000-0000103A0000}"/>
    <cellStyle name="Comma 9 2 2 2 2 2 3" xfId="27085" xr:uid="{00000000-0005-0000-0000-0000113A0000}"/>
    <cellStyle name="Comma 9 2 2 2 2 3" xfId="13093" xr:uid="{00000000-0005-0000-0000-0000123A0000}"/>
    <cellStyle name="Comma 9 2 2 2 2 4" xfId="22419" xr:uid="{00000000-0005-0000-0000-0000133A0000}"/>
    <cellStyle name="Comma 9 2 2 2 3" xfId="5445" xr:uid="{00000000-0005-0000-0000-0000143A0000}"/>
    <cellStyle name="Comma 9 2 2 2 3 2" xfId="14769" xr:uid="{00000000-0005-0000-0000-0000153A0000}"/>
    <cellStyle name="Comma 9 2 2 2 3 3" xfId="24092" xr:uid="{00000000-0005-0000-0000-0000163A0000}"/>
    <cellStyle name="Comma 9 2 2 2 4" xfId="7510" xr:uid="{00000000-0005-0000-0000-0000173A0000}"/>
    <cellStyle name="Comma 9 2 2 2 4 2" xfId="16834" xr:uid="{00000000-0005-0000-0000-0000183A0000}"/>
    <cellStyle name="Comma 9 2 2 2 4 3" xfId="26157" xr:uid="{00000000-0005-0000-0000-0000193A0000}"/>
    <cellStyle name="Comma 9 2 2 2 5" xfId="11536" xr:uid="{00000000-0005-0000-0000-00001A3A0000}"/>
    <cellStyle name="Comma 9 2 2 2 6" xfId="20860" xr:uid="{00000000-0005-0000-0000-00001B3A0000}"/>
    <cellStyle name="Comma 9 2 2 3" xfId="3758" xr:uid="{00000000-0005-0000-0000-00001C3A0000}"/>
    <cellStyle name="Comma 9 2 2 3 2" xfId="8437" xr:uid="{00000000-0005-0000-0000-00001D3A0000}"/>
    <cellStyle name="Comma 9 2 2 3 2 2" xfId="17761" xr:uid="{00000000-0005-0000-0000-00001E3A0000}"/>
    <cellStyle name="Comma 9 2 2 3 2 3" xfId="27084" xr:uid="{00000000-0005-0000-0000-00001F3A0000}"/>
    <cellStyle name="Comma 9 2 2 3 3" xfId="13092" xr:uid="{00000000-0005-0000-0000-0000203A0000}"/>
    <cellStyle name="Comma 9 2 2 3 4" xfId="22418" xr:uid="{00000000-0005-0000-0000-0000213A0000}"/>
    <cellStyle name="Comma 9 2 2 4" xfId="5444" xr:uid="{00000000-0005-0000-0000-0000223A0000}"/>
    <cellStyle name="Comma 9 2 2 4 2" xfId="14768" xr:uid="{00000000-0005-0000-0000-0000233A0000}"/>
    <cellStyle name="Comma 9 2 2 4 3" xfId="24091" xr:uid="{00000000-0005-0000-0000-0000243A0000}"/>
    <cellStyle name="Comma 9 2 2 5" xfId="7509" xr:uid="{00000000-0005-0000-0000-0000253A0000}"/>
    <cellStyle name="Comma 9 2 2 5 2" xfId="16833" xr:uid="{00000000-0005-0000-0000-0000263A0000}"/>
    <cellStyle name="Comma 9 2 2 5 3" xfId="26156" xr:uid="{00000000-0005-0000-0000-0000273A0000}"/>
    <cellStyle name="Comma 9 2 2 6" xfId="11535" xr:uid="{00000000-0005-0000-0000-0000283A0000}"/>
    <cellStyle name="Comma 9 2 2 7" xfId="20859" xr:uid="{00000000-0005-0000-0000-0000293A0000}"/>
    <cellStyle name="Comma 9 2 3" xfId="2010" xr:uid="{00000000-0005-0000-0000-00002A3A0000}"/>
    <cellStyle name="Comma 9 2 3 2" xfId="3760" xr:uid="{00000000-0005-0000-0000-00002B3A0000}"/>
    <cellStyle name="Comma 9 2 3 2 2" xfId="8439" xr:uid="{00000000-0005-0000-0000-00002C3A0000}"/>
    <cellStyle name="Comma 9 2 3 2 2 2" xfId="17763" xr:uid="{00000000-0005-0000-0000-00002D3A0000}"/>
    <cellStyle name="Comma 9 2 3 2 2 3" xfId="27086" xr:uid="{00000000-0005-0000-0000-00002E3A0000}"/>
    <cellStyle name="Comma 9 2 3 2 3" xfId="13094" xr:uid="{00000000-0005-0000-0000-00002F3A0000}"/>
    <cellStyle name="Comma 9 2 3 2 4" xfId="22420" xr:uid="{00000000-0005-0000-0000-0000303A0000}"/>
    <cellStyle name="Comma 9 2 3 3" xfId="5446" xr:uid="{00000000-0005-0000-0000-0000313A0000}"/>
    <cellStyle name="Comma 9 2 3 3 2" xfId="14770" xr:uid="{00000000-0005-0000-0000-0000323A0000}"/>
    <cellStyle name="Comma 9 2 3 3 3" xfId="24093" xr:uid="{00000000-0005-0000-0000-0000333A0000}"/>
    <cellStyle name="Comma 9 2 3 4" xfId="7511" xr:uid="{00000000-0005-0000-0000-0000343A0000}"/>
    <cellStyle name="Comma 9 2 3 4 2" xfId="16835" xr:uid="{00000000-0005-0000-0000-0000353A0000}"/>
    <cellStyle name="Comma 9 2 3 4 3" xfId="26158" xr:uid="{00000000-0005-0000-0000-0000363A0000}"/>
    <cellStyle name="Comma 9 2 3 5" xfId="11537" xr:uid="{00000000-0005-0000-0000-0000373A0000}"/>
    <cellStyle name="Comma 9 2 3 6" xfId="20861" xr:uid="{00000000-0005-0000-0000-0000383A0000}"/>
    <cellStyle name="Comma 9 2 4" xfId="2007" xr:uid="{00000000-0005-0000-0000-0000393A0000}"/>
    <cellStyle name="Comma 9 2 4 2" xfId="7508" xr:uid="{00000000-0005-0000-0000-00003A3A0000}"/>
    <cellStyle name="Comma 9 2 4 2 2" xfId="16832" xr:uid="{00000000-0005-0000-0000-00003B3A0000}"/>
    <cellStyle name="Comma 9 2 4 2 3" xfId="26155" xr:uid="{00000000-0005-0000-0000-00003C3A0000}"/>
    <cellStyle name="Comma 9 2 4 3" xfId="11534" xr:uid="{00000000-0005-0000-0000-00003D3A0000}"/>
    <cellStyle name="Comma 9 2 4 4" xfId="20858" xr:uid="{00000000-0005-0000-0000-00003E3A0000}"/>
    <cellStyle name="Comma 9 2 5" xfId="3757" xr:uid="{00000000-0005-0000-0000-00003F3A0000}"/>
    <cellStyle name="Comma 9 2 5 2" xfId="8436" xr:uid="{00000000-0005-0000-0000-0000403A0000}"/>
    <cellStyle name="Comma 9 2 5 2 2" xfId="17760" xr:uid="{00000000-0005-0000-0000-0000413A0000}"/>
    <cellStyle name="Comma 9 2 5 2 3" xfId="27083" xr:uid="{00000000-0005-0000-0000-0000423A0000}"/>
    <cellStyle name="Comma 9 2 5 3" xfId="13091" xr:uid="{00000000-0005-0000-0000-0000433A0000}"/>
    <cellStyle name="Comma 9 2 5 4" xfId="22417" xr:uid="{00000000-0005-0000-0000-0000443A0000}"/>
    <cellStyle name="Comma 9 2 6" xfId="5443" xr:uid="{00000000-0005-0000-0000-0000453A0000}"/>
    <cellStyle name="Comma 9 2 6 2" xfId="14767" xr:uid="{00000000-0005-0000-0000-0000463A0000}"/>
    <cellStyle name="Comma 9 2 6 3" xfId="24090" xr:uid="{00000000-0005-0000-0000-0000473A0000}"/>
    <cellStyle name="Comma 9 2 7" xfId="7036" xr:uid="{00000000-0005-0000-0000-0000483A0000}"/>
    <cellStyle name="Comma 9 2 7 2" xfId="16360" xr:uid="{00000000-0005-0000-0000-0000493A0000}"/>
    <cellStyle name="Comma 9 2 7 3" xfId="25683" xr:uid="{00000000-0005-0000-0000-00004A3A0000}"/>
    <cellStyle name="Comma 9 3" xfId="2011" xr:uid="{00000000-0005-0000-0000-00004B3A0000}"/>
    <cellStyle name="Comma 9 3 2" xfId="2012" xr:uid="{00000000-0005-0000-0000-00004C3A0000}"/>
    <cellStyle name="Comma 9 3 2 2" xfId="2013" xr:uid="{00000000-0005-0000-0000-00004D3A0000}"/>
    <cellStyle name="Comma 9 3 2 2 2" xfId="3763" xr:uid="{00000000-0005-0000-0000-00004E3A0000}"/>
    <cellStyle name="Comma 9 3 2 2 2 2" xfId="8442" xr:uid="{00000000-0005-0000-0000-00004F3A0000}"/>
    <cellStyle name="Comma 9 3 2 2 2 2 2" xfId="17766" xr:uid="{00000000-0005-0000-0000-0000503A0000}"/>
    <cellStyle name="Comma 9 3 2 2 2 2 3" xfId="27089" xr:uid="{00000000-0005-0000-0000-0000513A0000}"/>
    <cellStyle name="Comma 9 3 2 2 2 3" xfId="13097" xr:uid="{00000000-0005-0000-0000-0000523A0000}"/>
    <cellStyle name="Comma 9 3 2 2 2 4" xfId="22423" xr:uid="{00000000-0005-0000-0000-0000533A0000}"/>
    <cellStyle name="Comma 9 3 2 2 3" xfId="5449" xr:uid="{00000000-0005-0000-0000-0000543A0000}"/>
    <cellStyle name="Comma 9 3 2 2 3 2" xfId="14773" xr:uid="{00000000-0005-0000-0000-0000553A0000}"/>
    <cellStyle name="Comma 9 3 2 2 3 3" xfId="24096" xr:uid="{00000000-0005-0000-0000-0000563A0000}"/>
    <cellStyle name="Comma 9 3 2 2 4" xfId="7514" xr:uid="{00000000-0005-0000-0000-0000573A0000}"/>
    <cellStyle name="Comma 9 3 2 2 4 2" xfId="16838" xr:uid="{00000000-0005-0000-0000-0000583A0000}"/>
    <cellStyle name="Comma 9 3 2 2 4 3" xfId="26161" xr:uid="{00000000-0005-0000-0000-0000593A0000}"/>
    <cellStyle name="Comma 9 3 2 2 5" xfId="11540" xr:uid="{00000000-0005-0000-0000-00005A3A0000}"/>
    <cellStyle name="Comma 9 3 2 2 6" xfId="20864" xr:uid="{00000000-0005-0000-0000-00005B3A0000}"/>
    <cellStyle name="Comma 9 3 2 3" xfId="3762" xr:uid="{00000000-0005-0000-0000-00005C3A0000}"/>
    <cellStyle name="Comma 9 3 2 3 2" xfId="8441" xr:uid="{00000000-0005-0000-0000-00005D3A0000}"/>
    <cellStyle name="Comma 9 3 2 3 2 2" xfId="17765" xr:uid="{00000000-0005-0000-0000-00005E3A0000}"/>
    <cellStyle name="Comma 9 3 2 3 2 3" xfId="27088" xr:uid="{00000000-0005-0000-0000-00005F3A0000}"/>
    <cellStyle name="Comma 9 3 2 3 3" xfId="13096" xr:uid="{00000000-0005-0000-0000-0000603A0000}"/>
    <cellStyle name="Comma 9 3 2 3 4" xfId="22422" xr:uid="{00000000-0005-0000-0000-0000613A0000}"/>
    <cellStyle name="Comma 9 3 2 4" xfId="5448" xr:uid="{00000000-0005-0000-0000-0000623A0000}"/>
    <cellStyle name="Comma 9 3 2 4 2" xfId="14772" xr:uid="{00000000-0005-0000-0000-0000633A0000}"/>
    <cellStyle name="Comma 9 3 2 4 3" xfId="24095" xr:uid="{00000000-0005-0000-0000-0000643A0000}"/>
    <cellStyle name="Comma 9 3 2 5" xfId="7513" xr:uid="{00000000-0005-0000-0000-0000653A0000}"/>
    <cellStyle name="Comma 9 3 2 5 2" xfId="16837" xr:uid="{00000000-0005-0000-0000-0000663A0000}"/>
    <cellStyle name="Comma 9 3 2 5 3" xfId="26160" xr:uid="{00000000-0005-0000-0000-0000673A0000}"/>
    <cellStyle name="Comma 9 3 2 6" xfId="11539" xr:uid="{00000000-0005-0000-0000-0000683A0000}"/>
    <cellStyle name="Comma 9 3 2 7" xfId="20863" xr:uid="{00000000-0005-0000-0000-0000693A0000}"/>
    <cellStyle name="Comma 9 3 3" xfId="2014" xr:uid="{00000000-0005-0000-0000-00006A3A0000}"/>
    <cellStyle name="Comma 9 3 3 2" xfId="3764" xr:uid="{00000000-0005-0000-0000-00006B3A0000}"/>
    <cellStyle name="Comma 9 3 3 2 2" xfId="8443" xr:uid="{00000000-0005-0000-0000-00006C3A0000}"/>
    <cellStyle name="Comma 9 3 3 2 2 2" xfId="17767" xr:uid="{00000000-0005-0000-0000-00006D3A0000}"/>
    <cellStyle name="Comma 9 3 3 2 2 3" xfId="27090" xr:uid="{00000000-0005-0000-0000-00006E3A0000}"/>
    <cellStyle name="Comma 9 3 3 2 3" xfId="13098" xr:uid="{00000000-0005-0000-0000-00006F3A0000}"/>
    <cellStyle name="Comma 9 3 3 2 4" xfId="22424" xr:uid="{00000000-0005-0000-0000-0000703A0000}"/>
    <cellStyle name="Comma 9 3 3 3" xfId="5450" xr:uid="{00000000-0005-0000-0000-0000713A0000}"/>
    <cellStyle name="Comma 9 3 3 3 2" xfId="14774" xr:uid="{00000000-0005-0000-0000-0000723A0000}"/>
    <cellStyle name="Comma 9 3 3 3 3" xfId="24097" xr:uid="{00000000-0005-0000-0000-0000733A0000}"/>
    <cellStyle name="Comma 9 3 3 4" xfId="7515" xr:uid="{00000000-0005-0000-0000-0000743A0000}"/>
    <cellStyle name="Comma 9 3 3 4 2" xfId="16839" xr:uid="{00000000-0005-0000-0000-0000753A0000}"/>
    <cellStyle name="Comma 9 3 3 4 3" xfId="26162" xr:uid="{00000000-0005-0000-0000-0000763A0000}"/>
    <cellStyle name="Comma 9 3 3 5" xfId="11541" xr:uid="{00000000-0005-0000-0000-0000773A0000}"/>
    <cellStyle name="Comma 9 3 3 6" xfId="20865" xr:uid="{00000000-0005-0000-0000-0000783A0000}"/>
    <cellStyle name="Comma 9 3 4" xfId="3761" xr:uid="{00000000-0005-0000-0000-0000793A0000}"/>
    <cellStyle name="Comma 9 3 4 2" xfId="8440" xr:uid="{00000000-0005-0000-0000-00007A3A0000}"/>
    <cellStyle name="Comma 9 3 4 2 2" xfId="17764" xr:uid="{00000000-0005-0000-0000-00007B3A0000}"/>
    <cellStyle name="Comma 9 3 4 2 3" xfId="27087" xr:uid="{00000000-0005-0000-0000-00007C3A0000}"/>
    <cellStyle name="Comma 9 3 4 3" xfId="13095" xr:uid="{00000000-0005-0000-0000-00007D3A0000}"/>
    <cellStyle name="Comma 9 3 4 4" xfId="22421" xr:uid="{00000000-0005-0000-0000-00007E3A0000}"/>
    <cellStyle name="Comma 9 3 5" xfId="5447" xr:uid="{00000000-0005-0000-0000-00007F3A0000}"/>
    <cellStyle name="Comma 9 3 5 2" xfId="14771" xr:uid="{00000000-0005-0000-0000-0000803A0000}"/>
    <cellStyle name="Comma 9 3 5 3" xfId="24094" xr:uid="{00000000-0005-0000-0000-0000813A0000}"/>
    <cellStyle name="Comma 9 3 6" xfId="7512" xr:uid="{00000000-0005-0000-0000-0000823A0000}"/>
    <cellStyle name="Comma 9 3 6 2" xfId="16836" xr:uid="{00000000-0005-0000-0000-0000833A0000}"/>
    <cellStyle name="Comma 9 3 6 3" xfId="26159" xr:uid="{00000000-0005-0000-0000-0000843A0000}"/>
    <cellStyle name="Comma 9 3 7" xfId="11538" xr:uid="{00000000-0005-0000-0000-0000853A0000}"/>
    <cellStyle name="Comma 9 3 8" xfId="20862" xr:uid="{00000000-0005-0000-0000-0000863A0000}"/>
    <cellStyle name="Comma 9 4" xfId="2015" xr:uid="{00000000-0005-0000-0000-0000873A0000}"/>
    <cellStyle name="Comma 9 4 2" xfId="2016" xr:uid="{00000000-0005-0000-0000-0000883A0000}"/>
    <cellStyle name="Comma 9 4 2 2" xfId="3766" xr:uid="{00000000-0005-0000-0000-0000893A0000}"/>
    <cellStyle name="Comma 9 4 2 2 2" xfId="8445" xr:uid="{00000000-0005-0000-0000-00008A3A0000}"/>
    <cellStyle name="Comma 9 4 2 2 2 2" xfId="17769" xr:uid="{00000000-0005-0000-0000-00008B3A0000}"/>
    <cellStyle name="Comma 9 4 2 2 2 3" xfId="27092" xr:uid="{00000000-0005-0000-0000-00008C3A0000}"/>
    <cellStyle name="Comma 9 4 2 2 3" xfId="13100" xr:uid="{00000000-0005-0000-0000-00008D3A0000}"/>
    <cellStyle name="Comma 9 4 2 2 4" xfId="22426" xr:uid="{00000000-0005-0000-0000-00008E3A0000}"/>
    <cellStyle name="Comma 9 4 2 3" xfId="5452" xr:uid="{00000000-0005-0000-0000-00008F3A0000}"/>
    <cellStyle name="Comma 9 4 2 3 2" xfId="14776" xr:uid="{00000000-0005-0000-0000-0000903A0000}"/>
    <cellStyle name="Comma 9 4 2 3 3" xfId="24099" xr:uid="{00000000-0005-0000-0000-0000913A0000}"/>
    <cellStyle name="Comma 9 4 2 4" xfId="7517" xr:uid="{00000000-0005-0000-0000-0000923A0000}"/>
    <cellStyle name="Comma 9 4 2 4 2" xfId="16841" xr:uid="{00000000-0005-0000-0000-0000933A0000}"/>
    <cellStyle name="Comma 9 4 2 4 3" xfId="26164" xr:uid="{00000000-0005-0000-0000-0000943A0000}"/>
    <cellStyle name="Comma 9 4 2 5" xfId="11543" xr:uid="{00000000-0005-0000-0000-0000953A0000}"/>
    <cellStyle name="Comma 9 4 2 6" xfId="20867" xr:uid="{00000000-0005-0000-0000-0000963A0000}"/>
    <cellStyle name="Comma 9 4 3" xfId="3765" xr:uid="{00000000-0005-0000-0000-0000973A0000}"/>
    <cellStyle name="Comma 9 4 3 2" xfId="8444" xr:uid="{00000000-0005-0000-0000-0000983A0000}"/>
    <cellStyle name="Comma 9 4 3 2 2" xfId="17768" xr:uid="{00000000-0005-0000-0000-0000993A0000}"/>
    <cellStyle name="Comma 9 4 3 2 3" xfId="27091" xr:uid="{00000000-0005-0000-0000-00009A3A0000}"/>
    <cellStyle name="Comma 9 4 3 3" xfId="13099" xr:uid="{00000000-0005-0000-0000-00009B3A0000}"/>
    <cellStyle name="Comma 9 4 3 4" xfId="22425" xr:uid="{00000000-0005-0000-0000-00009C3A0000}"/>
    <cellStyle name="Comma 9 4 4" xfId="5451" xr:uid="{00000000-0005-0000-0000-00009D3A0000}"/>
    <cellStyle name="Comma 9 4 4 2" xfId="14775" xr:uid="{00000000-0005-0000-0000-00009E3A0000}"/>
    <cellStyle name="Comma 9 4 4 3" xfId="24098" xr:uid="{00000000-0005-0000-0000-00009F3A0000}"/>
    <cellStyle name="Comma 9 4 5" xfId="7516" xr:uid="{00000000-0005-0000-0000-0000A03A0000}"/>
    <cellStyle name="Comma 9 4 5 2" xfId="16840" xr:uid="{00000000-0005-0000-0000-0000A13A0000}"/>
    <cellStyle name="Comma 9 4 5 3" xfId="26163" xr:uid="{00000000-0005-0000-0000-0000A23A0000}"/>
    <cellStyle name="Comma 9 4 6" xfId="11542" xr:uid="{00000000-0005-0000-0000-0000A33A0000}"/>
    <cellStyle name="Comma 9 4 7" xfId="20866" xr:uid="{00000000-0005-0000-0000-0000A43A0000}"/>
    <cellStyle name="Comma 9 5" xfId="2017" xr:uid="{00000000-0005-0000-0000-0000A53A0000}"/>
    <cellStyle name="Comma 9 5 2" xfId="3767" xr:uid="{00000000-0005-0000-0000-0000A63A0000}"/>
    <cellStyle name="Comma 9 5 2 2" xfId="8446" xr:uid="{00000000-0005-0000-0000-0000A73A0000}"/>
    <cellStyle name="Comma 9 5 2 2 2" xfId="17770" xr:uid="{00000000-0005-0000-0000-0000A83A0000}"/>
    <cellStyle name="Comma 9 5 2 2 3" xfId="27093" xr:uid="{00000000-0005-0000-0000-0000A93A0000}"/>
    <cellStyle name="Comma 9 5 2 3" xfId="13101" xr:uid="{00000000-0005-0000-0000-0000AA3A0000}"/>
    <cellStyle name="Comma 9 5 2 4" xfId="22427" xr:uid="{00000000-0005-0000-0000-0000AB3A0000}"/>
    <cellStyle name="Comma 9 5 3" xfId="5453" xr:uid="{00000000-0005-0000-0000-0000AC3A0000}"/>
    <cellStyle name="Comma 9 5 3 2" xfId="14777" xr:uid="{00000000-0005-0000-0000-0000AD3A0000}"/>
    <cellStyle name="Comma 9 5 3 3" xfId="24100" xr:uid="{00000000-0005-0000-0000-0000AE3A0000}"/>
    <cellStyle name="Comma 9 5 4" xfId="7518" xr:uid="{00000000-0005-0000-0000-0000AF3A0000}"/>
    <cellStyle name="Comma 9 5 4 2" xfId="16842" xr:uid="{00000000-0005-0000-0000-0000B03A0000}"/>
    <cellStyle name="Comma 9 5 4 3" xfId="26165" xr:uid="{00000000-0005-0000-0000-0000B13A0000}"/>
    <cellStyle name="Comma 9 5 5" xfId="11544" xr:uid="{00000000-0005-0000-0000-0000B23A0000}"/>
    <cellStyle name="Comma 9 5 6" xfId="20868" xr:uid="{00000000-0005-0000-0000-0000B33A0000}"/>
    <cellStyle name="Comma 9 6" xfId="2018" xr:uid="{00000000-0005-0000-0000-0000B43A0000}"/>
    <cellStyle name="Comma 9 6 2" xfId="3768" xr:uid="{00000000-0005-0000-0000-0000B53A0000}"/>
    <cellStyle name="Comma 9 6 2 2" xfId="8447" xr:uid="{00000000-0005-0000-0000-0000B63A0000}"/>
    <cellStyle name="Comma 9 6 2 2 2" xfId="17771" xr:uid="{00000000-0005-0000-0000-0000B73A0000}"/>
    <cellStyle name="Comma 9 6 2 2 3" xfId="27094" xr:uid="{00000000-0005-0000-0000-0000B83A0000}"/>
    <cellStyle name="Comma 9 6 2 3" xfId="13102" xr:uid="{00000000-0005-0000-0000-0000B93A0000}"/>
    <cellStyle name="Comma 9 6 2 4" xfId="22428" xr:uid="{00000000-0005-0000-0000-0000BA3A0000}"/>
    <cellStyle name="Comma 9 6 3" xfId="5454" xr:uid="{00000000-0005-0000-0000-0000BB3A0000}"/>
    <cellStyle name="Comma 9 6 3 2" xfId="14778" xr:uid="{00000000-0005-0000-0000-0000BC3A0000}"/>
    <cellStyle name="Comma 9 6 3 3" xfId="24101" xr:uid="{00000000-0005-0000-0000-0000BD3A0000}"/>
    <cellStyle name="Comma 9 6 4" xfId="7519" xr:uid="{00000000-0005-0000-0000-0000BE3A0000}"/>
    <cellStyle name="Comma 9 6 4 2" xfId="16843" xr:uid="{00000000-0005-0000-0000-0000BF3A0000}"/>
    <cellStyle name="Comma 9 6 4 3" xfId="26166" xr:uid="{00000000-0005-0000-0000-0000C03A0000}"/>
    <cellStyle name="Comma 9 6 5" xfId="11545" xr:uid="{00000000-0005-0000-0000-0000C13A0000}"/>
    <cellStyle name="Comma 9 6 6" xfId="20869" xr:uid="{00000000-0005-0000-0000-0000C23A0000}"/>
    <cellStyle name="Comma 9 7" xfId="2019" xr:uid="{00000000-0005-0000-0000-0000C33A0000}"/>
    <cellStyle name="Comma 9 7 2" xfId="3769" xr:uid="{00000000-0005-0000-0000-0000C43A0000}"/>
    <cellStyle name="Comma 9 7 2 2" xfId="8448" xr:uid="{00000000-0005-0000-0000-0000C53A0000}"/>
    <cellStyle name="Comma 9 7 2 2 2" xfId="17772" xr:uid="{00000000-0005-0000-0000-0000C63A0000}"/>
    <cellStyle name="Comma 9 7 2 2 3" xfId="27095" xr:uid="{00000000-0005-0000-0000-0000C73A0000}"/>
    <cellStyle name="Comma 9 7 2 3" xfId="13103" xr:uid="{00000000-0005-0000-0000-0000C83A0000}"/>
    <cellStyle name="Comma 9 7 2 4" xfId="22429" xr:uid="{00000000-0005-0000-0000-0000C93A0000}"/>
    <cellStyle name="Comma 9 7 3" xfId="5455" xr:uid="{00000000-0005-0000-0000-0000CA3A0000}"/>
    <cellStyle name="Comma 9 7 3 2" xfId="14779" xr:uid="{00000000-0005-0000-0000-0000CB3A0000}"/>
    <cellStyle name="Comma 9 7 3 3" xfId="24102" xr:uid="{00000000-0005-0000-0000-0000CC3A0000}"/>
    <cellStyle name="Comma 9 7 4" xfId="7520" xr:uid="{00000000-0005-0000-0000-0000CD3A0000}"/>
    <cellStyle name="Comma 9 7 4 2" xfId="16844" xr:uid="{00000000-0005-0000-0000-0000CE3A0000}"/>
    <cellStyle name="Comma 9 7 4 3" xfId="26167" xr:uid="{00000000-0005-0000-0000-0000CF3A0000}"/>
    <cellStyle name="Comma 9 7 5" xfId="11546" xr:uid="{00000000-0005-0000-0000-0000D03A0000}"/>
    <cellStyle name="Comma 9 7 6" xfId="20870" xr:uid="{00000000-0005-0000-0000-0000D13A0000}"/>
    <cellStyle name="Comma 9 8" xfId="2006" xr:uid="{00000000-0005-0000-0000-0000D23A0000}"/>
    <cellStyle name="Comma 9 8 2" xfId="3756" xr:uid="{00000000-0005-0000-0000-0000D33A0000}"/>
    <cellStyle name="Comma 9 8 2 2" xfId="8435" xr:uid="{00000000-0005-0000-0000-0000D43A0000}"/>
    <cellStyle name="Comma 9 8 2 2 2" xfId="17759" xr:uid="{00000000-0005-0000-0000-0000D53A0000}"/>
    <cellStyle name="Comma 9 8 2 2 3" xfId="27082" xr:uid="{00000000-0005-0000-0000-0000D63A0000}"/>
    <cellStyle name="Comma 9 8 2 3" xfId="13090" xr:uid="{00000000-0005-0000-0000-0000D73A0000}"/>
    <cellStyle name="Comma 9 8 2 4" xfId="22416" xr:uid="{00000000-0005-0000-0000-0000D83A0000}"/>
    <cellStyle name="Comma 9 8 3" xfId="5442" xr:uid="{00000000-0005-0000-0000-0000D93A0000}"/>
    <cellStyle name="Comma 9 8 3 2" xfId="14766" xr:uid="{00000000-0005-0000-0000-0000DA3A0000}"/>
    <cellStyle name="Comma 9 8 3 3" xfId="24089" xr:uid="{00000000-0005-0000-0000-0000DB3A0000}"/>
    <cellStyle name="Comma 9 8 4" xfId="7507" xr:uid="{00000000-0005-0000-0000-0000DC3A0000}"/>
    <cellStyle name="Comma 9 8 4 2" xfId="16831" xr:uid="{00000000-0005-0000-0000-0000DD3A0000}"/>
    <cellStyle name="Comma 9 8 4 3" xfId="26154" xr:uid="{00000000-0005-0000-0000-0000DE3A0000}"/>
    <cellStyle name="Comma 9 8 5" xfId="11533" xr:uid="{00000000-0005-0000-0000-0000DF3A0000}"/>
    <cellStyle name="Comma 9 8 6" xfId="20857" xr:uid="{00000000-0005-0000-0000-0000E03A0000}"/>
    <cellStyle name="Comma 9 9" xfId="1222" xr:uid="{00000000-0005-0000-0000-0000E13A0000}"/>
    <cellStyle name="Comma 9 9 2" xfId="4760" xr:uid="{00000000-0005-0000-0000-0000E23A0000}"/>
    <cellStyle name="Comma 9 9 2 2" xfId="14084" xr:uid="{00000000-0005-0000-0000-0000E33A0000}"/>
    <cellStyle name="Comma 9 9 2 3" xfId="23407" xr:uid="{00000000-0005-0000-0000-0000E43A0000}"/>
    <cellStyle name="Comma 9 9 3" xfId="10814" xr:uid="{00000000-0005-0000-0000-0000E53A0000}"/>
    <cellStyle name="Comma 9 9 4" xfId="20138" xr:uid="{00000000-0005-0000-0000-0000E63A0000}"/>
    <cellStyle name="Comma0" xfId="28595" xr:uid="{00000000-0005-0000-0000-0000E73A0000}"/>
    <cellStyle name="Currency 2" xfId="2020" xr:uid="{00000000-0005-0000-0000-0000E83A0000}"/>
    <cellStyle name="Currency 2 2" xfId="2899" xr:uid="{00000000-0005-0000-0000-0000E93A0000}"/>
    <cellStyle name="Currency 3" xfId="2021" xr:uid="{00000000-0005-0000-0000-0000EA3A0000}"/>
    <cellStyle name="Currency 3 10" xfId="20871" xr:uid="{00000000-0005-0000-0000-0000EB3A0000}"/>
    <cellStyle name="Currency 3 2" xfId="2022" xr:uid="{00000000-0005-0000-0000-0000EC3A0000}"/>
    <cellStyle name="Currency 3 2 2" xfId="2023" xr:uid="{00000000-0005-0000-0000-0000ED3A0000}"/>
    <cellStyle name="Currency 3 2 2 2" xfId="3772" xr:uid="{00000000-0005-0000-0000-0000EE3A0000}"/>
    <cellStyle name="Currency 3 2 2 2 2" xfId="8451" xr:uid="{00000000-0005-0000-0000-0000EF3A0000}"/>
    <cellStyle name="Currency 3 2 2 2 2 2" xfId="17775" xr:uid="{00000000-0005-0000-0000-0000F03A0000}"/>
    <cellStyle name="Currency 3 2 2 2 2 3" xfId="27098" xr:uid="{00000000-0005-0000-0000-0000F13A0000}"/>
    <cellStyle name="Currency 3 2 2 2 3" xfId="13106" xr:uid="{00000000-0005-0000-0000-0000F23A0000}"/>
    <cellStyle name="Currency 3 2 2 2 4" xfId="22432" xr:uid="{00000000-0005-0000-0000-0000F33A0000}"/>
    <cellStyle name="Currency 3 2 2 3" xfId="5459" xr:uid="{00000000-0005-0000-0000-0000F43A0000}"/>
    <cellStyle name="Currency 3 2 2 3 2" xfId="14783" xr:uid="{00000000-0005-0000-0000-0000F53A0000}"/>
    <cellStyle name="Currency 3 2 2 3 3" xfId="24106" xr:uid="{00000000-0005-0000-0000-0000F63A0000}"/>
    <cellStyle name="Currency 3 2 2 4" xfId="11549" xr:uid="{00000000-0005-0000-0000-0000F73A0000}"/>
    <cellStyle name="Currency 3 2 2 5" xfId="20873" xr:uid="{00000000-0005-0000-0000-0000F83A0000}"/>
    <cellStyle name="Currency 3 2 3" xfId="3771" xr:uid="{00000000-0005-0000-0000-0000F93A0000}"/>
    <cellStyle name="Currency 3 2 3 2" xfId="8450" xr:uid="{00000000-0005-0000-0000-0000FA3A0000}"/>
    <cellStyle name="Currency 3 2 3 2 2" xfId="17774" xr:uid="{00000000-0005-0000-0000-0000FB3A0000}"/>
    <cellStyle name="Currency 3 2 3 2 3" xfId="27097" xr:uid="{00000000-0005-0000-0000-0000FC3A0000}"/>
    <cellStyle name="Currency 3 2 3 3" xfId="13105" xr:uid="{00000000-0005-0000-0000-0000FD3A0000}"/>
    <cellStyle name="Currency 3 2 3 4" xfId="22431" xr:uid="{00000000-0005-0000-0000-0000FE3A0000}"/>
    <cellStyle name="Currency 3 2 4" xfId="5458" xr:uid="{00000000-0005-0000-0000-0000FF3A0000}"/>
    <cellStyle name="Currency 3 2 4 2" xfId="14782" xr:uid="{00000000-0005-0000-0000-0000003B0000}"/>
    <cellStyle name="Currency 3 2 4 3" xfId="24105" xr:uid="{00000000-0005-0000-0000-0000013B0000}"/>
    <cellStyle name="Currency 3 2 5" xfId="11548" xr:uid="{00000000-0005-0000-0000-0000023B0000}"/>
    <cellStyle name="Currency 3 2 6" xfId="20872" xr:uid="{00000000-0005-0000-0000-0000033B0000}"/>
    <cellStyle name="Currency 3 3" xfId="2024" xr:uid="{00000000-0005-0000-0000-0000043B0000}"/>
    <cellStyle name="Currency 3 4" xfId="2025" xr:uid="{00000000-0005-0000-0000-0000053B0000}"/>
    <cellStyle name="Currency 3 4 2" xfId="3773" xr:uid="{00000000-0005-0000-0000-0000063B0000}"/>
    <cellStyle name="Currency 3 4 2 2" xfId="8452" xr:uid="{00000000-0005-0000-0000-0000073B0000}"/>
    <cellStyle name="Currency 3 4 2 2 2" xfId="17776" xr:uid="{00000000-0005-0000-0000-0000083B0000}"/>
    <cellStyle name="Currency 3 4 2 2 3" xfId="27099" xr:uid="{00000000-0005-0000-0000-0000093B0000}"/>
    <cellStyle name="Currency 3 4 2 3" xfId="13107" xr:uid="{00000000-0005-0000-0000-00000A3B0000}"/>
    <cellStyle name="Currency 3 4 2 4" xfId="22433" xr:uid="{00000000-0005-0000-0000-00000B3B0000}"/>
    <cellStyle name="Currency 3 4 3" xfId="5461" xr:uid="{00000000-0005-0000-0000-00000C3B0000}"/>
    <cellStyle name="Currency 3 4 3 2" xfId="14785" xr:uid="{00000000-0005-0000-0000-00000D3B0000}"/>
    <cellStyle name="Currency 3 4 3 3" xfId="24108" xr:uid="{00000000-0005-0000-0000-00000E3B0000}"/>
    <cellStyle name="Currency 3 4 4" xfId="11550" xr:uid="{00000000-0005-0000-0000-00000F3B0000}"/>
    <cellStyle name="Currency 3 4 5" xfId="20874" xr:uid="{00000000-0005-0000-0000-0000103B0000}"/>
    <cellStyle name="Currency 3 5" xfId="2026" xr:uid="{00000000-0005-0000-0000-0000113B0000}"/>
    <cellStyle name="Currency 3 5 2" xfId="3774" xr:uid="{00000000-0005-0000-0000-0000123B0000}"/>
    <cellStyle name="Currency 3 5 2 2" xfId="8453" xr:uid="{00000000-0005-0000-0000-0000133B0000}"/>
    <cellStyle name="Currency 3 5 2 2 2" xfId="17777" xr:uid="{00000000-0005-0000-0000-0000143B0000}"/>
    <cellStyle name="Currency 3 5 2 2 3" xfId="27100" xr:uid="{00000000-0005-0000-0000-0000153B0000}"/>
    <cellStyle name="Currency 3 5 2 3" xfId="13108" xr:uid="{00000000-0005-0000-0000-0000163B0000}"/>
    <cellStyle name="Currency 3 5 2 4" xfId="22434" xr:uid="{00000000-0005-0000-0000-0000173B0000}"/>
    <cellStyle name="Currency 3 5 3" xfId="5462" xr:uid="{00000000-0005-0000-0000-0000183B0000}"/>
    <cellStyle name="Currency 3 5 3 2" xfId="14786" xr:uid="{00000000-0005-0000-0000-0000193B0000}"/>
    <cellStyle name="Currency 3 5 3 3" xfId="24109" xr:uid="{00000000-0005-0000-0000-00001A3B0000}"/>
    <cellStyle name="Currency 3 5 4" xfId="11551" xr:uid="{00000000-0005-0000-0000-00001B3B0000}"/>
    <cellStyle name="Currency 3 5 5" xfId="20875" xr:uid="{00000000-0005-0000-0000-00001C3B0000}"/>
    <cellStyle name="Currency 3 6" xfId="2027" xr:uid="{00000000-0005-0000-0000-00001D3B0000}"/>
    <cellStyle name="Currency 3 6 2" xfId="3775" xr:uid="{00000000-0005-0000-0000-00001E3B0000}"/>
    <cellStyle name="Currency 3 6 2 2" xfId="8454" xr:uid="{00000000-0005-0000-0000-00001F3B0000}"/>
    <cellStyle name="Currency 3 6 2 2 2" xfId="17778" xr:uid="{00000000-0005-0000-0000-0000203B0000}"/>
    <cellStyle name="Currency 3 6 2 2 3" xfId="27101" xr:uid="{00000000-0005-0000-0000-0000213B0000}"/>
    <cellStyle name="Currency 3 6 2 3" xfId="13109" xr:uid="{00000000-0005-0000-0000-0000223B0000}"/>
    <cellStyle name="Currency 3 6 2 4" xfId="22435" xr:uid="{00000000-0005-0000-0000-0000233B0000}"/>
    <cellStyle name="Currency 3 6 3" xfId="5463" xr:uid="{00000000-0005-0000-0000-0000243B0000}"/>
    <cellStyle name="Currency 3 6 3 2" xfId="14787" xr:uid="{00000000-0005-0000-0000-0000253B0000}"/>
    <cellStyle name="Currency 3 6 3 3" xfId="24110" xr:uid="{00000000-0005-0000-0000-0000263B0000}"/>
    <cellStyle name="Currency 3 6 4" xfId="11552" xr:uid="{00000000-0005-0000-0000-0000273B0000}"/>
    <cellStyle name="Currency 3 6 5" xfId="20876" xr:uid="{00000000-0005-0000-0000-0000283B0000}"/>
    <cellStyle name="Currency 3 7" xfId="3770" xr:uid="{00000000-0005-0000-0000-0000293B0000}"/>
    <cellStyle name="Currency 3 7 2" xfId="8449" xr:uid="{00000000-0005-0000-0000-00002A3B0000}"/>
    <cellStyle name="Currency 3 7 2 2" xfId="17773" xr:uid="{00000000-0005-0000-0000-00002B3B0000}"/>
    <cellStyle name="Currency 3 7 2 3" xfId="27096" xr:uid="{00000000-0005-0000-0000-00002C3B0000}"/>
    <cellStyle name="Currency 3 7 3" xfId="13104" xr:uid="{00000000-0005-0000-0000-00002D3B0000}"/>
    <cellStyle name="Currency 3 7 4" xfId="22430" xr:uid="{00000000-0005-0000-0000-00002E3B0000}"/>
    <cellStyle name="Currency 3 8" xfId="5457" xr:uid="{00000000-0005-0000-0000-00002F3B0000}"/>
    <cellStyle name="Currency 3 8 2" xfId="14781" xr:uid="{00000000-0005-0000-0000-0000303B0000}"/>
    <cellStyle name="Currency 3 8 3" xfId="24104" xr:uid="{00000000-0005-0000-0000-0000313B0000}"/>
    <cellStyle name="Currency 3 9" xfId="11547" xr:uid="{00000000-0005-0000-0000-0000323B0000}"/>
    <cellStyle name="Currency 6" xfId="2900" xr:uid="{00000000-0005-0000-0000-0000333B0000}"/>
    <cellStyle name="Currency0" xfId="28596" xr:uid="{00000000-0005-0000-0000-0000343B0000}"/>
    <cellStyle name="Data" xfId="28597" xr:uid="{00000000-0005-0000-0000-0000353B0000}"/>
    <cellStyle name="Date" xfId="28440" xr:uid="{00000000-0005-0000-0000-0000363B0000}"/>
    <cellStyle name="Date 2" xfId="28480" xr:uid="{00000000-0005-0000-0000-0000373B0000}"/>
    <cellStyle name="Date 3" xfId="28555" xr:uid="{00000000-0005-0000-0000-0000383B0000}"/>
    <cellStyle name="Date 4" xfId="28468" xr:uid="{00000000-0005-0000-0000-0000393B0000}"/>
    <cellStyle name="Date_DHO-SF" xfId="28582" xr:uid="{00000000-0005-0000-0000-00003A3B0000}"/>
    <cellStyle name="diskette" xfId="28598" xr:uid="{00000000-0005-0000-0000-00003B3B0000}"/>
    <cellStyle name="Emphasis 1" xfId="28599" xr:uid="{00000000-0005-0000-0000-00003C3B0000}"/>
    <cellStyle name="Emphasis 2" xfId="28600" xr:uid="{00000000-0005-0000-0000-00003D3B0000}"/>
    <cellStyle name="Emphasis 3" xfId="28601" xr:uid="{00000000-0005-0000-0000-00003E3B0000}"/>
    <cellStyle name="Encabezado 4" xfId="28525" xr:uid="{00000000-0005-0000-0000-00003F3B0000}"/>
    <cellStyle name="Énfasis1" xfId="28526" xr:uid="{00000000-0005-0000-0000-0000403B0000}"/>
    <cellStyle name="Énfasis2" xfId="28527" xr:uid="{00000000-0005-0000-0000-0000413B0000}"/>
    <cellStyle name="Énfasis3" xfId="28528" xr:uid="{00000000-0005-0000-0000-0000423B0000}"/>
    <cellStyle name="Énfasis4" xfId="28529" xr:uid="{00000000-0005-0000-0000-0000433B0000}"/>
    <cellStyle name="Énfasis5" xfId="28530" xr:uid="{00000000-0005-0000-0000-0000443B0000}"/>
    <cellStyle name="Énfasis6" xfId="28531" xr:uid="{00000000-0005-0000-0000-0000453B0000}"/>
    <cellStyle name="Entrada" xfId="28532" xr:uid="{00000000-0005-0000-0000-0000463B0000}"/>
    <cellStyle name="Euro" xfId="28441" xr:uid="{00000000-0005-0000-0000-0000473B0000}"/>
    <cellStyle name="Euro 2" xfId="28481" xr:uid="{00000000-0005-0000-0000-0000483B0000}"/>
    <cellStyle name="Excel.Chart" xfId="28602" xr:uid="{00000000-0005-0000-0000-0000493B0000}"/>
    <cellStyle name="Explanatory Text" xfId="28" builtinId="53" customBuiltin="1"/>
    <cellStyle name="Explanatory Text 2" xfId="2028" xr:uid="{00000000-0005-0000-0000-00004B3B0000}"/>
    <cellStyle name="Explanatory Text 2 2" xfId="28533" xr:uid="{00000000-0005-0000-0000-00004C3B0000}"/>
    <cellStyle name="Explanatory Text 3" xfId="28442" xr:uid="{00000000-0005-0000-0000-00004D3B0000}"/>
    <cellStyle name="Explanatory Text 4" xfId="28931" xr:uid="{00000000-0005-0000-0000-00004E3B0000}"/>
    <cellStyle name="F2" xfId="28603" xr:uid="{00000000-0005-0000-0000-00004F3B0000}"/>
    <cellStyle name="F3" xfId="28604" xr:uid="{00000000-0005-0000-0000-0000503B0000}"/>
    <cellStyle name="F4" xfId="28605" xr:uid="{00000000-0005-0000-0000-0000513B0000}"/>
    <cellStyle name="F5" xfId="28606" xr:uid="{00000000-0005-0000-0000-0000523B0000}"/>
    <cellStyle name="F6" xfId="28607" xr:uid="{00000000-0005-0000-0000-0000533B0000}"/>
    <cellStyle name="F7" xfId="28608" xr:uid="{00000000-0005-0000-0000-0000543B0000}"/>
    <cellStyle name="F8" xfId="28609" xr:uid="{00000000-0005-0000-0000-0000553B0000}"/>
    <cellStyle name="facha" xfId="28610" xr:uid="{00000000-0005-0000-0000-0000563B0000}"/>
    <cellStyle name="Fecha" xfId="28611" xr:uid="{00000000-0005-0000-0000-0000573B0000}"/>
    <cellStyle name="Fijo" xfId="28612" xr:uid="{00000000-0005-0000-0000-0000583B0000}"/>
    <cellStyle name="Fixed" xfId="28443" xr:uid="{00000000-0005-0000-0000-0000593B0000}"/>
    <cellStyle name="Fixed 2" xfId="28482" xr:uid="{00000000-0005-0000-0000-00005A3B0000}"/>
    <cellStyle name="Fixed 3" xfId="28556" xr:uid="{00000000-0005-0000-0000-00005B3B0000}"/>
    <cellStyle name="Fixed 4" xfId="28469" xr:uid="{00000000-0005-0000-0000-00005C3B0000}"/>
    <cellStyle name="Fixed_DHO-SF" xfId="28579" xr:uid="{00000000-0005-0000-0000-00005D3B0000}"/>
    <cellStyle name="Fixo" xfId="28613" xr:uid="{00000000-0005-0000-0000-00005E3B0000}"/>
    <cellStyle name="Followed Hyperlink" xfId="110" builtinId="9" customBuiltin="1"/>
    <cellStyle name="Good" xfId="19" builtinId="26" customBuiltin="1"/>
    <cellStyle name="Good 2" xfId="2029" xr:uid="{00000000-0005-0000-0000-0000613B0000}"/>
    <cellStyle name="Good 2 2" xfId="28534" xr:uid="{00000000-0005-0000-0000-0000623B0000}"/>
    <cellStyle name="Good 3" xfId="2030" xr:uid="{00000000-0005-0000-0000-0000633B0000}"/>
    <cellStyle name="Good 3 2" xfId="28614" xr:uid="{00000000-0005-0000-0000-0000643B0000}"/>
    <cellStyle name="Good 4" xfId="2031" xr:uid="{00000000-0005-0000-0000-0000653B0000}"/>
    <cellStyle name="Good 4 2" xfId="28831" xr:uid="{00000000-0005-0000-0000-0000663B0000}"/>
    <cellStyle name="Good 5" xfId="28444" xr:uid="{00000000-0005-0000-0000-0000673B0000}"/>
    <cellStyle name="Good 5 2" xfId="28932" xr:uid="{00000000-0005-0000-0000-0000683B0000}"/>
    <cellStyle name="GOVDATA" xfId="28615" xr:uid="{00000000-0005-0000-0000-0000693B0000}"/>
    <cellStyle name="Grey" xfId="28616" xr:uid="{00000000-0005-0000-0000-00006A3B0000}"/>
    <cellStyle name="Heading 1" xfId="15" builtinId="16" customBuiltin="1"/>
    <cellStyle name="Heading 1 2" xfId="2032" xr:uid="{00000000-0005-0000-0000-00006C3B0000}"/>
    <cellStyle name="Heading 1 2 2" xfId="7521" xr:uid="{00000000-0005-0000-0000-00006D3B0000}"/>
    <cellStyle name="Heading 1 2 2 2" xfId="16845" xr:uid="{00000000-0005-0000-0000-00006E3B0000}"/>
    <cellStyle name="Heading 1 2 2 3" xfId="26168" xr:uid="{00000000-0005-0000-0000-00006F3B0000}"/>
    <cellStyle name="Heading 1 2 3" xfId="9227" xr:uid="{00000000-0005-0000-0000-0000703B0000}"/>
    <cellStyle name="Heading 1 2 3 2" xfId="18551" xr:uid="{00000000-0005-0000-0000-0000713B0000}"/>
    <cellStyle name="Heading 1 2 3 3" xfId="27874" xr:uid="{00000000-0005-0000-0000-0000723B0000}"/>
    <cellStyle name="Heading 1 2 4" xfId="11553" xr:uid="{00000000-0005-0000-0000-0000733B0000}"/>
    <cellStyle name="Heading 1 2 5" xfId="20877" xr:uid="{00000000-0005-0000-0000-0000743B0000}"/>
    <cellStyle name="Heading 1 2 6" xfId="28535" xr:uid="{00000000-0005-0000-0000-0000753B0000}"/>
    <cellStyle name="Heading 1 3" xfId="2033" xr:uid="{00000000-0005-0000-0000-0000763B0000}"/>
    <cellStyle name="Heading 1 3 2" xfId="7522" xr:uid="{00000000-0005-0000-0000-0000773B0000}"/>
    <cellStyle name="Heading 1 3 2 2" xfId="16846" xr:uid="{00000000-0005-0000-0000-0000783B0000}"/>
    <cellStyle name="Heading 1 3 2 3" xfId="26169" xr:uid="{00000000-0005-0000-0000-0000793B0000}"/>
    <cellStyle name="Heading 1 3 3" xfId="9228" xr:uid="{00000000-0005-0000-0000-00007A3B0000}"/>
    <cellStyle name="Heading 1 3 3 2" xfId="18552" xr:uid="{00000000-0005-0000-0000-00007B3B0000}"/>
    <cellStyle name="Heading 1 3 3 3" xfId="27875" xr:uid="{00000000-0005-0000-0000-00007C3B0000}"/>
    <cellStyle name="Heading 1 3 4" xfId="11554" xr:uid="{00000000-0005-0000-0000-00007D3B0000}"/>
    <cellStyle name="Heading 1 3 5" xfId="20878" xr:uid="{00000000-0005-0000-0000-00007E3B0000}"/>
    <cellStyle name="Heading 1 3 6" xfId="28617" xr:uid="{00000000-0005-0000-0000-00007F3B0000}"/>
    <cellStyle name="Heading 1 4" xfId="2034" xr:uid="{00000000-0005-0000-0000-0000803B0000}"/>
    <cellStyle name="Heading 1 4 2" xfId="28844" xr:uid="{00000000-0005-0000-0000-0000813B0000}"/>
    <cellStyle name="Heading 1 5" xfId="28445" xr:uid="{00000000-0005-0000-0000-0000823B0000}"/>
    <cellStyle name="Heading 1 5 2" xfId="28933" xr:uid="{00000000-0005-0000-0000-0000833B0000}"/>
    <cellStyle name="Heading 2" xfId="16" builtinId="17" customBuiltin="1"/>
    <cellStyle name="Heading 2 2" xfId="2035" xr:uid="{00000000-0005-0000-0000-0000853B0000}"/>
    <cellStyle name="Heading 2 2 2" xfId="7523" xr:uid="{00000000-0005-0000-0000-0000863B0000}"/>
    <cellStyle name="Heading 2 2 2 2" xfId="16847" xr:uid="{00000000-0005-0000-0000-0000873B0000}"/>
    <cellStyle name="Heading 2 2 2 3" xfId="26170" xr:uid="{00000000-0005-0000-0000-0000883B0000}"/>
    <cellStyle name="Heading 2 2 3" xfId="9229" xr:uid="{00000000-0005-0000-0000-0000893B0000}"/>
    <cellStyle name="Heading 2 2 3 2" xfId="18553" xr:uid="{00000000-0005-0000-0000-00008A3B0000}"/>
    <cellStyle name="Heading 2 2 3 3" xfId="27876" xr:uid="{00000000-0005-0000-0000-00008B3B0000}"/>
    <cellStyle name="Heading 2 2 4" xfId="11555" xr:uid="{00000000-0005-0000-0000-00008C3B0000}"/>
    <cellStyle name="Heading 2 2 5" xfId="20879" xr:uid="{00000000-0005-0000-0000-00008D3B0000}"/>
    <cellStyle name="Heading 2 2 6" xfId="28536" xr:uid="{00000000-0005-0000-0000-00008E3B0000}"/>
    <cellStyle name="Heading 2 3" xfId="2036" xr:uid="{00000000-0005-0000-0000-00008F3B0000}"/>
    <cellStyle name="Heading 2 3 2" xfId="7524" xr:uid="{00000000-0005-0000-0000-0000903B0000}"/>
    <cellStyle name="Heading 2 3 2 2" xfId="16848" xr:uid="{00000000-0005-0000-0000-0000913B0000}"/>
    <cellStyle name="Heading 2 3 2 3" xfId="26171" xr:uid="{00000000-0005-0000-0000-0000923B0000}"/>
    <cellStyle name="Heading 2 3 3" xfId="9230" xr:uid="{00000000-0005-0000-0000-0000933B0000}"/>
    <cellStyle name="Heading 2 3 3 2" xfId="18554" xr:uid="{00000000-0005-0000-0000-0000943B0000}"/>
    <cellStyle name="Heading 2 3 3 3" xfId="27877" xr:uid="{00000000-0005-0000-0000-0000953B0000}"/>
    <cellStyle name="Heading 2 3 4" xfId="11556" xr:uid="{00000000-0005-0000-0000-0000963B0000}"/>
    <cellStyle name="Heading 2 3 5" xfId="20880" xr:uid="{00000000-0005-0000-0000-0000973B0000}"/>
    <cellStyle name="Heading 2 3 6" xfId="28618" xr:uid="{00000000-0005-0000-0000-0000983B0000}"/>
    <cellStyle name="Heading 2 4" xfId="2037" xr:uid="{00000000-0005-0000-0000-0000993B0000}"/>
    <cellStyle name="Heading 2 4 2" xfId="28846" xr:uid="{00000000-0005-0000-0000-00009A3B0000}"/>
    <cellStyle name="Heading 2 5" xfId="28446" xr:uid="{00000000-0005-0000-0000-00009B3B0000}"/>
    <cellStyle name="Heading 2 5 2" xfId="28934" xr:uid="{00000000-0005-0000-0000-00009C3B0000}"/>
    <cellStyle name="Heading 3" xfId="17" builtinId="18" customBuiltin="1"/>
    <cellStyle name="Heading 3 2" xfId="2038" xr:uid="{00000000-0005-0000-0000-00009E3B0000}"/>
    <cellStyle name="Heading 3 2 2" xfId="3776" xr:uid="{00000000-0005-0000-0000-00009F3B0000}"/>
    <cellStyle name="Heading 3 2 2 2" xfId="13110" xr:uid="{00000000-0005-0000-0000-0000A03B0000}"/>
    <cellStyle name="Heading 3 2 3" xfId="9231" xr:uid="{00000000-0005-0000-0000-0000A13B0000}"/>
    <cellStyle name="Heading 3 2 3 2" xfId="18555" xr:uid="{00000000-0005-0000-0000-0000A23B0000}"/>
    <cellStyle name="Heading 3 2 3 3" xfId="27878" xr:uid="{00000000-0005-0000-0000-0000A33B0000}"/>
    <cellStyle name="Heading 3 2 3 4" xfId="28374" xr:uid="{00000000-0005-0000-0000-0000A43B0000}"/>
    <cellStyle name="Heading 3 2 4" xfId="20881" xr:uid="{00000000-0005-0000-0000-0000A53B0000}"/>
    <cellStyle name="Heading 3 3" xfId="2039" xr:uid="{00000000-0005-0000-0000-0000A63B0000}"/>
    <cellStyle name="Heading 3 3 2" xfId="3777" xr:uid="{00000000-0005-0000-0000-0000A73B0000}"/>
    <cellStyle name="Heading 3 3 2 2" xfId="13111" xr:uid="{00000000-0005-0000-0000-0000A83B0000}"/>
    <cellStyle name="Heading 3 3 3" xfId="9232" xr:uid="{00000000-0005-0000-0000-0000A93B0000}"/>
    <cellStyle name="Heading 3 3 3 2" xfId="18556" xr:uid="{00000000-0005-0000-0000-0000AA3B0000}"/>
    <cellStyle name="Heading 3 3 3 3" xfId="27879" xr:uid="{00000000-0005-0000-0000-0000AB3B0000}"/>
    <cellStyle name="Heading 3 3 3 4" xfId="28375" xr:uid="{00000000-0005-0000-0000-0000AC3B0000}"/>
    <cellStyle name="Heading 3 3 4" xfId="20882" xr:uid="{00000000-0005-0000-0000-0000AD3B0000}"/>
    <cellStyle name="Heading 3 3 5" xfId="28619" xr:uid="{00000000-0005-0000-0000-0000AE3B0000}"/>
    <cellStyle name="Heading 3 4" xfId="2040" xr:uid="{00000000-0005-0000-0000-0000AF3B0000}"/>
    <cellStyle name="Heading 3 4 2" xfId="28870" xr:uid="{00000000-0005-0000-0000-0000B03B0000}"/>
    <cellStyle name="Heading 3 5" xfId="28935" xr:uid="{00000000-0005-0000-0000-0000B13B0000}"/>
    <cellStyle name="Heading 4" xfId="18" builtinId="19" customBuiltin="1"/>
    <cellStyle name="Heading 4 2" xfId="2041" xr:uid="{00000000-0005-0000-0000-0000B33B0000}"/>
    <cellStyle name="Heading 4 3" xfId="2042" xr:uid="{00000000-0005-0000-0000-0000B43B0000}"/>
    <cellStyle name="Heading 4 3 2" xfId="28620" xr:uid="{00000000-0005-0000-0000-0000B53B0000}"/>
    <cellStyle name="Heading 4 4" xfId="2043" xr:uid="{00000000-0005-0000-0000-0000B63B0000}"/>
    <cellStyle name="Heading 4 4 2" xfId="28836" xr:uid="{00000000-0005-0000-0000-0000B73B0000}"/>
    <cellStyle name="Heading 4 5" xfId="28936" xr:uid="{00000000-0005-0000-0000-0000B83B0000}"/>
    <cellStyle name="HEADING1" xfId="28447" xr:uid="{00000000-0005-0000-0000-0000B93B0000}"/>
    <cellStyle name="HEADING1 2" xfId="28483" xr:uid="{00000000-0005-0000-0000-0000BA3B0000}"/>
    <cellStyle name="Heading1 3" xfId="28557" xr:uid="{00000000-0005-0000-0000-0000BB3B0000}"/>
    <cellStyle name="Heading1 4" xfId="28567" xr:uid="{00000000-0005-0000-0000-0000BC3B0000}"/>
    <cellStyle name="Heading1 5" xfId="28571" xr:uid="{00000000-0005-0000-0000-0000BD3B0000}"/>
    <cellStyle name="Heading1 6" xfId="28470" xr:uid="{00000000-0005-0000-0000-0000BE3B0000}"/>
    <cellStyle name="Heading1 7" xfId="28467" xr:uid="{00000000-0005-0000-0000-0000BF3B0000}"/>
    <cellStyle name="HEADING1_DHO-SF" xfId="28583" xr:uid="{00000000-0005-0000-0000-0000C03B0000}"/>
    <cellStyle name="HEADING2" xfId="28448" xr:uid="{00000000-0005-0000-0000-0000C13B0000}"/>
    <cellStyle name="HEADING2 2" xfId="28484" xr:uid="{00000000-0005-0000-0000-0000C23B0000}"/>
    <cellStyle name="Heading2 3" xfId="28558" xr:uid="{00000000-0005-0000-0000-0000C33B0000}"/>
    <cellStyle name="Heading2 4" xfId="28568" xr:uid="{00000000-0005-0000-0000-0000C43B0000}"/>
    <cellStyle name="Heading2 5" xfId="28570" xr:uid="{00000000-0005-0000-0000-0000C53B0000}"/>
    <cellStyle name="Heading2 6" xfId="28471" xr:uid="{00000000-0005-0000-0000-0000C63B0000}"/>
    <cellStyle name="Heading2 7" xfId="28466" xr:uid="{00000000-0005-0000-0000-0000C73B0000}"/>
    <cellStyle name="HEADING2_DHO-SF" xfId="28577" xr:uid="{00000000-0005-0000-0000-0000C83B0000}"/>
    <cellStyle name="Hipervínculo" xfId="28449" xr:uid="{00000000-0005-0000-0000-0000C93B0000}"/>
    <cellStyle name="Hipervínculo visitado" xfId="28450" xr:uid="{00000000-0005-0000-0000-0000CA3B0000}"/>
    <cellStyle name="Hipervínculo_10-01-03 2003 2003 NUEVOS RON -NUEVOS INTERESES" xfId="28621" xr:uid="{00000000-0005-0000-0000-0000CB3B0000}"/>
    <cellStyle name="Hyperlink" xfId="111" builtinId="8" customBuiltin="1"/>
    <cellStyle name="Hyperlink 2" xfId="1107" xr:uid="{00000000-0005-0000-0000-0000CD3B0000}"/>
    <cellStyle name="Hyperlink seguido_NFGC_SPE_1995_2003" xfId="28622" xr:uid="{00000000-0005-0000-0000-0000CE3B0000}"/>
    <cellStyle name="imf-one decimal" xfId="28451" xr:uid="{00000000-0005-0000-0000-0000CF3B0000}"/>
    <cellStyle name="imf-zero decimal" xfId="28452" xr:uid="{00000000-0005-0000-0000-0000D03B0000}"/>
    <cellStyle name="Incorrecto" xfId="28537" xr:uid="{00000000-0005-0000-0000-0000D13B0000}"/>
    <cellStyle name="Input" xfId="22" builtinId="20" customBuiltin="1"/>
    <cellStyle name="Input [yellow]" xfId="28624" xr:uid="{00000000-0005-0000-0000-0000D33B0000}"/>
    <cellStyle name="Input 10" xfId="28767" xr:uid="{00000000-0005-0000-0000-0000D43B0000}"/>
    <cellStyle name="Input 11" xfId="28771" xr:uid="{00000000-0005-0000-0000-0000D53B0000}"/>
    <cellStyle name="Input 12" xfId="28766" xr:uid="{00000000-0005-0000-0000-0000D63B0000}"/>
    <cellStyle name="Input 2" xfId="2044" xr:uid="{00000000-0005-0000-0000-0000D73B0000}"/>
    <cellStyle name="Input 2 2" xfId="28538" xr:uid="{00000000-0005-0000-0000-0000D83B0000}"/>
    <cellStyle name="Input 3" xfId="2045" xr:uid="{00000000-0005-0000-0000-0000D93B0000}"/>
    <cellStyle name="Input 3 2" xfId="28623" xr:uid="{00000000-0005-0000-0000-0000DA3B0000}"/>
    <cellStyle name="Input 4" xfId="2046" xr:uid="{00000000-0005-0000-0000-0000DB3B0000}"/>
    <cellStyle name="Input 4 2" xfId="28739" xr:uid="{00000000-0005-0000-0000-0000DC3B0000}"/>
    <cellStyle name="Input 5" xfId="28737" xr:uid="{00000000-0005-0000-0000-0000DD3B0000}"/>
    <cellStyle name="Input 6" xfId="28738" xr:uid="{00000000-0005-0000-0000-0000DE3B0000}"/>
    <cellStyle name="Input 7" xfId="28453" xr:uid="{00000000-0005-0000-0000-0000DF3B0000}"/>
    <cellStyle name="Input 8" xfId="28937" xr:uid="{00000000-0005-0000-0000-0000E03B0000}"/>
    <cellStyle name="Input 9" xfId="28950" xr:uid="{00000000-0005-0000-0000-0000E13B0000}"/>
    <cellStyle name="jo[" xfId="28625" xr:uid="{00000000-0005-0000-0000-0000E23B0000}"/>
    <cellStyle name="Linked Cell" xfId="25" builtinId="24" customBuiltin="1"/>
    <cellStyle name="Linked Cell 2" xfId="2047" xr:uid="{00000000-0005-0000-0000-0000E43B0000}"/>
    <cellStyle name="Linked Cell 3" xfId="2048" xr:uid="{00000000-0005-0000-0000-0000E53B0000}"/>
    <cellStyle name="Linked Cell 3 2" xfId="28626" xr:uid="{00000000-0005-0000-0000-0000E63B0000}"/>
    <cellStyle name="Linked Cell 4" xfId="2049" xr:uid="{00000000-0005-0000-0000-0000E73B0000}"/>
    <cellStyle name="Linked Cell 4 2" xfId="28843" xr:uid="{00000000-0005-0000-0000-0000E83B0000}"/>
    <cellStyle name="Linked Cell 5" xfId="28938" xr:uid="{00000000-0005-0000-0000-0000E93B0000}"/>
    <cellStyle name="Mheading1" xfId="28627" xr:uid="{00000000-0005-0000-0000-0000EA3B0000}"/>
    <cellStyle name="Mheading2" xfId="28628" xr:uid="{00000000-0005-0000-0000-0000EB3B0000}"/>
    <cellStyle name="Millares [0]_11.1.3. bis" xfId="28629" xr:uid="{00000000-0005-0000-0000-0000EC3B0000}"/>
    <cellStyle name="Millares 3" xfId="28539" xr:uid="{00000000-0005-0000-0000-0000ED3B0000}"/>
    <cellStyle name="Millares_11.1.3. bis" xfId="28630" xr:uid="{00000000-0005-0000-0000-0000EE3B0000}"/>
    <cellStyle name="Milliers [0]_Encours - Apr rééch" xfId="28631" xr:uid="{00000000-0005-0000-0000-0000EF3B0000}"/>
    <cellStyle name="Milliers_Encours - Apr rééch" xfId="28632" xr:uid="{00000000-0005-0000-0000-0000F03B0000}"/>
    <cellStyle name="Moeda [0]_A" xfId="28633" xr:uid="{00000000-0005-0000-0000-0000F13B0000}"/>
    <cellStyle name="Moeda_A" xfId="28634" xr:uid="{00000000-0005-0000-0000-0000F23B0000}"/>
    <cellStyle name="Moeda0" xfId="28635" xr:uid="{00000000-0005-0000-0000-0000F33B0000}"/>
    <cellStyle name="Moneda [0]_11.1.3. bis" xfId="28636" xr:uid="{00000000-0005-0000-0000-0000F43B0000}"/>
    <cellStyle name="Moneda_11.1.3. bis" xfId="28637" xr:uid="{00000000-0005-0000-0000-0000F53B0000}"/>
    <cellStyle name="Monétaire [0]_Encours - Apr rééch" xfId="28638" xr:uid="{00000000-0005-0000-0000-0000F63B0000}"/>
    <cellStyle name="Monétaire_Encours - Apr rééch" xfId="28639" xr:uid="{00000000-0005-0000-0000-0000F73B0000}"/>
    <cellStyle name="Monetario" xfId="28640" xr:uid="{00000000-0005-0000-0000-0000F83B0000}"/>
    <cellStyle name="Monetario0" xfId="28641" xr:uid="{00000000-0005-0000-0000-0000F93B0000}"/>
    <cellStyle name="Neutral" xfId="21" builtinId="28" customBuiltin="1"/>
    <cellStyle name="Neutral 2" xfId="2050" xr:uid="{00000000-0005-0000-0000-0000FB3B0000}"/>
    <cellStyle name="Neutral 2 2" xfId="28540" xr:uid="{00000000-0005-0000-0000-0000FC3B0000}"/>
    <cellStyle name="Neutral 3" xfId="2051" xr:uid="{00000000-0005-0000-0000-0000FD3B0000}"/>
    <cellStyle name="Neutral 3 2" xfId="28642" xr:uid="{00000000-0005-0000-0000-0000FE3B0000}"/>
    <cellStyle name="Neutral 4" xfId="2052" xr:uid="{00000000-0005-0000-0000-0000FF3B0000}"/>
    <cellStyle name="Neutral 4 2" xfId="28833" xr:uid="{00000000-0005-0000-0000-0000003C0000}"/>
    <cellStyle name="Neutral 5" xfId="28454" xr:uid="{00000000-0005-0000-0000-0000013C0000}"/>
    <cellStyle name="Neutral 5 2" xfId="28939" xr:uid="{00000000-0005-0000-0000-0000023C0000}"/>
    <cellStyle name="Non défini" xfId="28643" xr:uid="{00000000-0005-0000-0000-0000033C0000}"/>
    <cellStyle name="Normal" xfId="0" builtinId="0"/>
    <cellStyle name="Normal - Style1" xfId="28455" xr:uid="{00000000-0005-0000-0000-0000053C0000}"/>
    <cellStyle name="Normal - Style1 2" xfId="28485" xr:uid="{00000000-0005-0000-0000-0000063C0000}"/>
    <cellStyle name="Normal - Style1 3" xfId="28561" xr:uid="{00000000-0005-0000-0000-0000073C0000}"/>
    <cellStyle name="Normal - Style1 4" xfId="28472" xr:uid="{00000000-0005-0000-0000-0000083C0000}"/>
    <cellStyle name="Normal - Style1_DHO-SF" xfId="28576" xr:uid="{00000000-0005-0000-0000-0000093C0000}"/>
    <cellStyle name="Normal - Style2" xfId="28644" xr:uid="{00000000-0005-0000-0000-00000A3C0000}"/>
    <cellStyle name="Normal - Style3" xfId="28645" xr:uid="{00000000-0005-0000-0000-00000B3C0000}"/>
    <cellStyle name="Normal - Style4" xfId="28646" xr:uid="{00000000-0005-0000-0000-00000C3C0000}"/>
    <cellStyle name="Normal 10" xfId="238" xr:uid="{00000000-0005-0000-0000-00000D3C0000}"/>
    <cellStyle name="Normal 10 10" xfId="1223" xr:uid="{00000000-0005-0000-0000-00000E3C0000}"/>
    <cellStyle name="Normal 10 11" xfId="9364" xr:uid="{00000000-0005-0000-0000-00000F3C0000}"/>
    <cellStyle name="Normal 10 11 2" xfId="18688" xr:uid="{00000000-0005-0000-0000-0000103C0000}"/>
    <cellStyle name="Normal 10 11 3" xfId="28011" xr:uid="{00000000-0005-0000-0000-0000113C0000}"/>
    <cellStyle name="Normal 10 12" xfId="9858" xr:uid="{00000000-0005-0000-0000-0000123C0000}"/>
    <cellStyle name="Normal 10 13" xfId="19182" xr:uid="{00000000-0005-0000-0000-0000133C0000}"/>
    <cellStyle name="Normal 10 14" xfId="28564" xr:uid="{00000000-0005-0000-0000-0000143C0000}"/>
    <cellStyle name="Normal 10 2" xfId="495" xr:uid="{00000000-0005-0000-0000-0000153C0000}"/>
    <cellStyle name="Normal 10 2 10" xfId="28940" xr:uid="{00000000-0005-0000-0000-0000163C0000}"/>
    <cellStyle name="Normal 10 2 2" xfId="982" xr:uid="{00000000-0005-0000-0000-0000173C0000}"/>
    <cellStyle name="Normal 10 2 2 2" xfId="2056" xr:uid="{00000000-0005-0000-0000-0000183C0000}"/>
    <cellStyle name="Normal 10 2 2 2 2" xfId="3781" xr:uid="{00000000-0005-0000-0000-0000193C0000}"/>
    <cellStyle name="Normal 10 2 2 2 2 2" xfId="8458" xr:uid="{00000000-0005-0000-0000-00001A3C0000}"/>
    <cellStyle name="Normal 10 2 2 2 2 2 2" xfId="17782" xr:uid="{00000000-0005-0000-0000-00001B3C0000}"/>
    <cellStyle name="Normal 10 2 2 2 2 2 3" xfId="27105" xr:uid="{00000000-0005-0000-0000-00001C3C0000}"/>
    <cellStyle name="Normal 10 2 2 2 2 3" xfId="13115" xr:uid="{00000000-0005-0000-0000-00001D3C0000}"/>
    <cellStyle name="Normal 10 2 2 2 2 4" xfId="22439" xr:uid="{00000000-0005-0000-0000-00001E3C0000}"/>
    <cellStyle name="Normal 10 2 2 2 3" xfId="5490" xr:uid="{00000000-0005-0000-0000-00001F3C0000}"/>
    <cellStyle name="Normal 10 2 2 2 3 2" xfId="14814" xr:uid="{00000000-0005-0000-0000-0000203C0000}"/>
    <cellStyle name="Normal 10 2 2 2 3 3" xfId="24137" xr:uid="{00000000-0005-0000-0000-0000213C0000}"/>
    <cellStyle name="Normal 10 2 2 2 4" xfId="11560" xr:uid="{00000000-0005-0000-0000-0000223C0000}"/>
    <cellStyle name="Normal 10 2 2 2 5" xfId="20886" xr:uid="{00000000-0005-0000-0000-0000233C0000}"/>
    <cellStyle name="Normal 10 2 2 3" xfId="2055" xr:uid="{00000000-0005-0000-0000-0000243C0000}"/>
    <cellStyle name="Normal 10 2 2 3 2" xfId="7526" xr:uid="{00000000-0005-0000-0000-0000253C0000}"/>
    <cellStyle name="Normal 10 2 2 3 2 2" xfId="16850" xr:uid="{00000000-0005-0000-0000-0000263C0000}"/>
    <cellStyle name="Normal 10 2 2 3 2 3" xfId="26173" xr:uid="{00000000-0005-0000-0000-0000273C0000}"/>
    <cellStyle name="Normal 10 2 2 3 3" xfId="11559" xr:uid="{00000000-0005-0000-0000-0000283C0000}"/>
    <cellStyle name="Normal 10 2 2 3 4" xfId="20885" xr:uid="{00000000-0005-0000-0000-0000293C0000}"/>
    <cellStyle name="Normal 10 2 2 4" xfId="3780" xr:uid="{00000000-0005-0000-0000-00002A3C0000}"/>
    <cellStyle name="Normal 10 2 2 4 2" xfId="8457" xr:uid="{00000000-0005-0000-0000-00002B3C0000}"/>
    <cellStyle name="Normal 10 2 2 4 2 2" xfId="17781" xr:uid="{00000000-0005-0000-0000-00002C3C0000}"/>
    <cellStyle name="Normal 10 2 2 4 2 3" xfId="27104" xr:uid="{00000000-0005-0000-0000-00002D3C0000}"/>
    <cellStyle name="Normal 10 2 2 4 3" xfId="13114" xr:uid="{00000000-0005-0000-0000-00002E3C0000}"/>
    <cellStyle name="Normal 10 2 2 4 4" xfId="22438" xr:uid="{00000000-0005-0000-0000-00002F3C0000}"/>
    <cellStyle name="Normal 10 2 2 5" xfId="5489" xr:uid="{00000000-0005-0000-0000-0000303C0000}"/>
    <cellStyle name="Normal 10 2 2 5 2" xfId="14813" xr:uid="{00000000-0005-0000-0000-0000313C0000}"/>
    <cellStyle name="Normal 10 2 2 5 3" xfId="24136" xr:uid="{00000000-0005-0000-0000-0000323C0000}"/>
    <cellStyle name="Normal 10 2 2 6" xfId="10583" xr:uid="{00000000-0005-0000-0000-0000333C0000}"/>
    <cellStyle name="Normal 10 2 2 7" xfId="19907" xr:uid="{00000000-0005-0000-0000-0000343C0000}"/>
    <cellStyle name="Normal 10 2 3" xfId="2057" xr:uid="{00000000-0005-0000-0000-0000353C0000}"/>
    <cellStyle name="Normal 10 2 3 2" xfId="3782" xr:uid="{00000000-0005-0000-0000-0000363C0000}"/>
    <cellStyle name="Normal 10 2 3 2 2" xfId="8459" xr:uid="{00000000-0005-0000-0000-0000373C0000}"/>
    <cellStyle name="Normal 10 2 3 2 2 2" xfId="17783" xr:uid="{00000000-0005-0000-0000-0000383C0000}"/>
    <cellStyle name="Normal 10 2 3 2 2 3" xfId="27106" xr:uid="{00000000-0005-0000-0000-0000393C0000}"/>
    <cellStyle name="Normal 10 2 3 2 3" xfId="13116" xr:uid="{00000000-0005-0000-0000-00003A3C0000}"/>
    <cellStyle name="Normal 10 2 3 2 4" xfId="22440" xr:uid="{00000000-0005-0000-0000-00003B3C0000}"/>
    <cellStyle name="Normal 10 2 3 3" xfId="5491" xr:uid="{00000000-0005-0000-0000-00003C3C0000}"/>
    <cellStyle name="Normal 10 2 3 3 2" xfId="14815" xr:uid="{00000000-0005-0000-0000-00003D3C0000}"/>
    <cellStyle name="Normal 10 2 3 3 3" xfId="24138" xr:uid="{00000000-0005-0000-0000-00003E3C0000}"/>
    <cellStyle name="Normal 10 2 3 4" xfId="11561" xr:uid="{00000000-0005-0000-0000-00003F3C0000}"/>
    <cellStyle name="Normal 10 2 3 5" xfId="20887" xr:uid="{00000000-0005-0000-0000-0000403C0000}"/>
    <cellStyle name="Normal 10 2 4" xfId="2054" xr:uid="{00000000-0005-0000-0000-0000413C0000}"/>
    <cellStyle name="Normal 10 2 4 2" xfId="7525" xr:uid="{00000000-0005-0000-0000-0000423C0000}"/>
    <cellStyle name="Normal 10 2 4 2 2" xfId="16849" xr:uid="{00000000-0005-0000-0000-0000433C0000}"/>
    <cellStyle name="Normal 10 2 4 2 3" xfId="26172" xr:uid="{00000000-0005-0000-0000-0000443C0000}"/>
    <cellStyle name="Normal 10 2 4 3" xfId="11558" xr:uid="{00000000-0005-0000-0000-0000453C0000}"/>
    <cellStyle name="Normal 10 2 4 4" xfId="20884" xr:uid="{00000000-0005-0000-0000-0000463C0000}"/>
    <cellStyle name="Normal 10 2 5" xfId="3779" xr:uid="{00000000-0005-0000-0000-0000473C0000}"/>
    <cellStyle name="Normal 10 2 5 2" xfId="8456" xr:uid="{00000000-0005-0000-0000-0000483C0000}"/>
    <cellStyle name="Normal 10 2 5 2 2" xfId="17780" xr:uid="{00000000-0005-0000-0000-0000493C0000}"/>
    <cellStyle name="Normal 10 2 5 2 3" xfId="27103" xr:uid="{00000000-0005-0000-0000-00004A3C0000}"/>
    <cellStyle name="Normal 10 2 5 3" xfId="13113" xr:uid="{00000000-0005-0000-0000-00004B3C0000}"/>
    <cellStyle name="Normal 10 2 5 4" xfId="22437" xr:uid="{00000000-0005-0000-0000-00004C3C0000}"/>
    <cellStyle name="Normal 10 2 6" xfId="5488" xr:uid="{00000000-0005-0000-0000-00004D3C0000}"/>
    <cellStyle name="Normal 10 2 6 2" xfId="14812" xr:uid="{00000000-0005-0000-0000-00004E3C0000}"/>
    <cellStyle name="Normal 10 2 6 3" xfId="24135" xr:uid="{00000000-0005-0000-0000-00004F3C0000}"/>
    <cellStyle name="Normal 10 2 7" xfId="9605" xr:uid="{00000000-0005-0000-0000-0000503C0000}"/>
    <cellStyle name="Normal 10 2 7 2" xfId="18929" xr:uid="{00000000-0005-0000-0000-0000513C0000}"/>
    <cellStyle name="Normal 10 2 7 3" xfId="28252" xr:uid="{00000000-0005-0000-0000-0000523C0000}"/>
    <cellStyle name="Normal 10 2 8" xfId="10099" xr:uid="{00000000-0005-0000-0000-0000533C0000}"/>
    <cellStyle name="Normal 10 2 9" xfId="19423" xr:uid="{00000000-0005-0000-0000-0000543C0000}"/>
    <cellStyle name="Normal 10 3" xfId="742" xr:uid="{00000000-0005-0000-0000-0000553C0000}"/>
    <cellStyle name="Normal 10 3 2" xfId="2059" xr:uid="{00000000-0005-0000-0000-0000563C0000}"/>
    <cellStyle name="Normal 10 3 2 2" xfId="2060" xr:uid="{00000000-0005-0000-0000-0000573C0000}"/>
    <cellStyle name="Normal 10 3 2 2 2" xfId="3785" xr:uid="{00000000-0005-0000-0000-0000583C0000}"/>
    <cellStyle name="Normal 10 3 2 2 2 2" xfId="8462" xr:uid="{00000000-0005-0000-0000-0000593C0000}"/>
    <cellStyle name="Normal 10 3 2 2 2 2 2" xfId="17786" xr:uid="{00000000-0005-0000-0000-00005A3C0000}"/>
    <cellStyle name="Normal 10 3 2 2 2 2 3" xfId="27109" xr:uid="{00000000-0005-0000-0000-00005B3C0000}"/>
    <cellStyle name="Normal 10 3 2 2 2 3" xfId="13119" xr:uid="{00000000-0005-0000-0000-00005C3C0000}"/>
    <cellStyle name="Normal 10 3 2 2 2 4" xfId="22443" xr:uid="{00000000-0005-0000-0000-00005D3C0000}"/>
    <cellStyle name="Normal 10 3 2 2 3" xfId="5494" xr:uid="{00000000-0005-0000-0000-00005E3C0000}"/>
    <cellStyle name="Normal 10 3 2 2 3 2" xfId="14818" xr:uid="{00000000-0005-0000-0000-00005F3C0000}"/>
    <cellStyle name="Normal 10 3 2 2 3 3" xfId="24141" xr:uid="{00000000-0005-0000-0000-0000603C0000}"/>
    <cellStyle name="Normal 10 3 2 2 4" xfId="11564" xr:uid="{00000000-0005-0000-0000-0000613C0000}"/>
    <cellStyle name="Normal 10 3 2 2 5" xfId="20890" xr:uid="{00000000-0005-0000-0000-0000623C0000}"/>
    <cellStyle name="Normal 10 3 2 3" xfId="3784" xr:uid="{00000000-0005-0000-0000-0000633C0000}"/>
    <cellStyle name="Normal 10 3 2 3 2" xfId="8461" xr:uid="{00000000-0005-0000-0000-0000643C0000}"/>
    <cellStyle name="Normal 10 3 2 3 2 2" xfId="17785" xr:uid="{00000000-0005-0000-0000-0000653C0000}"/>
    <cellStyle name="Normal 10 3 2 3 2 3" xfId="27108" xr:uid="{00000000-0005-0000-0000-0000663C0000}"/>
    <cellStyle name="Normal 10 3 2 3 3" xfId="13118" xr:uid="{00000000-0005-0000-0000-0000673C0000}"/>
    <cellStyle name="Normal 10 3 2 3 4" xfId="22442" xr:uid="{00000000-0005-0000-0000-0000683C0000}"/>
    <cellStyle name="Normal 10 3 2 4" xfId="5493" xr:uid="{00000000-0005-0000-0000-0000693C0000}"/>
    <cellStyle name="Normal 10 3 2 4 2" xfId="14817" xr:uid="{00000000-0005-0000-0000-00006A3C0000}"/>
    <cellStyle name="Normal 10 3 2 4 3" xfId="24140" xr:uid="{00000000-0005-0000-0000-00006B3C0000}"/>
    <cellStyle name="Normal 10 3 2 5" xfId="11563" xr:uid="{00000000-0005-0000-0000-00006C3C0000}"/>
    <cellStyle name="Normal 10 3 2 6" xfId="20889" xr:uid="{00000000-0005-0000-0000-00006D3C0000}"/>
    <cellStyle name="Normal 10 3 3" xfId="2061" xr:uid="{00000000-0005-0000-0000-00006E3C0000}"/>
    <cellStyle name="Normal 10 3 3 2" xfId="3786" xr:uid="{00000000-0005-0000-0000-00006F3C0000}"/>
    <cellStyle name="Normal 10 3 3 2 2" xfId="8463" xr:uid="{00000000-0005-0000-0000-0000703C0000}"/>
    <cellStyle name="Normal 10 3 3 2 2 2" xfId="17787" xr:uid="{00000000-0005-0000-0000-0000713C0000}"/>
    <cellStyle name="Normal 10 3 3 2 2 3" xfId="27110" xr:uid="{00000000-0005-0000-0000-0000723C0000}"/>
    <cellStyle name="Normal 10 3 3 2 3" xfId="13120" xr:uid="{00000000-0005-0000-0000-0000733C0000}"/>
    <cellStyle name="Normal 10 3 3 2 4" xfId="22444" xr:uid="{00000000-0005-0000-0000-0000743C0000}"/>
    <cellStyle name="Normal 10 3 3 3" xfId="5495" xr:uid="{00000000-0005-0000-0000-0000753C0000}"/>
    <cellStyle name="Normal 10 3 3 3 2" xfId="14819" xr:uid="{00000000-0005-0000-0000-0000763C0000}"/>
    <cellStyle name="Normal 10 3 3 3 3" xfId="24142" xr:uid="{00000000-0005-0000-0000-0000773C0000}"/>
    <cellStyle name="Normal 10 3 3 4" xfId="11565" xr:uid="{00000000-0005-0000-0000-0000783C0000}"/>
    <cellStyle name="Normal 10 3 3 5" xfId="20891" xr:uid="{00000000-0005-0000-0000-0000793C0000}"/>
    <cellStyle name="Normal 10 3 4" xfId="2058" xr:uid="{00000000-0005-0000-0000-00007A3C0000}"/>
    <cellStyle name="Normal 10 3 4 2" xfId="7527" xr:uid="{00000000-0005-0000-0000-00007B3C0000}"/>
    <cellStyle name="Normal 10 3 4 2 2" xfId="16851" xr:uid="{00000000-0005-0000-0000-00007C3C0000}"/>
    <cellStyle name="Normal 10 3 4 2 3" xfId="26174" xr:uid="{00000000-0005-0000-0000-00007D3C0000}"/>
    <cellStyle name="Normal 10 3 4 3" xfId="11562" xr:uid="{00000000-0005-0000-0000-00007E3C0000}"/>
    <cellStyle name="Normal 10 3 4 4" xfId="20888" xr:uid="{00000000-0005-0000-0000-00007F3C0000}"/>
    <cellStyle name="Normal 10 3 5" xfId="3783" xr:uid="{00000000-0005-0000-0000-0000803C0000}"/>
    <cellStyle name="Normal 10 3 5 2" xfId="8460" xr:uid="{00000000-0005-0000-0000-0000813C0000}"/>
    <cellStyle name="Normal 10 3 5 2 2" xfId="17784" xr:uid="{00000000-0005-0000-0000-0000823C0000}"/>
    <cellStyle name="Normal 10 3 5 2 3" xfId="27107" xr:uid="{00000000-0005-0000-0000-0000833C0000}"/>
    <cellStyle name="Normal 10 3 5 3" xfId="13117" xr:uid="{00000000-0005-0000-0000-0000843C0000}"/>
    <cellStyle name="Normal 10 3 5 4" xfId="22441" xr:uid="{00000000-0005-0000-0000-0000853C0000}"/>
    <cellStyle name="Normal 10 3 6" xfId="5492" xr:uid="{00000000-0005-0000-0000-0000863C0000}"/>
    <cellStyle name="Normal 10 3 6 2" xfId="14816" xr:uid="{00000000-0005-0000-0000-0000873C0000}"/>
    <cellStyle name="Normal 10 3 6 3" xfId="24139" xr:uid="{00000000-0005-0000-0000-0000883C0000}"/>
    <cellStyle name="Normal 10 3 7" xfId="10343" xr:uid="{00000000-0005-0000-0000-0000893C0000}"/>
    <cellStyle name="Normal 10 3 8" xfId="19667" xr:uid="{00000000-0005-0000-0000-00008A3C0000}"/>
    <cellStyle name="Normal 10 4" xfId="2062" xr:uid="{00000000-0005-0000-0000-00008B3C0000}"/>
    <cellStyle name="Normal 10 4 2" xfId="2063" xr:uid="{00000000-0005-0000-0000-00008C3C0000}"/>
    <cellStyle name="Normal 10 4 2 2" xfId="3788" xr:uid="{00000000-0005-0000-0000-00008D3C0000}"/>
    <cellStyle name="Normal 10 4 2 2 2" xfId="8465" xr:uid="{00000000-0005-0000-0000-00008E3C0000}"/>
    <cellStyle name="Normal 10 4 2 2 2 2" xfId="17789" xr:uid="{00000000-0005-0000-0000-00008F3C0000}"/>
    <cellStyle name="Normal 10 4 2 2 2 3" xfId="27112" xr:uid="{00000000-0005-0000-0000-0000903C0000}"/>
    <cellStyle name="Normal 10 4 2 2 3" xfId="13122" xr:uid="{00000000-0005-0000-0000-0000913C0000}"/>
    <cellStyle name="Normal 10 4 2 2 4" xfId="22446" xr:uid="{00000000-0005-0000-0000-0000923C0000}"/>
    <cellStyle name="Normal 10 4 2 3" xfId="5497" xr:uid="{00000000-0005-0000-0000-0000933C0000}"/>
    <cellStyle name="Normal 10 4 2 3 2" xfId="14821" xr:uid="{00000000-0005-0000-0000-0000943C0000}"/>
    <cellStyle name="Normal 10 4 2 3 3" xfId="24144" xr:uid="{00000000-0005-0000-0000-0000953C0000}"/>
    <cellStyle name="Normal 10 4 2 4" xfId="11567" xr:uid="{00000000-0005-0000-0000-0000963C0000}"/>
    <cellStyle name="Normal 10 4 2 5" xfId="20893" xr:uid="{00000000-0005-0000-0000-0000973C0000}"/>
    <cellStyle name="Normal 10 4 3" xfId="3787" xr:uid="{00000000-0005-0000-0000-0000983C0000}"/>
    <cellStyle name="Normal 10 4 3 2" xfId="8464" xr:uid="{00000000-0005-0000-0000-0000993C0000}"/>
    <cellStyle name="Normal 10 4 3 2 2" xfId="17788" xr:uid="{00000000-0005-0000-0000-00009A3C0000}"/>
    <cellStyle name="Normal 10 4 3 2 3" xfId="27111" xr:uid="{00000000-0005-0000-0000-00009B3C0000}"/>
    <cellStyle name="Normal 10 4 3 3" xfId="13121" xr:uid="{00000000-0005-0000-0000-00009C3C0000}"/>
    <cellStyle name="Normal 10 4 3 4" xfId="22445" xr:uid="{00000000-0005-0000-0000-00009D3C0000}"/>
    <cellStyle name="Normal 10 4 4" xfId="5496" xr:uid="{00000000-0005-0000-0000-00009E3C0000}"/>
    <cellStyle name="Normal 10 4 4 2" xfId="14820" xr:uid="{00000000-0005-0000-0000-00009F3C0000}"/>
    <cellStyle name="Normal 10 4 4 3" xfId="24143" xr:uid="{00000000-0005-0000-0000-0000A03C0000}"/>
    <cellStyle name="Normal 10 4 5" xfId="11566" xr:uid="{00000000-0005-0000-0000-0000A13C0000}"/>
    <cellStyle name="Normal 10 4 6" xfId="20892" xr:uid="{00000000-0005-0000-0000-0000A23C0000}"/>
    <cellStyle name="Normal 10 5" xfId="2064" xr:uid="{00000000-0005-0000-0000-0000A33C0000}"/>
    <cellStyle name="Normal 10 5 2" xfId="3789" xr:uid="{00000000-0005-0000-0000-0000A43C0000}"/>
    <cellStyle name="Normal 10 5 2 2" xfId="8466" xr:uid="{00000000-0005-0000-0000-0000A53C0000}"/>
    <cellStyle name="Normal 10 5 2 2 2" xfId="17790" xr:uid="{00000000-0005-0000-0000-0000A63C0000}"/>
    <cellStyle name="Normal 10 5 2 2 3" xfId="27113" xr:uid="{00000000-0005-0000-0000-0000A73C0000}"/>
    <cellStyle name="Normal 10 5 2 3" xfId="13123" xr:uid="{00000000-0005-0000-0000-0000A83C0000}"/>
    <cellStyle name="Normal 10 5 2 4" xfId="22447" xr:uid="{00000000-0005-0000-0000-0000A93C0000}"/>
    <cellStyle name="Normal 10 5 3" xfId="5498" xr:uid="{00000000-0005-0000-0000-0000AA3C0000}"/>
    <cellStyle name="Normal 10 5 3 2" xfId="14822" xr:uid="{00000000-0005-0000-0000-0000AB3C0000}"/>
    <cellStyle name="Normal 10 5 3 3" xfId="24145" xr:uid="{00000000-0005-0000-0000-0000AC3C0000}"/>
    <cellStyle name="Normal 10 5 4" xfId="11568" xr:uid="{00000000-0005-0000-0000-0000AD3C0000}"/>
    <cellStyle name="Normal 10 5 5" xfId="20894" xr:uid="{00000000-0005-0000-0000-0000AE3C0000}"/>
    <cellStyle name="Normal 10 6" xfId="2065" xr:uid="{00000000-0005-0000-0000-0000AF3C0000}"/>
    <cellStyle name="Normal 10 6 2" xfId="3790" xr:uid="{00000000-0005-0000-0000-0000B03C0000}"/>
    <cellStyle name="Normal 10 6 2 2" xfId="8467" xr:uid="{00000000-0005-0000-0000-0000B13C0000}"/>
    <cellStyle name="Normal 10 6 2 2 2" xfId="17791" xr:uid="{00000000-0005-0000-0000-0000B23C0000}"/>
    <cellStyle name="Normal 10 6 2 2 3" xfId="27114" xr:uid="{00000000-0005-0000-0000-0000B33C0000}"/>
    <cellStyle name="Normal 10 6 2 3" xfId="13124" xr:uid="{00000000-0005-0000-0000-0000B43C0000}"/>
    <cellStyle name="Normal 10 6 2 4" xfId="22448" xr:uid="{00000000-0005-0000-0000-0000B53C0000}"/>
    <cellStyle name="Normal 10 6 3" xfId="5499" xr:uid="{00000000-0005-0000-0000-0000B63C0000}"/>
    <cellStyle name="Normal 10 6 3 2" xfId="14823" xr:uid="{00000000-0005-0000-0000-0000B73C0000}"/>
    <cellStyle name="Normal 10 6 3 3" xfId="24146" xr:uid="{00000000-0005-0000-0000-0000B83C0000}"/>
    <cellStyle name="Normal 10 6 4" xfId="11569" xr:uid="{00000000-0005-0000-0000-0000B93C0000}"/>
    <cellStyle name="Normal 10 6 5" xfId="20895" xr:uid="{00000000-0005-0000-0000-0000BA3C0000}"/>
    <cellStyle name="Normal 10 7" xfId="2066" xr:uid="{00000000-0005-0000-0000-0000BB3C0000}"/>
    <cellStyle name="Normal 10 7 2" xfId="3791" xr:uid="{00000000-0005-0000-0000-0000BC3C0000}"/>
    <cellStyle name="Normal 10 7 2 2" xfId="8468" xr:uid="{00000000-0005-0000-0000-0000BD3C0000}"/>
    <cellStyle name="Normal 10 7 2 2 2" xfId="17792" xr:uid="{00000000-0005-0000-0000-0000BE3C0000}"/>
    <cellStyle name="Normal 10 7 2 2 3" xfId="27115" xr:uid="{00000000-0005-0000-0000-0000BF3C0000}"/>
    <cellStyle name="Normal 10 7 2 3" xfId="13125" xr:uid="{00000000-0005-0000-0000-0000C03C0000}"/>
    <cellStyle name="Normal 10 7 2 4" xfId="22449" xr:uid="{00000000-0005-0000-0000-0000C13C0000}"/>
    <cellStyle name="Normal 10 7 3" xfId="5500" xr:uid="{00000000-0005-0000-0000-0000C23C0000}"/>
    <cellStyle name="Normal 10 7 3 2" xfId="14824" xr:uid="{00000000-0005-0000-0000-0000C33C0000}"/>
    <cellStyle name="Normal 10 7 3 3" xfId="24147" xr:uid="{00000000-0005-0000-0000-0000C43C0000}"/>
    <cellStyle name="Normal 10 7 4" xfId="11570" xr:uid="{00000000-0005-0000-0000-0000C53C0000}"/>
    <cellStyle name="Normal 10 7 5" xfId="20896" xr:uid="{00000000-0005-0000-0000-0000C63C0000}"/>
    <cellStyle name="Normal 10 8" xfId="2053" xr:uid="{00000000-0005-0000-0000-0000C73C0000}"/>
    <cellStyle name="Normal 10 8 2" xfId="3778" xr:uid="{00000000-0005-0000-0000-0000C83C0000}"/>
    <cellStyle name="Normal 10 8 2 2" xfId="8455" xr:uid="{00000000-0005-0000-0000-0000C93C0000}"/>
    <cellStyle name="Normal 10 8 2 2 2" xfId="17779" xr:uid="{00000000-0005-0000-0000-0000CA3C0000}"/>
    <cellStyle name="Normal 10 8 2 2 3" xfId="27102" xr:uid="{00000000-0005-0000-0000-0000CB3C0000}"/>
    <cellStyle name="Normal 10 8 2 3" xfId="13112" xr:uid="{00000000-0005-0000-0000-0000CC3C0000}"/>
    <cellStyle name="Normal 10 8 2 4" xfId="22436" xr:uid="{00000000-0005-0000-0000-0000CD3C0000}"/>
    <cellStyle name="Normal 10 8 3" xfId="5487" xr:uid="{00000000-0005-0000-0000-0000CE3C0000}"/>
    <cellStyle name="Normal 10 8 3 2" xfId="14811" xr:uid="{00000000-0005-0000-0000-0000CF3C0000}"/>
    <cellStyle name="Normal 10 8 3 3" xfId="24134" xr:uid="{00000000-0005-0000-0000-0000D03C0000}"/>
    <cellStyle name="Normal 10 8 4" xfId="11557" xr:uid="{00000000-0005-0000-0000-0000D13C0000}"/>
    <cellStyle name="Normal 10 8 5" xfId="20883" xr:uid="{00000000-0005-0000-0000-0000D23C0000}"/>
    <cellStyle name="Normal 10 9" xfId="2901" xr:uid="{00000000-0005-0000-0000-0000D33C0000}"/>
    <cellStyle name="Normal 11" xfId="617" xr:uid="{00000000-0005-0000-0000-0000D43C0000}"/>
    <cellStyle name="Normal 11 10" xfId="2067" xr:uid="{00000000-0005-0000-0000-0000D53C0000}"/>
    <cellStyle name="Normal 11 10 2" xfId="3792" xr:uid="{00000000-0005-0000-0000-0000D63C0000}"/>
    <cellStyle name="Normal 11 10 2 2" xfId="8469" xr:uid="{00000000-0005-0000-0000-0000D73C0000}"/>
    <cellStyle name="Normal 11 10 2 2 2" xfId="17793" xr:uid="{00000000-0005-0000-0000-0000D83C0000}"/>
    <cellStyle name="Normal 11 10 2 2 3" xfId="27116" xr:uid="{00000000-0005-0000-0000-0000D93C0000}"/>
    <cellStyle name="Normal 11 10 2 3" xfId="13126" xr:uid="{00000000-0005-0000-0000-0000DA3C0000}"/>
    <cellStyle name="Normal 11 10 2 4" xfId="22450" xr:uid="{00000000-0005-0000-0000-0000DB3C0000}"/>
    <cellStyle name="Normal 11 10 3" xfId="5501" xr:uid="{00000000-0005-0000-0000-0000DC3C0000}"/>
    <cellStyle name="Normal 11 10 3 2" xfId="14825" xr:uid="{00000000-0005-0000-0000-0000DD3C0000}"/>
    <cellStyle name="Normal 11 10 3 3" xfId="24148" xr:uid="{00000000-0005-0000-0000-0000DE3C0000}"/>
    <cellStyle name="Normal 11 10 4" xfId="11571" xr:uid="{00000000-0005-0000-0000-0000DF3C0000}"/>
    <cellStyle name="Normal 11 10 5" xfId="20897" xr:uid="{00000000-0005-0000-0000-0000E03C0000}"/>
    <cellStyle name="Normal 11 11" xfId="2902" xr:uid="{00000000-0005-0000-0000-0000E13C0000}"/>
    <cellStyle name="Normal 11 12" xfId="1224" xr:uid="{00000000-0005-0000-0000-0000E23C0000}"/>
    <cellStyle name="Normal 11 12 2" xfId="6321" xr:uid="{00000000-0005-0000-0000-0000E33C0000}"/>
    <cellStyle name="Normal 11 12 2 2" xfId="15645" xr:uid="{00000000-0005-0000-0000-0000E43C0000}"/>
    <cellStyle name="Normal 11 12 2 3" xfId="24968" xr:uid="{00000000-0005-0000-0000-0000E53C0000}"/>
    <cellStyle name="Normal 11 12 3" xfId="10815" xr:uid="{00000000-0005-0000-0000-0000E63C0000}"/>
    <cellStyle name="Normal 11 12 4" xfId="20139" xr:uid="{00000000-0005-0000-0000-0000E73C0000}"/>
    <cellStyle name="Normal 11 13" xfId="3034" xr:uid="{00000000-0005-0000-0000-0000E83C0000}"/>
    <cellStyle name="Normal 11 13 2" xfId="7713" xr:uid="{00000000-0005-0000-0000-0000E93C0000}"/>
    <cellStyle name="Normal 11 13 2 2" xfId="17037" xr:uid="{00000000-0005-0000-0000-0000EA3C0000}"/>
    <cellStyle name="Normal 11 13 2 3" xfId="26360" xr:uid="{00000000-0005-0000-0000-0000EB3C0000}"/>
    <cellStyle name="Normal 11 13 3" xfId="12421" xr:uid="{00000000-0005-0000-0000-0000EC3C0000}"/>
    <cellStyle name="Normal 11 13 4" xfId="21747" xr:uid="{00000000-0005-0000-0000-0000ED3C0000}"/>
    <cellStyle name="Normal 11 14" xfId="4684" xr:uid="{00000000-0005-0000-0000-0000EE3C0000}"/>
    <cellStyle name="Normal 11 14 2" xfId="14008" xr:uid="{00000000-0005-0000-0000-0000EF3C0000}"/>
    <cellStyle name="Normal 11 14 3" xfId="23331" xr:uid="{00000000-0005-0000-0000-0000F03C0000}"/>
    <cellStyle name="Normal 11 15" xfId="10221" xr:uid="{00000000-0005-0000-0000-0000F13C0000}"/>
    <cellStyle name="Normal 11 16" xfId="19545" xr:uid="{00000000-0005-0000-0000-0000F23C0000}"/>
    <cellStyle name="Normal 11 17" xfId="28565" xr:uid="{00000000-0005-0000-0000-0000F33C0000}"/>
    <cellStyle name="Normal 11 2" xfId="633" xr:uid="{00000000-0005-0000-0000-0000F43C0000}"/>
    <cellStyle name="Normal 11 2 10" xfId="3035" xr:uid="{00000000-0005-0000-0000-0000F53C0000}"/>
    <cellStyle name="Normal 11 2 10 2" xfId="7714" xr:uid="{00000000-0005-0000-0000-0000F63C0000}"/>
    <cellStyle name="Normal 11 2 10 2 2" xfId="17038" xr:uid="{00000000-0005-0000-0000-0000F73C0000}"/>
    <cellStyle name="Normal 11 2 10 2 3" xfId="26361" xr:uid="{00000000-0005-0000-0000-0000F83C0000}"/>
    <cellStyle name="Normal 11 2 10 3" xfId="12422" xr:uid="{00000000-0005-0000-0000-0000F93C0000}"/>
    <cellStyle name="Normal 11 2 10 4" xfId="21748" xr:uid="{00000000-0005-0000-0000-0000FA3C0000}"/>
    <cellStyle name="Normal 11 2 11" xfId="4685" xr:uid="{00000000-0005-0000-0000-0000FB3C0000}"/>
    <cellStyle name="Normal 11 2 11 2" xfId="14009" xr:uid="{00000000-0005-0000-0000-0000FC3C0000}"/>
    <cellStyle name="Normal 11 2 11 3" xfId="23332" xr:uid="{00000000-0005-0000-0000-0000FD3C0000}"/>
    <cellStyle name="Normal 11 2 2" xfId="1226" xr:uid="{00000000-0005-0000-0000-0000FE3C0000}"/>
    <cellStyle name="Normal 11 2 2 2" xfId="1227" xr:uid="{00000000-0005-0000-0000-0000FF3C0000}"/>
    <cellStyle name="Normal 11 2 2 2 2" xfId="1228" xr:uid="{00000000-0005-0000-0000-0000003D0000}"/>
    <cellStyle name="Normal 11 2 2 2 2 2" xfId="1229" xr:uid="{00000000-0005-0000-0000-0000013D0000}"/>
    <cellStyle name="Normal 11 2 2 2 2 2 2" xfId="3039" xr:uid="{00000000-0005-0000-0000-0000023D0000}"/>
    <cellStyle name="Normal 11 2 2 2 2 2 2 2" xfId="7718" xr:uid="{00000000-0005-0000-0000-0000033D0000}"/>
    <cellStyle name="Normal 11 2 2 2 2 2 2 2 2" xfId="17042" xr:uid="{00000000-0005-0000-0000-0000043D0000}"/>
    <cellStyle name="Normal 11 2 2 2 2 2 2 2 3" xfId="26365" xr:uid="{00000000-0005-0000-0000-0000053D0000}"/>
    <cellStyle name="Normal 11 2 2 2 2 2 2 3" xfId="12426" xr:uid="{00000000-0005-0000-0000-0000063D0000}"/>
    <cellStyle name="Normal 11 2 2 2 2 2 2 4" xfId="21752" xr:uid="{00000000-0005-0000-0000-0000073D0000}"/>
    <cellStyle name="Normal 11 2 2 2 2 2 3" xfId="4689" xr:uid="{00000000-0005-0000-0000-0000083D0000}"/>
    <cellStyle name="Normal 11 2 2 2 2 2 3 2" xfId="14013" xr:uid="{00000000-0005-0000-0000-0000093D0000}"/>
    <cellStyle name="Normal 11 2 2 2 2 2 3 3" xfId="23336" xr:uid="{00000000-0005-0000-0000-00000A3D0000}"/>
    <cellStyle name="Normal 11 2 2 2 2 2 4" xfId="10820" xr:uid="{00000000-0005-0000-0000-00000B3D0000}"/>
    <cellStyle name="Normal 11 2 2 2 2 2 5" xfId="20144" xr:uid="{00000000-0005-0000-0000-00000C3D0000}"/>
    <cellStyle name="Normal 11 2 2 2 2 3" xfId="2071" xr:uid="{00000000-0005-0000-0000-00000D3D0000}"/>
    <cellStyle name="Normal 11 2 2 2 2 3 2" xfId="3796" xr:uid="{00000000-0005-0000-0000-00000E3D0000}"/>
    <cellStyle name="Normal 11 2 2 2 2 3 2 2" xfId="8473" xr:uid="{00000000-0005-0000-0000-00000F3D0000}"/>
    <cellStyle name="Normal 11 2 2 2 2 3 2 2 2" xfId="17797" xr:uid="{00000000-0005-0000-0000-0000103D0000}"/>
    <cellStyle name="Normal 11 2 2 2 2 3 2 2 3" xfId="27120" xr:uid="{00000000-0005-0000-0000-0000113D0000}"/>
    <cellStyle name="Normal 11 2 2 2 2 3 2 3" xfId="13130" xr:uid="{00000000-0005-0000-0000-0000123D0000}"/>
    <cellStyle name="Normal 11 2 2 2 2 3 2 4" xfId="22454" xr:uid="{00000000-0005-0000-0000-0000133D0000}"/>
    <cellStyle name="Normal 11 2 2 2 2 3 3" xfId="5505" xr:uid="{00000000-0005-0000-0000-0000143D0000}"/>
    <cellStyle name="Normal 11 2 2 2 2 3 3 2" xfId="14829" xr:uid="{00000000-0005-0000-0000-0000153D0000}"/>
    <cellStyle name="Normal 11 2 2 2 2 3 3 3" xfId="24152" xr:uid="{00000000-0005-0000-0000-0000163D0000}"/>
    <cellStyle name="Normal 11 2 2 2 2 3 4" xfId="11575" xr:uid="{00000000-0005-0000-0000-0000173D0000}"/>
    <cellStyle name="Normal 11 2 2 2 2 3 5" xfId="20901" xr:uid="{00000000-0005-0000-0000-0000183D0000}"/>
    <cellStyle name="Normal 11 2 2 2 2 4" xfId="3038" xr:uid="{00000000-0005-0000-0000-0000193D0000}"/>
    <cellStyle name="Normal 11 2 2 2 2 4 2" xfId="7717" xr:uid="{00000000-0005-0000-0000-00001A3D0000}"/>
    <cellStyle name="Normal 11 2 2 2 2 4 2 2" xfId="17041" xr:uid="{00000000-0005-0000-0000-00001B3D0000}"/>
    <cellStyle name="Normal 11 2 2 2 2 4 2 3" xfId="26364" xr:uid="{00000000-0005-0000-0000-00001C3D0000}"/>
    <cellStyle name="Normal 11 2 2 2 2 4 3" xfId="12425" xr:uid="{00000000-0005-0000-0000-00001D3D0000}"/>
    <cellStyle name="Normal 11 2 2 2 2 4 4" xfId="21751" xr:uid="{00000000-0005-0000-0000-00001E3D0000}"/>
    <cellStyle name="Normal 11 2 2 2 2 5" xfId="4688" xr:uid="{00000000-0005-0000-0000-00001F3D0000}"/>
    <cellStyle name="Normal 11 2 2 2 2 5 2" xfId="14012" xr:uid="{00000000-0005-0000-0000-0000203D0000}"/>
    <cellStyle name="Normal 11 2 2 2 2 5 3" xfId="23335" xr:uid="{00000000-0005-0000-0000-0000213D0000}"/>
    <cellStyle name="Normal 11 2 2 2 2 6" xfId="10819" xr:uid="{00000000-0005-0000-0000-0000223D0000}"/>
    <cellStyle name="Normal 11 2 2 2 2 7" xfId="20143" xr:uid="{00000000-0005-0000-0000-0000233D0000}"/>
    <cellStyle name="Normal 11 2 2 2 3" xfId="1230" xr:uid="{00000000-0005-0000-0000-0000243D0000}"/>
    <cellStyle name="Normal 11 2 2 2 3 2" xfId="3040" xr:uid="{00000000-0005-0000-0000-0000253D0000}"/>
    <cellStyle name="Normal 11 2 2 2 3 2 2" xfId="7719" xr:uid="{00000000-0005-0000-0000-0000263D0000}"/>
    <cellStyle name="Normal 11 2 2 2 3 2 2 2" xfId="17043" xr:uid="{00000000-0005-0000-0000-0000273D0000}"/>
    <cellStyle name="Normal 11 2 2 2 3 2 2 3" xfId="26366" xr:uid="{00000000-0005-0000-0000-0000283D0000}"/>
    <cellStyle name="Normal 11 2 2 2 3 2 3" xfId="12427" xr:uid="{00000000-0005-0000-0000-0000293D0000}"/>
    <cellStyle name="Normal 11 2 2 2 3 2 4" xfId="21753" xr:uid="{00000000-0005-0000-0000-00002A3D0000}"/>
    <cellStyle name="Normal 11 2 2 2 3 3" xfId="4690" xr:uid="{00000000-0005-0000-0000-00002B3D0000}"/>
    <cellStyle name="Normal 11 2 2 2 3 3 2" xfId="14014" xr:uid="{00000000-0005-0000-0000-00002C3D0000}"/>
    <cellStyle name="Normal 11 2 2 2 3 3 3" xfId="23337" xr:uid="{00000000-0005-0000-0000-00002D3D0000}"/>
    <cellStyle name="Normal 11 2 2 2 3 4" xfId="10821" xr:uid="{00000000-0005-0000-0000-00002E3D0000}"/>
    <cellStyle name="Normal 11 2 2 2 3 5" xfId="20145" xr:uid="{00000000-0005-0000-0000-00002F3D0000}"/>
    <cellStyle name="Normal 11 2 2 2 4" xfId="2070" xr:uid="{00000000-0005-0000-0000-0000303D0000}"/>
    <cellStyle name="Normal 11 2 2 2 4 2" xfId="3795" xr:uid="{00000000-0005-0000-0000-0000313D0000}"/>
    <cellStyle name="Normal 11 2 2 2 4 2 2" xfId="8472" xr:uid="{00000000-0005-0000-0000-0000323D0000}"/>
    <cellStyle name="Normal 11 2 2 2 4 2 2 2" xfId="17796" xr:uid="{00000000-0005-0000-0000-0000333D0000}"/>
    <cellStyle name="Normal 11 2 2 2 4 2 2 3" xfId="27119" xr:uid="{00000000-0005-0000-0000-0000343D0000}"/>
    <cellStyle name="Normal 11 2 2 2 4 2 3" xfId="13129" xr:uid="{00000000-0005-0000-0000-0000353D0000}"/>
    <cellStyle name="Normal 11 2 2 2 4 2 4" xfId="22453" xr:uid="{00000000-0005-0000-0000-0000363D0000}"/>
    <cellStyle name="Normal 11 2 2 2 4 3" xfId="5504" xr:uid="{00000000-0005-0000-0000-0000373D0000}"/>
    <cellStyle name="Normal 11 2 2 2 4 3 2" xfId="14828" xr:uid="{00000000-0005-0000-0000-0000383D0000}"/>
    <cellStyle name="Normal 11 2 2 2 4 3 3" xfId="24151" xr:uid="{00000000-0005-0000-0000-0000393D0000}"/>
    <cellStyle name="Normal 11 2 2 2 4 4" xfId="11574" xr:uid="{00000000-0005-0000-0000-00003A3D0000}"/>
    <cellStyle name="Normal 11 2 2 2 4 5" xfId="20900" xr:uid="{00000000-0005-0000-0000-00003B3D0000}"/>
    <cellStyle name="Normal 11 2 2 2 5" xfId="3037" xr:uid="{00000000-0005-0000-0000-00003C3D0000}"/>
    <cellStyle name="Normal 11 2 2 2 5 2" xfId="7716" xr:uid="{00000000-0005-0000-0000-00003D3D0000}"/>
    <cellStyle name="Normal 11 2 2 2 5 2 2" xfId="17040" xr:uid="{00000000-0005-0000-0000-00003E3D0000}"/>
    <cellStyle name="Normal 11 2 2 2 5 2 3" xfId="26363" xr:uid="{00000000-0005-0000-0000-00003F3D0000}"/>
    <cellStyle name="Normal 11 2 2 2 5 3" xfId="12424" xr:uid="{00000000-0005-0000-0000-0000403D0000}"/>
    <cellStyle name="Normal 11 2 2 2 5 4" xfId="21750" xr:uid="{00000000-0005-0000-0000-0000413D0000}"/>
    <cellStyle name="Normal 11 2 2 2 6" xfId="4687" xr:uid="{00000000-0005-0000-0000-0000423D0000}"/>
    <cellStyle name="Normal 11 2 2 2 6 2" xfId="14011" xr:uid="{00000000-0005-0000-0000-0000433D0000}"/>
    <cellStyle name="Normal 11 2 2 2 6 3" xfId="23334" xr:uid="{00000000-0005-0000-0000-0000443D0000}"/>
    <cellStyle name="Normal 11 2 2 2 7" xfId="10818" xr:uid="{00000000-0005-0000-0000-0000453D0000}"/>
    <cellStyle name="Normal 11 2 2 2 8" xfId="20142" xr:uid="{00000000-0005-0000-0000-0000463D0000}"/>
    <cellStyle name="Normal 11 2 2 3" xfId="1231" xr:uid="{00000000-0005-0000-0000-0000473D0000}"/>
    <cellStyle name="Normal 11 2 2 3 2" xfId="1232" xr:uid="{00000000-0005-0000-0000-0000483D0000}"/>
    <cellStyle name="Normal 11 2 2 3 2 2" xfId="3042" xr:uid="{00000000-0005-0000-0000-0000493D0000}"/>
    <cellStyle name="Normal 11 2 2 3 2 2 2" xfId="7721" xr:uid="{00000000-0005-0000-0000-00004A3D0000}"/>
    <cellStyle name="Normal 11 2 2 3 2 2 2 2" xfId="17045" xr:uid="{00000000-0005-0000-0000-00004B3D0000}"/>
    <cellStyle name="Normal 11 2 2 3 2 2 2 3" xfId="26368" xr:uid="{00000000-0005-0000-0000-00004C3D0000}"/>
    <cellStyle name="Normal 11 2 2 3 2 2 3" xfId="12429" xr:uid="{00000000-0005-0000-0000-00004D3D0000}"/>
    <cellStyle name="Normal 11 2 2 3 2 2 4" xfId="21755" xr:uid="{00000000-0005-0000-0000-00004E3D0000}"/>
    <cellStyle name="Normal 11 2 2 3 2 3" xfId="4692" xr:uid="{00000000-0005-0000-0000-00004F3D0000}"/>
    <cellStyle name="Normal 11 2 2 3 2 3 2" xfId="14016" xr:uid="{00000000-0005-0000-0000-0000503D0000}"/>
    <cellStyle name="Normal 11 2 2 3 2 3 3" xfId="23339" xr:uid="{00000000-0005-0000-0000-0000513D0000}"/>
    <cellStyle name="Normal 11 2 2 3 2 4" xfId="10823" xr:uid="{00000000-0005-0000-0000-0000523D0000}"/>
    <cellStyle name="Normal 11 2 2 3 2 5" xfId="20147" xr:uid="{00000000-0005-0000-0000-0000533D0000}"/>
    <cellStyle name="Normal 11 2 2 3 3" xfId="2072" xr:uid="{00000000-0005-0000-0000-0000543D0000}"/>
    <cellStyle name="Normal 11 2 2 3 3 2" xfId="3797" xr:uid="{00000000-0005-0000-0000-0000553D0000}"/>
    <cellStyle name="Normal 11 2 2 3 3 2 2" xfId="8474" xr:uid="{00000000-0005-0000-0000-0000563D0000}"/>
    <cellStyle name="Normal 11 2 2 3 3 2 2 2" xfId="17798" xr:uid="{00000000-0005-0000-0000-0000573D0000}"/>
    <cellStyle name="Normal 11 2 2 3 3 2 2 3" xfId="27121" xr:uid="{00000000-0005-0000-0000-0000583D0000}"/>
    <cellStyle name="Normal 11 2 2 3 3 2 3" xfId="13131" xr:uid="{00000000-0005-0000-0000-0000593D0000}"/>
    <cellStyle name="Normal 11 2 2 3 3 2 4" xfId="22455" xr:uid="{00000000-0005-0000-0000-00005A3D0000}"/>
    <cellStyle name="Normal 11 2 2 3 3 3" xfId="5506" xr:uid="{00000000-0005-0000-0000-00005B3D0000}"/>
    <cellStyle name="Normal 11 2 2 3 3 3 2" xfId="14830" xr:uid="{00000000-0005-0000-0000-00005C3D0000}"/>
    <cellStyle name="Normal 11 2 2 3 3 3 3" xfId="24153" xr:uid="{00000000-0005-0000-0000-00005D3D0000}"/>
    <cellStyle name="Normal 11 2 2 3 3 4" xfId="11576" xr:uid="{00000000-0005-0000-0000-00005E3D0000}"/>
    <cellStyle name="Normal 11 2 2 3 3 5" xfId="20902" xr:uid="{00000000-0005-0000-0000-00005F3D0000}"/>
    <cellStyle name="Normal 11 2 2 3 4" xfId="3041" xr:uid="{00000000-0005-0000-0000-0000603D0000}"/>
    <cellStyle name="Normal 11 2 2 3 4 2" xfId="7720" xr:uid="{00000000-0005-0000-0000-0000613D0000}"/>
    <cellStyle name="Normal 11 2 2 3 4 2 2" xfId="17044" xr:uid="{00000000-0005-0000-0000-0000623D0000}"/>
    <cellStyle name="Normal 11 2 2 3 4 2 3" xfId="26367" xr:uid="{00000000-0005-0000-0000-0000633D0000}"/>
    <cellStyle name="Normal 11 2 2 3 4 3" xfId="12428" xr:uid="{00000000-0005-0000-0000-0000643D0000}"/>
    <cellStyle name="Normal 11 2 2 3 4 4" xfId="21754" xr:uid="{00000000-0005-0000-0000-0000653D0000}"/>
    <cellStyle name="Normal 11 2 2 3 5" xfId="4691" xr:uid="{00000000-0005-0000-0000-0000663D0000}"/>
    <cellStyle name="Normal 11 2 2 3 5 2" xfId="14015" xr:uid="{00000000-0005-0000-0000-0000673D0000}"/>
    <cellStyle name="Normal 11 2 2 3 5 3" xfId="23338" xr:uid="{00000000-0005-0000-0000-0000683D0000}"/>
    <cellStyle name="Normal 11 2 2 3 6" xfId="10822" xr:uid="{00000000-0005-0000-0000-0000693D0000}"/>
    <cellStyle name="Normal 11 2 2 3 7" xfId="20146" xr:uid="{00000000-0005-0000-0000-00006A3D0000}"/>
    <cellStyle name="Normal 11 2 2 4" xfId="1233" xr:uid="{00000000-0005-0000-0000-00006B3D0000}"/>
    <cellStyle name="Normal 11 2 2 4 2" xfId="3043" xr:uid="{00000000-0005-0000-0000-00006C3D0000}"/>
    <cellStyle name="Normal 11 2 2 4 2 2" xfId="7722" xr:uid="{00000000-0005-0000-0000-00006D3D0000}"/>
    <cellStyle name="Normal 11 2 2 4 2 2 2" xfId="17046" xr:uid="{00000000-0005-0000-0000-00006E3D0000}"/>
    <cellStyle name="Normal 11 2 2 4 2 2 3" xfId="26369" xr:uid="{00000000-0005-0000-0000-00006F3D0000}"/>
    <cellStyle name="Normal 11 2 2 4 2 3" xfId="12430" xr:uid="{00000000-0005-0000-0000-0000703D0000}"/>
    <cellStyle name="Normal 11 2 2 4 2 4" xfId="21756" xr:uid="{00000000-0005-0000-0000-0000713D0000}"/>
    <cellStyle name="Normal 11 2 2 4 3" xfId="4693" xr:uid="{00000000-0005-0000-0000-0000723D0000}"/>
    <cellStyle name="Normal 11 2 2 4 3 2" xfId="14017" xr:uid="{00000000-0005-0000-0000-0000733D0000}"/>
    <cellStyle name="Normal 11 2 2 4 3 3" xfId="23340" xr:uid="{00000000-0005-0000-0000-0000743D0000}"/>
    <cellStyle name="Normal 11 2 2 4 4" xfId="10824" xr:uid="{00000000-0005-0000-0000-0000753D0000}"/>
    <cellStyle name="Normal 11 2 2 4 5" xfId="20148" xr:uid="{00000000-0005-0000-0000-0000763D0000}"/>
    <cellStyle name="Normal 11 2 2 5" xfId="2069" xr:uid="{00000000-0005-0000-0000-0000773D0000}"/>
    <cellStyle name="Normal 11 2 2 5 2" xfId="3794" xr:uid="{00000000-0005-0000-0000-0000783D0000}"/>
    <cellStyle name="Normal 11 2 2 5 2 2" xfId="8471" xr:uid="{00000000-0005-0000-0000-0000793D0000}"/>
    <cellStyle name="Normal 11 2 2 5 2 2 2" xfId="17795" xr:uid="{00000000-0005-0000-0000-00007A3D0000}"/>
    <cellStyle name="Normal 11 2 2 5 2 2 3" xfId="27118" xr:uid="{00000000-0005-0000-0000-00007B3D0000}"/>
    <cellStyle name="Normal 11 2 2 5 2 3" xfId="13128" xr:uid="{00000000-0005-0000-0000-00007C3D0000}"/>
    <cellStyle name="Normal 11 2 2 5 2 4" xfId="22452" xr:uid="{00000000-0005-0000-0000-00007D3D0000}"/>
    <cellStyle name="Normal 11 2 2 5 3" xfId="5503" xr:uid="{00000000-0005-0000-0000-00007E3D0000}"/>
    <cellStyle name="Normal 11 2 2 5 3 2" xfId="14827" xr:uid="{00000000-0005-0000-0000-00007F3D0000}"/>
    <cellStyle name="Normal 11 2 2 5 3 3" xfId="24150" xr:uid="{00000000-0005-0000-0000-0000803D0000}"/>
    <cellStyle name="Normal 11 2 2 5 4" xfId="11573" xr:uid="{00000000-0005-0000-0000-0000813D0000}"/>
    <cellStyle name="Normal 11 2 2 5 5" xfId="20899" xr:uid="{00000000-0005-0000-0000-0000823D0000}"/>
    <cellStyle name="Normal 11 2 2 6" xfId="3036" xr:uid="{00000000-0005-0000-0000-0000833D0000}"/>
    <cellStyle name="Normal 11 2 2 6 2" xfId="7715" xr:uid="{00000000-0005-0000-0000-0000843D0000}"/>
    <cellStyle name="Normal 11 2 2 6 2 2" xfId="17039" xr:uid="{00000000-0005-0000-0000-0000853D0000}"/>
    <cellStyle name="Normal 11 2 2 6 2 3" xfId="26362" xr:uid="{00000000-0005-0000-0000-0000863D0000}"/>
    <cellStyle name="Normal 11 2 2 6 3" xfId="12423" xr:uid="{00000000-0005-0000-0000-0000873D0000}"/>
    <cellStyle name="Normal 11 2 2 6 4" xfId="21749" xr:uid="{00000000-0005-0000-0000-0000883D0000}"/>
    <cellStyle name="Normal 11 2 2 7" xfId="4686" xr:uid="{00000000-0005-0000-0000-0000893D0000}"/>
    <cellStyle name="Normal 11 2 2 7 2" xfId="14010" xr:uid="{00000000-0005-0000-0000-00008A3D0000}"/>
    <cellStyle name="Normal 11 2 2 7 3" xfId="23333" xr:uid="{00000000-0005-0000-0000-00008B3D0000}"/>
    <cellStyle name="Normal 11 2 2 8" xfId="10817" xr:uid="{00000000-0005-0000-0000-00008C3D0000}"/>
    <cellStyle name="Normal 11 2 2 9" xfId="20141" xr:uid="{00000000-0005-0000-0000-00008D3D0000}"/>
    <cellStyle name="Normal 11 2 3" xfId="1234" xr:uid="{00000000-0005-0000-0000-00008E3D0000}"/>
    <cellStyle name="Normal 11 2 3 2" xfId="1235" xr:uid="{00000000-0005-0000-0000-00008F3D0000}"/>
    <cellStyle name="Normal 11 2 3 2 2" xfId="2075" xr:uid="{00000000-0005-0000-0000-0000903D0000}"/>
    <cellStyle name="Normal 11 2 3 2 2 2" xfId="3800" xr:uid="{00000000-0005-0000-0000-0000913D0000}"/>
    <cellStyle name="Normal 11 2 3 2 2 2 2" xfId="8477" xr:uid="{00000000-0005-0000-0000-0000923D0000}"/>
    <cellStyle name="Normal 11 2 3 2 2 2 2 2" xfId="17801" xr:uid="{00000000-0005-0000-0000-0000933D0000}"/>
    <cellStyle name="Normal 11 2 3 2 2 2 2 3" xfId="27124" xr:uid="{00000000-0005-0000-0000-0000943D0000}"/>
    <cellStyle name="Normal 11 2 3 2 2 2 3" xfId="13134" xr:uid="{00000000-0005-0000-0000-0000953D0000}"/>
    <cellStyle name="Normal 11 2 3 2 2 2 4" xfId="22458" xr:uid="{00000000-0005-0000-0000-0000963D0000}"/>
    <cellStyle name="Normal 11 2 3 2 2 3" xfId="5509" xr:uid="{00000000-0005-0000-0000-0000973D0000}"/>
    <cellStyle name="Normal 11 2 3 2 2 3 2" xfId="14833" xr:uid="{00000000-0005-0000-0000-0000983D0000}"/>
    <cellStyle name="Normal 11 2 3 2 2 3 3" xfId="24156" xr:uid="{00000000-0005-0000-0000-0000993D0000}"/>
    <cellStyle name="Normal 11 2 3 2 2 4" xfId="11579" xr:uid="{00000000-0005-0000-0000-00009A3D0000}"/>
    <cellStyle name="Normal 11 2 3 2 2 5" xfId="20905" xr:uid="{00000000-0005-0000-0000-00009B3D0000}"/>
    <cellStyle name="Normal 11 2 3 2 3" xfId="2074" xr:uid="{00000000-0005-0000-0000-00009C3D0000}"/>
    <cellStyle name="Normal 11 2 3 2 3 2" xfId="3799" xr:uid="{00000000-0005-0000-0000-00009D3D0000}"/>
    <cellStyle name="Normal 11 2 3 2 3 2 2" xfId="8476" xr:uid="{00000000-0005-0000-0000-00009E3D0000}"/>
    <cellStyle name="Normal 11 2 3 2 3 2 2 2" xfId="17800" xr:uid="{00000000-0005-0000-0000-00009F3D0000}"/>
    <cellStyle name="Normal 11 2 3 2 3 2 2 3" xfId="27123" xr:uid="{00000000-0005-0000-0000-0000A03D0000}"/>
    <cellStyle name="Normal 11 2 3 2 3 2 3" xfId="13133" xr:uid="{00000000-0005-0000-0000-0000A13D0000}"/>
    <cellStyle name="Normal 11 2 3 2 3 2 4" xfId="22457" xr:uid="{00000000-0005-0000-0000-0000A23D0000}"/>
    <cellStyle name="Normal 11 2 3 2 3 3" xfId="5508" xr:uid="{00000000-0005-0000-0000-0000A33D0000}"/>
    <cellStyle name="Normal 11 2 3 2 3 3 2" xfId="14832" xr:uid="{00000000-0005-0000-0000-0000A43D0000}"/>
    <cellStyle name="Normal 11 2 3 2 3 3 3" xfId="24155" xr:uid="{00000000-0005-0000-0000-0000A53D0000}"/>
    <cellStyle name="Normal 11 2 3 2 3 4" xfId="11578" xr:uid="{00000000-0005-0000-0000-0000A63D0000}"/>
    <cellStyle name="Normal 11 2 3 2 3 5" xfId="20904" xr:uid="{00000000-0005-0000-0000-0000A73D0000}"/>
    <cellStyle name="Normal 11 2 3 2 4" xfId="3045" xr:uid="{00000000-0005-0000-0000-0000A83D0000}"/>
    <cellStyle name="Normal 11 2 3 2 4 2" xfId="7724" xr:uid="{00000000-0005-0000-0000-0000A93D0000}"/>
    <cellStyle name="Normal 11 2 3 2 4 2 2" xfId="17048" xr:uid="{00000000-0005-0000-0000-0000AA3D0000}"/>
    <cellStyle name="Normal 11 2 3 2 4 2 3" xfId="26371" xr:uid="{00000000-0005-0000-0000-0000AB3D0000}"/>
    <cellStyle name="Normal 11 2 3 2 4 3" xfId="12432" xr:uid="{00000000-0005-0000-0000-0000AC3D0000}"/>
    <cellStyle name="Normal 11 2 3 2 4 4" xfId="21758" xr:uid="{00000000-0005-0000-0000-0000AD3D0000}"/>
    <cellStyle name="Normal 11 2 3 2 5" xfId="4695" xr:uid="{00000000-0005-0000-0000-0000AE3D0000}"/>
    <cellStyle name="Normal 11 2 3 2 5 2" xfId="14019" xr:uid="{00000000-0005-0000-0000-0000AF3D0000}"/>
    <cellStyle name="Normal 11 2 3 2 5 3" xfId="23342" xr:uid="{00000000-0005-0000-0000-0000B03D0000}"/>
    <cellStyle name="Normal 11 2 3 2 6" xfId="10826" xr:uid="{00000000-0005-0000-0000-0000B13D0000}"/>
    <cellStyle name="Normal 11 2 3 2 7" xfId="20150" xr:uid="{00000000-0005-0000-0000-0000B23D0000}"/>
    <cellStyle name="Normal 11 2 3 3" xfId="2076" xr:uid="{00000000-0005-0000-0000-0000B33D0000}"/>
    <cellStyle name="Normal 11 2 3 3 2" xfId="3801" xr:uid="{00000000-0005-0000-0000-0000B43D0000}"/>
    <cellStyle name="Normal 11 2 3 3 2 2" xfId="8478" xr:uid="{00000000-0005-0000-0000-0000B53D0000}"/>
    <cellStyle name="Normal 11 2 3 3 2 2 2" xfId="17802" xr:uid="{00000000-0005-0000-0000-0000B63D0000}"/>
    <cellStyle name="Normal 11 2 3 3 2 2 3" xfId="27125" xr:uid="{00000000-0005-0000-0000-0000B73D0000}"/>
    <cellStyle name="Normal 11 2 3 3 2 3" xfId="13135" xr:uid="{00000000-0005-0000-0000-0000B83D0000}"/>
    <cellStyle name="Normal 11 2 3 3 2 4" xfId="22459" xr:uid="{00000000-0005-0000-0000-0000B93D0000}"/>
    <cellStyle name="Normal 11 2 3 3 3" xfId="5510" xr:uid="{00000000-0005-0000-0000-0000BA3D0000}"/>
    <cellStyle name="Normal 11 2 3 3 3 2" xfId="14834" xr:uid="{00000000-0005-0000-0000-0000BB3D0000}"/>
    <cellStyle name="Normal 11 2 3 3 3 3" xfId="24157" xr:uid="{00000000-0005-0000-0000-0000BC3D0000}"/>
    <cellStyle name="Normal 11 2 3 3 4" xfId="11580" xr:uid="{00000000-0005-0000-0000-0000BD3D0000}"/>
    <cellStyle name="Normal 11 2 3 3 5" xfId="20906" xr:uid="{00000000-0005-0000-0000-0000BE3D0000}"/>
    <cellStyle name="Normal 11 2 3 4" xfId="2073" xr:uid="{00000000-0005-0000-0000-0000BF3D0000}"/>
    <cellStyle name="Normal 11 2 3 4 2" xfId="3798" xr:uid="{00000000-0005-0000-0000-0000C03D0000}"/>
    <cellStyle name="Normal 11 2 3 4 2 2" xfId="8475" xr:uid="{00000000-0005-0000-0000-0000C13D0000}"/>
    <cellStyle name="Normal 11 2 3 4 2 2 2" xfId="17799" xr:uid="{00000000-0005-0000-0000-0000C23D0000}"/>
    <cellStyle name="Normal 11 2 3 4 2 2 3" xfId="27122" xr:uid="{00000000-0005-0000-0000-0000C33D0000}"/>
    <cellStyle name="Normal 11 2 3 4 2 3" xfId="13132" xr:uid="{00000000-0005-0000-0000-0000C43D0000}"/>
    <cellStyle name="Normal 11 2 3 4 2 4" xfId="22456" xr:uid="{00000000-0005-0000-0000-0000C53D0000}"/>
    <cellStyle name="Normal 11 2 3 4 3" xfId="5507" xr:uid="{00000000-0005-0000-0000-0000C63D0000}"/>
    <cellStyle name="Normal 11 2 3 4 3 2" xfId="14831" xr:uid="{00000000-0005-0000-0000-0000C73D0000}"/>
    <cellStyle name="Normal 11 2 3 4 3 3" xfId="24154" xr:uid="{00000000-0005-0000-0000-0000C83D0000}"/>
    <cellStyle name="Normal 11 2 3 4 4" xfId="11577" xr:uid="{00000000-0005-0000-0000-0000C93D0000}"/>
    <cellStyle name="Normal 11 2 3 4 5" xfId="20903" xr:uid="{00000000-0005-0000-0000-0000CA3D0000}"/>
    <cellStyle name="Normal 11 2 3 5" xfId="3044" xr:uid="{00000000-0005-0000-0000-0000CB3D0000}"/>
    <cellStyle name="Normal 11 2 3 5 2" xfId="7723" xr:uid="{00000000-0005-0000-0000-0000CC3D0000}"/>
    <cellStyle name="Normal 11 2 3 5 2 2" xfId="17047" xr:uid="{00000000-0005-0000-0000-0000CD3D0000}"/>
    <cellStyle name="Normal 11 2 3 5 2 3" xfId="26370" xr:uid="{00000000-0005-0000-0000-0000CE3D0000}"/>
    <cellStyle name="Normal 11 2 3 5 3" xfId="12431" xr:uid="{00000000-0005-0000-0000-0000CF3D0000}"/>
    <cellStyle name="Normal 11 2 3 5 4" xfId="21757" xr:uid="{00000000-0005-0000-0000-0000D03D0000}"/>
    <cellStyle name="Normal 11 2 3 6" xfId="4694" xr:uid="{00000000-0005-0000-0000-0000D13D0000}"/>
    <cellStyle name="Normal 11 2 3 6 2" xfId="14018" xr:uid="{00000000-0005-0000-0000-0000D23D0000}"/>
    <cellStyle name="Normal 11 2 3 6 3" xfId="23341" xr:uid="{00000000-0005-0000-0000-0000D33D0000}"/>
    <cellStyle name="Normal 11 2 3 7" xfId="10825" xr:uid="{00000000-0005-0000-0000-0000D43D0000}"/>
    <cellStyle name="Normal 11 2 3 8" xfId="20149" xr:uid="{00000000-0005-0000-0000-0000D53D0000}"/>
    <cellStyle name="Normal 11 2 4" xfId="1236" xr:uid="{00000000-0005-0000-0000-0000D63D0000}"/>
    <cellStyle name="Normal 11 2 4 2" xfId="2078" xr:uid="{00000000-0005-0000-0000-0000D73D0000}"/>
    <cellStyle name="Normal 11 2 4 2 2" xfId="3803" xr:uid="{00000000-0005-0000-0000-0000D83D0000}"/>
    <cellStyle name="Normal 11 2 4 2 2 2" xfId="8480" xr:uid="{00000000-0005-0000-0000-0000D93D0000}"/>
    <cellStyle name="Normal 11 2 4 2 2 2 2" xfId="17804" xr:uid="{00000000-0005-0000-0000-0000DA3D0000}"/>
    <cellStyle name="Normal 11 2 4 2 2 2 3" xfId="27127" xr:uid="{00000000-0005-0000-0000-0000DB3D0000}"/>
    <cellStyle name="Normal 11 2 4 2 2 3" xfId="13137" xr:uid="{00000000-0005-0000-0000-0000DC3D0000}"/>
    <cellStyle name="Normal 11 2 4 2 2 4" xfId="22461" xr:uid="{00000000-0005-0000-0000-0000DD3D0000}"/>
    <cellStyle name="Normal 11 2 4 2 3" xfId="5512" xr:uid="{00000000-0005-0000-0000-0000DE3D0000}"/>
    <cellStyle name="Normal 11 2 4 2 3 2" xfId="14836" xr:uid="{00000000-0005-0000-0000-0000DF3D0000}"/>
    <cellStyle name="Normal 11 2 4 2 3 3" xfId="24159" xr:uid="{00000000-0005-0000-0000-0000E03D0000}"/>
    <cellStyle name="Normal 11 2 4 2 4" xfId="11582" xr:uid="{00000000-0005-0000-0000-0000E13D0000}"/>
    <cellStyle name="Normal 11 2 4 2 5" xfId="20908" xr:uid="{00000000-0005-0000-0000-0000E23D0000}"/>
    <cellStyle name="Normal 11 2 4 3" xfId="2077" xr:uid="{00000000-0005-0000-0000-0000E33D0000}"/>
    <cellStyle name="Normal 11 2 4 3 2" xfId="3802" xr:uid="{00000000-0005-0000-0000-0000E43D0000}"/>
    <cellStyle name="Normal 11 2 4 3 2 2" xfId="8479" xr:uid="{00000000-0005-0000-0000-0000E53D0000}"/>
    <cellStyle name="Normal 11 2 4 3 2 2 2" xfId="17803" xr:uid="{00000000-0005-0000-0000-0000E63D0000}"/>
    <cellStyle name="Normal 11 2 4 3 2 2 3" xfId="27126" xr:uid="{00000000-0005-0000-0000-0000E73D0000}"/>
    <cellStyle name="Normal 11 2 4 3 2 3" xfId="13136" xr:uid="{00000000-0005-0000-0000-0000E83D0000}"/>
    <cellStyle name="Normal 11 2 4 3 2 4" xfId="22460" xr:uid="{00000000-0005-0000-0000-0000E93D0000}"/>
    <cellStyle name="Normal 11 2 4 3 3" xfId="5511" xr:uid="{00000000-0005-0000-0000-0000EA3D0000}"/>
    <cellStyle name="Normal 11 2 4 3 3 2" xfId="14835" xr:uid="{00000000-0005-0000-0000-0000EB3D0000}"/>
    <cellStyle name="Normal 11 2 4 3 3 3" xfId="24158" xr:uid="{00000000-0005-0000-0000-0000EC3D0000}"/>
    <cellStyle name="Normal 11 2 4 3 4" xfId="11581" xr:uid="{00000000-0005-0000-0000-0000ED3D0000}"/>
    <cellStyle name="Normal 11 2 4 3 5" xfId="20907" xr:uid="{00000000-0005-0000-0000-0000EE3D0000}"/>
    <cellStyle name="Normal 11 2 4 4" xfId="3046" xr:uid="{00000000-0005-0000-0000-0000EF3D0000}"/>
    <cellStyle name="Normal 11 2 4 4 2" xfId="7725" xr:uid="{00000000-0005-0000-0000-0000F03D0000}"/>
    <cellStyle name="Normal 11 2 4 4 2 2" xfId="17049" xr:uid="{00000000-0005-0000-0000-0000F13D0000}"/>
    <cellStyle name="Normal 11 2 4 4 2 3" xfId="26372" xr:uid="{00000000-0005-0000-0000-0000F23D0000}"/>
    <cellStyle name="Normal 11 2 4 4 3" xfId="12433" xr:uid="{00000000-0005-0000-0000-0000F33D0000}"/>
    <cellStyle name="Normal 11 2 4 4 4" xfId="21759" xr:uid="{00000000-0005-0000-0000-0000F43D0000}"/>
    <cellStyle name="Normal 11 2 4 5" xfId="4696" xr:uid="{00000000-0005-0000-0000-0000F53D0000}"/>
    <cellStyle name="Normal 11 2 4 5 2" xfId="14020" xr:uid="{00000000-0005-0000-0000-0000F63D0000}"/>
    <cellStyle name="Normal 11 2 4 5 3" xfId="23343" xr:uid="{00000000-0005-0000-0000-0000F73D0000}"/>
    <cellStyle name="Normal 11 2 4 6" xfId="10827" xr:uid="{00000000-0005-0000-0000-0000F83D0000}"/>
    <cellStyle name="Normal 11 2 4 7" xfId="20151" xr:uid="{00000000-0005-0000-0000-0000F93D0000}"/>
    <cellStyle name="Normal 11 2 5" xfId="2079" xr:uid="{00000000-0005-0000-0000-0000FA3D0000}"/>
    <cellStyle name="Normal 11 2 5 2" xfId="3804" xr:uid="{00000000-0005-0000-0000-0000FB3D0000}"/>
    <cellStyle name="Normal 11 2 5 2 2" xfId="8481" xr:uid="{00000000-0005-0000-0000-0000FC3D0000}"/>
    <cellStyle name="Normal 11 2 5 2 2 2" xfId="17805" xr:uid="{00000000-0005-0000-0000-0000FD3D0000}"/>
    <cellStyle name="Normal 11 2 5 2 2 3" xfId="27128" xr:uid="{00000000-0005-0000-0000-0000FE3D0000}"/>
    <cellStyle name="Normal 11 2 5 2 3" xfId="13138" xr:uid="{00000000-0005-0000-0000-0000FF3D0000}"/>
    <cellStyle name="Normal 11 2 5 2 4" xfId="22462" xr:uid="{00000000-0005-0000-0000-0000003E0000}"/>
    <cellStyle name="Normal 11 2 5 3" xfId="5513" xr:uid="{00000000-0005-0000-0000-0000013E0000}"/>
    <cellStyle name="Normal 11 2 5 3 2" xfId="14837" xr:uid="{00000000-0005-0000-0000-0000023E0000}"/>
    <cellStyle name="Normal 11 2 5 3 3" xfId="24160" xr:uid="{00000000-0005-0000-0000-0000033E0000}"/>
    <cellStyle name="Normal 11 2 5 4" xfId="11583" xr:uid="{00000000-0005-0000-0000-0000043E0000}"/>
    <cellStyle name="Normal 11 2 5 5" xfId="20909" xr:uid="{00000000-0005-0000-0000-0000053E0000}"/>
    <cellStyle name="Normal 11 2 6" xfId="2080" xr:uid="{00000000-0005-0000-0000-0000063E0000}"/>
    <cellStyle name="Normal 11 2 6 2" xfId="3805" xr:uid="{00000000-0005-0000-0000-0000073E0000}"/>
    <cellStyle name="Normal 11 2 6 2 2" xfId="8482" xr:uid="{00000000-0005-0000-0000-0000083E0000}"/>
    <cellStyle name="Normal 11 2 6 2 2 2" xfId="17806" xr:uid="{00000000-0005-0000-0000-0000093E0000}"/>
    <cellStyle name="Normal 11 2 6 2 2 3" xfId="27129" xr:uid="{00000000-0005-0000-0000-00000A3E0000}"/>
    <cellStyle name="Normal 11 2 6 2 3" xfId="13139" xr:uid="{00000000-0005-0000-0000-00000B3E0000}"/>
    <cellStyle name="Normal 11 2 6 2 4" xfId="22463" xr:uid="{00000000-0005-0000-0000-00000C3E0000}"/>
    <cellStyle name="Normal 11 2 6 3" xfId="5514" xr:uid="{00000000-0005-0000-0000-00000D3E0000}"/>
    <cellStyle name="Normal 11 2 6 3 2" xfId="14838" xr:uid="{00000000-0005-0000-0000-00000E3E0000}"/>
    <cellStyle name="Normal 11 2 6 3 3" xfId="24161" xr:uid="{00000000-0005-0000-0000-00000F3E0000}"/>
    <cellStyle name="Normal 11 2 6 4" xfId="11584" xr:uid="{00000000-0005-0000-0000-0000103E0000}"/>
    <cellStyle name="Normal 11 2 6 5" xfId="20910" xr:uid="{00000000-0005-0000-0000-0000113E0000}"/>
    <cellStyle name="Normal 11 2 7" xfId="2081" xr:uid="{00000000-0005-0000-0000-0000123E0000}"/>
    <cellStyle name="Normal 11 2 7 2" xfId="3806" xr:uid="{00000000-0005-0000-0000-0000133E0000}"/>
    <cellStyle name="Normal 11 2 7 2 2" xfId="8483" xr:uid="{00000000-0005-0000-0000-0000143E0000}"/>
    <cellStyle name="Normal 11 2 7 2 2 2" xfId="17807" xr:uid="{00000000-0005-0000-0000-0000153E0000}"/>
    <cellStyle name="Normal 11 2 7 2 2 3" xfId="27130" xr:uid="{00000000-0005-0000-0000-0000163E0000}"/>
    <cellStyle name="Normal 11 2 7 2 3" xfId="13140" xr:uid="{00000000-0005-0000-0000-0000173E0000}"/>
    <cellStyle name="Normal 11 2 7 2 4" xfId="22464" xr:uid="{00000000-0005-0000-0000-0000183E0000}"/>
    <cellStyle name="Normal 11 2 7 3" xfId="5515" xr:uid="{00000000-0005-0000-0000-0000193E0000}"/>
    <cellStyle name="Normal 11 2 7 3 2" xfId="14839" xr:uid="{00000000-0005-0000-0000-00001A3E0000}"/>
    <cellStyle name="Normal 11 2 7 3 3" xfId="24162" xr:uid="{00000000-0005-0000-0000-00001B3E0000}"/>
    <cellStyle name="Normal 11 2 7 4" xfId="11585" xr:uid="{00000000-0005-0000-0000-00001C3E0000}"/>
    <cellStyle name="Normal 11 2 7 5" xfId="20911" xr:uid="{00000000-0005-0000-0000-00001D3E0000}"/>
    <cellStyle name="Normal 11 2 8" xfId="2068" xr:uid="{00000000-0005-0000-0000-00001E3E0000}"/>
    <cellStyle name="Normal 11 2 8 2" xfId="3793" xr:uid="{00000000-0005-0000-0000-00001F3E0000}"/>
    <cellStyle name="Normal 11 2 8 2 2" xfId="8470" xr:uid="{00000000-0005-0000-0000-0000203E0000}"/>
    <cellStyle name="Normal 11 2 8 2 2 2" xfId="17794" xr:uid="{00000000-0005-0000-0000-0000213E0000}"/>
    <cellStyle name="Normal 11 2 8 2 2 3" xfId="27117" xr:uid="{00000000-0005-0000-0000-0000223E0000}"/>
    <cellStyle name="Normal 11 2 8 2 3" xfId="13127" xr:uid="{00000000-0005-0000-0000-0000233E0000}"/>
    <cellStyle name="Normal 11 2 8 2 4" xfId="22451" xr:uid="{00000000-0005-0000-0000-0000243E0000}"/>
    <cellStyle name="Normal 11 2 8 3" xfId="5502" xr:uid="{00000000-0005-0000-0000-0000253E0000}"/>
    <cellStyle name="Normal 11 2 8 3 2" xfId="14826" xr:uid="{00000000-0005-0000-0000-0000263E0000}"/>
    <cellStyle name="Normal 11 2 8 3 3" xfId="24149" xr:uid="{00000000-0005-0000-0000-0000273E0000}"/>
    <cellStyle name="Normal 11 2 8 4" xfId="11572" xr:uid="{00000000-0005-0000-0000-0000283E0000}"/>
    <cellStyle name="Normal 11 2 8 5" xfId="20898" xr:uid="{00000000-0005-0000-0000-0000293E0000}"/>
    <cellStyle name="Normal 11 2 9" xfId="1225" xr:uid="{00000000-0005-0000-0000-00002A3E0000}"/>
    <cellStyle name="Normal 11 2 9 2" xfId="6667" xr:uid="{00000000-0005-0000-0000-00002B3E0000}"/>
    <cellStyle name="Normal 11 2 9 2 2" xfId="15991" xr:uid="{00000000-0005-0000-0000-00002C3E0000}"/>
    <cellStyle name="Normal 11 2 9 2 3" xfId="25314" xr:uid="{00000000-0005-0000-0000-00002D3E0000}"/>
    <cellStyle name="Normal 11 2 9 3" xfId="10816" xr:uid="{00000000-0005-0000-0000-00002E3E0000}"/>
    <cellStyle name="Normal 11 2 9 4" xfId="20140" xr:uid="{00000000-0005-0000-0000-00002F3E0000}"/>
    <cellStyle name="Normal 11 3" xfId="1237" xr:uid="{00000000-0005-0000-0000-0000303E0000}"/>
    <cellStyle name="Normal 11 3 2" xfId="1238" xr:uid="{00000000-0005-0000-0000-0000313E0000}"/>
    <cellStyle name="Normal 11 3 2 2" xfId="1239" xr:uid="{00000000-0005-0000-0000-0000323E0000}"/>
    <cellStyle name="Normal 11 3 2 2 2" xfId="2084" xr:uid="{00000000-0005-0000-0000-0000333E0000}"/>
    <cellStyle name="Normal 11 3 2 2 2 2" xfId="3809" xr:uid="{00000000-0005-0000-0000-0000343E0000}"/>
    <cellStyle name="Normal 11 3 2 2 2 2 2" xfId="8486" xr:uid="{00000000-0005-0000-0000-0000353E0000}"/>
    <cellStyle name="Normal 11 3 2 2 2 2 2 2" xfId="17810" xr:uid="{00000000-0005-0000-0000-0000363E0000}"/>
    <cellStyle name="Normal 11 3 2 2 2 2 2 3" xfId="27133" xr:uid="{00000000-0005-0000-0000-0000373E0000}"/>
    <cellStyle name="Normal 11 3 2 2 2 2 3" xfId="13143" xr:uid="{00000000-0005-0000-0000-0000383E0000}"/>
    <cellStyle name="Normal 11 3 2 2 2 2 4" xfId="22467" xr:uid="{00000000-0005-0000-0000-0000393E0000}"/>
    <cellStyle name="Normal 11 3 2 2 2 3" xfId="5518" xr:uid="{00000000-0005-0000-0000-00003A3E0000}"/>
    <cellStyle name="Normal 11 3 2 2 2 3 2" xfId="14842" xr:uid="{00000000-0005-0000-0000-00003B3E0000}"/>
    <cellStyle name="Normal 11 3 2 2 2 3 3" xfId="24165" xr:uid="{00000000-0005-0000-0000-00003C3E0000}"/>
    <cellStyle name="Normal 11 3 2 2 2 4" xfId="11588" xr:uid="{00000000-0005-0000-0000-00003D3E0000}"/>
    <cellStyle name="Normal 11 3 2 2 2 5" xfId="20914" xr:uid="{00000000-0005-0000-0000-00003E3E0000}"/>
    <cellStyle name="Normal 11 3 2 2 3" xfId="3049" xr:uid="{00000000-0005-0000-0000-00003F3E0000}"/>
    <cellStyle name="Normal 11 3 2 2 3 2" xfId="7728" xr:uid="{00000000-0005-0000-0000-0000403E0000}"/>
    <cellStyle name="Normal 11 3 2 2 3 2 2" xfId="17052" xr:uid="{00000000-0005-0000-0000-0000413E0000}"/>
    <cellStyle name="Normal 11 3 2 2 3 2 3" xfId="26375" xr:uid="{00000000-0005-0000-0000-0000423E0000}"/>
    <cellStyle name="Normal 11 3 2 2 3 3" xfId="12436" xr:uid="{00000000-0005-0000-0000-0000433E0000}"/>
    <cellStyle name="Normal 11 3 2 2 3 4" xfId="21762" xr:uid="{00000000-0005-0000-0000-0000443E0000}"/>
    <cellStyle name="Normal 11 3 2 2 4" xfId="4699" xr:uid="{00000000-0005-0000-0000-0000453E0000}"/>
    <cellStyle name="Normal 11 3 2 2 4 2" xfId="14023" xr:uid="{00000000-0005-0000-0000-0000463E0000}"/>
    <cellStyle name="Normal 11 3 2 2 4 3" xfId="23346" xr:uid="{00000000-0005-0000-0000-0000473E0000}"/>
    <cellStyle name="Normal 11 3 2 2 5" xfId="10830" xr:uid="{00000000-0005-0000-0000-0000483E0000}"/>
    <cellStyle name="Normal 11 3 2 2 6" xfId="20154" xr:uid="{00000000-0005-0000-0000-0000493E0000}"/>
    <cellStyle name="Normal 11 3 2 3" xfId="2083" xr:uid="{00000000-0005-0000-0000-00004A3E0000}"/>
    <cellStyle name="Normal 11 3 2 3 2" xfId="3808" xr:uid="{00000000-0005-0000-0000-00004B3E0000}"/>
    <cellStyle name="Normal 11 3 2 3 2 2" xfId="8485" xr:uid="{00000000-0005-0000-0000-00004C3E0000}"/>
    <cellStyle name="Normal 11 3 2 3 2 2 2" xfId="17809" xr:uid="{00000000-0005-0000-0000-00004D3E0000}"/>
    <cellStyle name="Normal 11 3 2 3 2 2 3" xfId="27132" xr:uid="{00000000-0005-0000-0000-00004E3E0000}"/>
    <cellStyle name="Normal 11 3 2 3 2 3" xfId="13142" xr:uid="{00000000-0005-0000-0000-00004F3E0000}"/>
    <cellStyle name="Normal 11 3 2 3 2 4" xfId="22466" xr:uid="{00000000-0005-0000-0000-0000503E0000}"/>
    <cellStyle name="Normal 11 3 2 3 3" xfId="5517" xr:uid="{00000000-0005-0000-0000-0000513E0000}"/>
    <cellStyle name="Normal 11 3 2 3 3 2" xfId="14841" xr:uid="{00000000-0005-0000-0000-0000523E0000}"/>
    <cellStyle name="Normal 11 3 2 3 3 3" xfId="24164" xr:uid="{00000000-0005-0000-0000-0000533E0000}"/>
    <cellStyle name="Normal 11 3 2 3 4" xfId="11587" xr:uid="{00000000-0005-0000-0000-0000543E0000}"/>
    <cellStyle name="Normal 11 3 2 3 5" xfId="20913" xr:uid="{00000000-0005-0000-0000-0000553E0000}"/>
    <cellStyle name="Normal 11 3 2 4" xfId="3048" xr:uid="{00000000-0005-0000-0000-0000563E0000}"/>
    <cellStyle name="Normal 11 3 2 4 2" xfId="7727" xr:uid="{00000000-0005-0000-0000-0000573E0000}"/>
    <cellStyle name="Normal 11 3 2 4 2 2" xfId="17051" xr:uid="{00000000-0005-0000-0000-0000583E0000}"/>
    <cellStyle name="Normal 11 3 2 4 2 3" xfId="26374" xr:uid="{00000000-0005-0000-0000-0000593E0000}"/>
    <cellStyle name="Normal 11 3 2 4 3" xfId="12435" xr:uid="{00000000-0005-0000-0000-00005A3E0000}"/>
    <cellStyle name="Normal 11 3 2 4 4" xfId="21761" xr:uid="{00000000-0005-0000-0000-00005B3E0000}"/>
    <cellStyle name="Normal 11 3 2 5" xfId="4698" xr:uid="{00000000-0005-0000-0000-00005C3E0000}"/>
    <cellStyle name="Normal 11 3 2 5 2" xfId="14022" xr:uid="{00000000-0005-0000-0000-00005D3E0000}"/>
    <cellStyle name="Normal 11 3 2 5 3" xfId="23345" xr:uid="{00000000-0005-0000-0000-00005E3E0000}"/>
    <cellStyle name="Normal 11 3 2 6" xfId="10829" xr:uid="{00000000-0005-0000-0000-00005F3E0000}"/>
    <cellStyle name="Normal 11 3 2 7" xfId="20153" xr:uid="{00000000-0005-0000-0000-0000603E0000}"/>
    <cellStyle name="Normal 11 3 3" xfId="1240" xr:uid="{00000000-0005-0000-0000-0000613E0000}"/>
    <cellStyle name="Normal 11 3 3 2" xfId="2085" xr:uid="{00000000-0005-0000-0000-0000623E0000}"/>
    <cellStyle name="Normal 11 3 3 2 2" xfId="3810" xr:uid="{00000000-0005-0000-0000-0000633E0000}"/>
    <cellStyle name="Normal 11 3 3 2 2 2" xfId="8487" xr:uid="{00000000-0005-0000-0000-0000643E0000}"/>
    <cellStyle name="Normal 11 3 3 2 2 2 2" xfId="17811" xr:uid="{00000000-0005-0000-0000-0000653E0000}"/>
    <cellStyle name="Normal 11 3 3 2 2 2 3" xfId="27134" xr:uid="{00000000-0005-0000-0000-0000663E0000}"/>
    <cellStyle name="Normal 11 3 3 2 2 3" xfId="13144" xr:uid="{00000000-0005-0000-0000-0000673E0000}"/>
    <cellStyle name="Normal 11 3 3 2 2 4" xfId="22468" xr:uid="{00000000-0005-0000-0000-0000683E0000}"/>
    <cellStyle name="Normal 11 3 3 2 3" xfId="5519" xr:uid="{00000000-0005-0000-0000-0000693E0000}"/>
    <cellStyle name="Normal 11 3 3 2 3 2" xfId="14843" xr:uid="{00000000-0005-0000-0000-00006A3E0000}"/>
    <cellStyle name="Normal 11 3 3 2 3 3" xfId="24166" xr:uid="{00000000-0005-0000-0000-00006B3E0000}"/>
    <cellStyle name="Normal 11 3 3 2 4" xfId="11589" xr:uid="{00000000-0005-0000-0000-00006C3E0000}"/>
    <cellStyle name="Normal 11 3 3 2 5" xfId="20915" xr:uid="{00000000-0005-0000-0000-00006D3E0000}"/>
    <cellStyle name="Normal 11 3 3 3" xfId="3050" xr:uid="{00000000-0005-0000-0000-00006E3E0000}"/>
    <cellStyle name="Normal 11 3 3 3 2" xfId="7729" xr:uid="{00000000-0005-0000-0000-00006F3E0000}"/>
    <cellStyle name="Normal 11 3 3 3 2 2" xfId="17053" xr:uid="{00000000-0005-0000-0000-0000703E0000}"/>
    <cellStyle name="Normal 11 3 3 3 2 3" xfId="26376" xr:uid="{00000000-0005-0000-0000-0000713E0000}"/>
    <cellStyle name="Normal 11 3 3 3 3" xfId="12437" xr:uid="{00000000-0005-0000-0000-0000723E0000}"/>
    <cellStyle name="Normal 11 3 3 3 4" xfId="21763" xr:uid="{00000000-0005-0000-0000-0000733E0000}"/>
    <cellStyle name="Normal 11 3 3 4" xfId="4700" xr:uid="{00000000-0005-0000-0000-0000743E0000}"/>
    <cellStyle name="Normal 11 3 3 4 2" xfId="14024" xr:uid="{00000000-0005-0000-0000-0000753E0000}"/>
    <cellStyle name="Normal 11 3 3 4 3" xfId="23347" xr:uid="{00000000-0005-0000-0000-0000763E0000}"/>
    <cellStyle name="Normal 11 3 3 5" xfId="10831" xr:uid="{00000000-0005-0000-0000-0000773E0000}"/>
    <cellStyle name="Normal 11 3 3 6" xfId="20155" xr:uid="{00000000-0005-0000-0000-0000783E0000}"/>
    <cellStyle name="Normal 11 3 4" xfId="2082" xr:uid="{00000000-0005-0000-0000-0000793E0000}"/>
    <cellStyle name="Normal 11 3 4 2" xfId="3807" xr:uid="{00000000-0005-0000-0000-00007A3E0000}"/>
    <cellStyle name="Normal 11 3 4 2 2" xfId="8484" xr:uid="{00000000-0005-0000-0000-00007B3E0000}"/>
    <cellStyle name="Normal 11 3 4 2 2 2" xfId="17808" xr:uid="{00000000-0005-0000-0000-00007C3E0000}"/>
    <cellStyle name="Normal 11 3 4 2 2 3" xfId="27131" xr:uid="{00000000-0005-0000-0000-00007D3E0000}"/>
    <cellStyle name="Normal 11 3 4 2 3" xfId="13141" xr:uid="{00000000-0005-0000-0000-00007E3E0000}"/>
    <cellStyle name="Normal 11 3 4 2 4" xfId="22465" xr:uid="{00000000-0005-0000-0000-00007F3E0000}"/>
    <cellStyle name="Normal 11 3 4 3" xfId="5516" xr:uid="{00000000-0005-0000-0000-0000803E0000}"/>
    <cellStyle name="Normal 11 3 4 3 2" xfId="14840" xr:uid="{00000000-0005-0000-0000-0000813E0000}"/>
    <cellStyle name="Normal 11 3 4 3 3" xfId="24163" xr:uid="{00000000-0005-0000-0000-0000823E0000}"/>
    <cellStyle name="Normal 11 3 4 4" xfId="11586" xr:uid="{00000000-0005-0000-0000-0000833E0000}"/>
    <cellStyle name="Normal 11 3 4 5" xfId="20912" xr:uid="{00000000-0005-0000-0000-0000843E0000}"/>
    <cellStyle name="Normal 11 3 5" xfId="3047" xr:uid="{00000000-0005-0000-0000-0000853E0000}"/>
    <cellStyle name="Normal 11 3 5 2" xfId="7726" xr:uid="{00000000-0005-0000-0000-0000863E0000}"/>
    <cellStyle name="Normal 11 3 5 2 2" xfId="17050" xr:uid="{00000000-0005-0000-0000-0000873E0000}"/>
    <cellStyle name="Normal 11 3 5 2 3" xfId="26373" xr:uid="{00000000-0005-0000-0000-0000883E0000}"/>
    <cellStyle name="Normal 11 3 5 3" xfId="12434" xr:uid="{00000000-0005-0000-0000-0000893E0000}"/>
    <cellStyle name="Normal 11 3 5 4" xfId="21760" xr:uid="{00000000-0005-0000-0000-00008A3E0000}"/>
    <cellStyle name="Normal 11 3 6" xfId="4697" xr:uid="{00000000-0005-0000-0000-00008B3E0000}"/>
    <cellStyle name="Normal 11 3 6 2" xfId="14021" xr:uid="{00000000-0005-0000-0000-00008C3E0000}"/>
    <cellStyle name="Normal 11 3 6 3" xfId="23344" xr:uid="{00000000-0005-0000-0000-00008D3E0000}"/>
    <cellStyle name="Normal 11 3 7" xfId="10828" xr:uid="{00000000-0005-0000-0000-00008E3E0000}"/>
    <cellStyle name="Normal 11 3 8" xfId="20152" xr:uid="{00000000-0005-0000-0000-00008F3E0000}"/>
    <cellStyle name="Normal 11 4" xfId="1241" xr:uid="{00000000-0005-0000-0000-0000903E0000}"/>
    <cellStyle name="Normal 11 4 2" xfId="1242" xr:uid="{00000000-0005-0000-0000-0000913E0000}"/>
    <cellStyle name="Normal 11 4 2 2" xfId="2088" xr:uid="{00000000-0005-0000-0000-0000923E0000}"/>
    <cellStyle name="Normal 11 4 2 2 2" xfId="3813" xr:uid="{00000000-0005-0000-0000-0000933E0000}"/>
    <cellStyle name="Normal 11 4 2 2 2 2" xfId="8490" xr:uid="{00000000-0005-0000-0000-0000943E0000}"/>
    <cellStyle name="Normal 11 4 2 2 2 2 2" xfId="17814" xr:uid="{00000000-0005-0000-0000-0000953E0000}"/>
    <cellStyle name="Normal 11 4 2 2 2 2 3" xfId="27137" xr:uid="{00000000-0005-0000-0000-0000963E0000}"/>
    <cellStyle name="Normal 11 4 2 2 2 3" xfId="13147" xr:uid="{00000000-0005-0000-0000-0000973E0000}"/>
    <cellStyle name="Normal 11 4 2 2 2 4" xfId="22471" xr:uid="{00000000-0005-0000-0000-0000983E0000}"/>
    <cellStyle name="Normal 11 4 2 2 3" xfId="5522" xr:uid="{00000000-0005-0000-0000-0000993E0000}"/>
    <cellStyle name="Normal 11 4 2 2 3 2" xfId="14846" xr:uid="{00000000-0005-0000-0000-00009A3E0000}"/>
    <cellStyle name="Normal 11 4 2 2 3 3" xfId="24169" xr:uid="{00000000-0005-0000-0000-00009B3E0000}"/>
    <cellStyle name="Normal 11 4 2 2 4" xfId="11592" xr:uid="{00000000-0005-0000-0000-00009C3E0000}"/>
    <cellStyle name="Normal 11 4 2 2 5" xfId="20918" xr:uid="{00000000-0005-0000-0000-00009D3E0000}"/>
    <cellStyle name="Normal 11 4 2 3" xfId="2087" xr:uid="{00000000-0005-0000-0000-00009E3E0000}"/>
    <cellStyle name="Normal 11 4 2 3 2" xfId="3812" xr:uid="{00000000-0005-0000-0000-00009F3E0000}"/>
    <cellStyle name="Normal 11 4 2 3 2 2" xfId="8489" xr:uid="{00000000-0005-0000-0000-0000A03E0000}"/>
    <cellStyle name="Normal 11 4 2 3 2 2 2" xfId="17813" xr:uid="{00000000-0005-0000-0000-0000A13E0000}"/>
    <cellStyle name="Normal 11 4 2 3 2 2 3" xfId="27136" xr:uid="{00000000-0005-0000-0000-0000A23E0000}"/>
    <cellStyle name="Normal 11 4 2 3 2 3" xfId="13146" xr:uid="{00000000-0005-0000-0000-0000A33E0000}"/>
    <cellStyle name="Normal 11 4 2 3 2 4" xfId="22470" xr:uid="{00000000-0005-0000-0000-0000A43E0000}"/>
    <cellStyle name="Normal 11 4 2 3 3" xfId="5521" xr:uid="{00000000-0005-0000-0000-0000A53E0000}"/>
    <cellStyle name="Normal 11 4 2 3 3 2" xfId="14845" xr:uid="{00000000-0005-0000-0000-0000A63E0000}"/>
    <cellStyle name="Normal 11 4 2 3 3 3" xfId="24168" xr:uid="{00000000-0005-0000-0000-0000A73E0000}"/>
    <cellStyle name="Normal 11 4 2 3 4" xfId="11591" xr:uid="{00000000-0005-0000-0000-0000A83E0000}"/>
    <cellStyle name="Normal 11 4 2 3 5" xfId="20917" xr:uid="{00000000-0005-0000-0000-0000A93E0000}"/>
    <cellStyle name="Normal 11 4 2 4" xfId="3052" xr:uid="{00000000-0005-0000-0000-0000AA3E0000}"/>
    <cellStyle name="Normal 11 4 2 4 2" xfId="7731" xr:uid="{00000000-0005-0000-0000-0000AB3E0000}"/>
    <cellStyle name="Normal 11 4 2 4 2 2" xfId="17055" xr:uid="{00000000-0005-0000-0000-0000AC3E0000}"/>
    <cellStyle name="Normal 11 4 2 4 2 3" xfId="26378" xr:uid="{00000000-0005-0000-0000-0000AD3E0000}"/>
    <cellStyle name="Normal 11 4 2 4 3" xfId="12439" xr:uid="{00000000-0005-0000-0000-0000AE3E0000}"/>
    <cellStyle name="Normal 11 4 2 4 4" xfId="21765" xr:uid="{00000000-0005-0000-0000-0000AF3E0000}"/>
    <cellStyle name="Normal 11 4 2 5" xfId="4702" xr:uid="{00000000-0005-0000-0000-0000B03E0000}"/>
    <cellStyle name="Normal 11 4 2 5 2" xfId="14026" xr:uid="{00000000-0005-0000-0000-0000B13E0000}"/>
    <cellStyle name="Normal 11 4 2 5 3" xfId="23349" xr:uid="{00000000-0005-0000-0000-0000B23E0000}"/>
    <cellStyle name="Normal 11 4 2 6" xfId="10833" xr:uid="{00000000-0005-0000-0000-0000B33E0000}"/>
    <cellStyle name="Normal 11 4 2 7" xfId="20157" xr:uid="{00000000-0005-0000-0000-0000B43E0000}"/>
    <cellStyle name="Normal 11 4 3" xfId="2089" xr:uid="{00000000-0005-0000-0000-0000B53E0000}"/>
    <cellStyle name="Normal 11 4 3 2" xfId="3814" xr:uid="{00000000-0005-0000-0000-0000B63E0000}"/>
    <cellStyle name="Normal 11 4 3 2 2" xfId="8491" xr:uid="{00000000-0005-0000-0000-0000B73E0000}"/>
    <cellStyle name="Normal 11 4 3 2 2 2" xfId="17815" xr:uid="{00000000-0005-0000-0000-0000B83E0000}"/>
    <cellStyle name="Normal 11 4 3 2 2 3" xfId="27138" xr:uid="{00000000-0005-0000-0000-0000B93E0000}"/>
    <cellStyle name="Normal 11 4 3 2 3" xfId="13148" xr:uid="{00000000-0005-0000-0000-0000BA3E0000}"/>
    <cellStyle name="Normal 11 4 3 2 4" xfId="22472" xr:uid="{00000000-0005-0000-0000-0000BB3E0000}"/>
    <cellStyle name="Normal 11 4 3 3" xfId="5523" xr:uid="{00000000-0005-0000-0000-0000BC3E0000}"/>
    <cellStyle name="Normal 11 4 3 3 2" xfId="14847" xr:uid="{00000000-0005-0000-0000-0000BD3E0000}"/>
    <cellStyle name="Normal 11 4 3 3 3" xfId="24170" xr:uid="{00000000-0005-0000-0000-0000BE3E0000}"/>
    <cellStyle name="Normal 11 4 3 4" xfId="11593" xr:uid="{00000000-0005-0000-0000-0000BF3E0000}"/>
    <cellStyle name="Normal 11 4 3 5" xfId="20919" xr:uid="{00000000-0005-0000-0000-0000C03E0000}"/>
    <cellStyle name="Normal 11 4 4" xfId="2086" xr:uid="{00000000-0005-0000-0000-0000C13E0000}"/>
    <cellStyle name="Normal 11 4 4 2" xfId="3811" xr:uid="{00000000-0005-0000-0000-0000C23E0000}"/>
    <cellStyle name="Normal 11 4 4 2 2" xfId="8488" xr:uid="{00000000-0005-0000-0000-0000C33E0000}"/>
    <cellStyle name="Normal 11 4 4 2 2 2" xfId="17812" xr:uid="{00000000-0005-0000-0000-0000C43E0000}"/>
    <cellStyle name="Normal 11 4 4 2 2 3" xfId="27135" xr:uid="{00000000-0005-0000-0000-0000C53E0000}"/>
    <cellStyle name="Normal 11 4 4 2 3" xfId="13145" xr:uid="{00000000-0005-0000-0000-0000C63E0000}"/>
    <cellStyle name="Normal 11 4 4 2 4" xfId="22469" xr:uid="{00000000-0005-0000-0000-0000C73E0000}"/>
    <cellStyle name="Normal 11 4 4 3" xfId="5520" xr:uid="{00000000-0005-0000-0000-0000C83E0000}"/>
    <cellStyle name="Normal 11 4 4 3 2" xfId="14844" xr:uid="{00000000-0005-0000-0000-0000C93E0000}"/>
    <cellStyle name="Normal 11 4 4 3 3" xfId="24167" xr:uid="{00000000-0005-0000-0000-0000CA3E0000}"/>
    <cellStyle name="Normal 11 4 4 4" xfId="11590" xr:uid="{00000000-0005-0000-0000-0000CB3E0000}"/>
    <cellStyle name="Normal 11 4 4 5" xfId="20916" xr:uid="{00000000-0005-0000-0000-0000CC3E0000}"/>
    <cellStyle name="Normal 11 4 5" xfId="3051" xr:uid="{00000000-0005-0000-0000-0000CD3E0000}"/>
    <cellStyle name="Normal 11 4 5 2" xfId="7730" xr:uid="{00000000-0005-0000-0000-0000CE3E0000}"/>
    <cellStyle name="Normal 11 4 5 2 2" xfId="17054" xr:uid="{00000000-0005-0000-0000-0000CF3E0000}"/>
    <cellStyle name="Normal 11 4 5 2 3" xfId="26377" xr:uid="{00000000-0005-0000-0000-0000D03E0000}"/>
    <cellStyle name="Normal 11 4 5 3" xfId="12438" xr:uid="{00000000-0005-0000-0000-0000D13E0000}"/>
    <cellStyle name="Normal 11 4 5 4" xfId="21764" xr:uid="{00000000-0005-0000-0000-0000D23E0000}"/>
    <cellStyle name="Normal 11 4 6" xfId="4701" xr:uid="{00000000-0005-0000-0000-0000D33E0000}"/>
    <cellStyle name="Normal 11 4 6 2" xfId="14025" xr:uid="{00000000-0005-0000-0000-0000D43E0000}"/>
    <cellStyle name="Normal 11 4 6 3" xfId="23348" xr:uid="{00000000-0005-0000-0000-0000D53E0000}"/>
    <cellStyle name="Normal 11 4 7" xfId="10832" xr:uid="{00000000-0005-0000-0000-0000D63E0000}"/>
    <cellStyle name="Normal 11 4 8" xfId="20156" xr:uid="{00000000-0005-0000-0000-0000D73E0000}"/>
    <cellStyle name="Normal 11 5" xfId="1243" xr:uid="{00000000-0005-0000-0000-0000D83E0000}"/>
    <cellStyle name="Normal 11 5 2" xfId="2091" xr:uid="{00000000-0005-0000-0000-0000D93E0000}"/>
    <cellStyle name="Normal 11 5 2 2" xfId="2092" xr:uid="{00000000-0005-0000-0000-0000DA3E0000}"/>
    <cellStyle name="Normal 11 5 2 2 2" xfId="3817" xr:uid="{00000000-0005-0000-0000-0000DB3E0000}"/>
    <cellStyle name="Normal 11 5 2 2 2 2" xfId="8494" xr:uid="{00000000-0005-0000-0000-0000DC3E0000}"/>
    <cellStyle name="Normal 11 5 2 2 2 2 2" xfId="17818" xr:uid="{00000000-0005-0000-0000-0000DD3E0000}"/>
    <cellStyle name="Normal 11 5 2 2 2 2 3" xfId="27141" xr:uid="{00000000-0005-0000-0000-0000DE3E0000}"/>
    <cellStyle name="Normal 11 5 2 2 2 3" xfId="13151" xr:uid="{00000000-0005-0000-0000-0000DF3E0000}"/>
    <cellStyle name="Normal 11 5 2 2 2 4" xfId="22475" xr:uid="{00000000-0005-0000-0000-0000E03E0000}"/>
    <cellStyle name="Normal 11 5 2 2 3" xfId="5526" xr:uid="{00000000-0005-0000-0000-0000E13E0000}"/>
    <cellStyle name="Normal 11 5 2 2 3 2" xfId="14850" xr:uid="{00000000-0005-0000-0000-0000E23E0000}"/>
    <cellStyle name="Normal 11 5 2 2 3 3" xfId="24173" xr:uid="{00000000-0005-0000-0000-0000E33E0000}"/>
    <cellStyle name="Normal 11 5 2 2 4" xfId="11596" xr:uid="{00000000-0005-0000-0000-0000E43E0000}"/>
    <cellStyle name="Normal 11 5 2 2 5" xfId="20922" xr:uid="{00000000-0005-0000-0000-0000E53E0000}"/>
    <cellStyle name="Normal 11 5 2 3" xfId="3816" xr:uid="{00000000-0005-0000-0000-0000E63E0000}"/>
    <cellStyle name="Normal 11 5 2 3 2" xfId="8493" xr:uid="{00000000-0005-0000-0000-0000E73E0000}"/>
    <cellStyle name="Normal 11 5 2 3 2 2" xfId="17817" xr:uid="{00000000-0005-0000-0000-0000E83E0000}"/>
    <cellStyle name="Normal 11 5 2 3 2 3" xfId="27140" xr:uid="{00000000-0005-0000-0000-0000E93E0000}"/>
    <cellStyle name="Normal 11 5 2 3 3" xfId="13150" xr:uid="{00000000-0005-0000-0000-0000EA3E0000}"/>
    <cellStyle name="Normal 11 5 2 3 4" xfId="22474" xr:uid="{00000000-0005-0000-0000-0000EB3E0000}"/>
    <cellStyle name="Normal 11 5 2 4" xfId="5525" xr:uid="{00000000-0005-0000-0000-0000EC3E0000}"/>
    <cellStyle name="Normal 11 5 2 4 2" xfId="14849" xr:uid="{00000000-0005-0000-0000-0000ED3E0000}"/>
    <cellStyle name="Normal 11 5 2 4 3" xfId="24172" xr:uid="{00000000-0005-0000-0000-0000EE3E0000}"/>
    <cellStyle name="Normal 11 5 2 5" xfId="11595" xr:uid="{00000000-0005-0000-0000-0000EF3E0000}"/>
    <cellStyle name="Normal 11 5 2 6" xfId="20921" xr:uid="{00000000-0005-0000-0000-0000F03E0000}"/>
    <cellStyle name="Normal 11 5 3" xfId="2093" xr:uid="{00000000-0005-0000-0000-0000F13E0000}"/>
    <cellStyle name="Normal 11 5 3 2" xfId="3818" xr:uid="{00000000-0005-0000-0000-0000F23E0000}"/>
    <cellStyle name="Normal 11 5 3 2 2" xfId="8495" xr:uid="{00000000-0005-0000-0000-0000F33E0000}"/>
    <cellStyle name="Normal 11 5 3 2 2 2" xfId="17819" xr:uid="{00000000-0005-0000-0000-0000F43E0000}"/>
    <cellStyle name="Normal 11 5 3 2 2 3" xfId="27142" xr:uid="{00000000-0005-0000-0000-0000F53E0000}"/>
    <cellStyle name="Normal 11 5 3 2 3" xfId="13152" xr:uid="{00000000-0005-0000-0000-0000F63E0000}"/>
    <cellStyle name="Normal 11 5 3 2 4" xfId="22476" xr:uid="{00000000-0005-0000-0000-0000F73E0000}"/>
    <cellStyle name="Normal 11 5 3 3" xfId="5527" xr:uid="{00000000-0005-0000-0000-0000F83E0000}"/>
    <cellStyle name="Normal 11 5 3 3 2" xfId="14851" xr:uid="{00000000-0005-0000-0000-0000F93E0000}"/>
    <cellStyle name="Normal 11 5 3 3 3" xfId="24174" xr:uid="{00000000-0005-0000-0000-0000FA3E0000}"/>
    <cellStyle name="Normal 11 5 3 4" xfId="11597" xr:uid="{00000000-0005-0000-0000-0000FB3E0000}"/>
    <cellStyle name="Normal 11 5 3 5" xfId="20923" xr:uid="{00000000-0005-0000-0000-0000FC3E0000}"/>
    <cellStyle name="Normal 11 5 4" xfId="2090" xr:uid="{00000000-0005-0000-0000-0000FD3E0000}"/>
    <cellStyle name="Normal 11 5 4 2" xfId="3815" xr:uid="{00000000-0005-0000-0000-0000FE3E0000}"/>
    <cellStyle name="Normal 11 5 4 2 2" xfId="8492" xr:uid="{00000000-0005-0000-0000-0000FF3E0000}"/>
    <cellStyle name="Normal 11 5 4 2 2 2" xfId="17816" xr:uid="{00000000-0005-0000-0000-0000003F0000}"/>
    <cellStyle name="Normal 11 5 4 2 2 3" xfId="27139" xr:uid="{00000000-0005-0000-0000-0000013F0000}"/>
    <cellStyle name="Normal 11 5 4 2 3" xfId="13149" xr:uid="{00000000-0005-0000-0000-0000023F0000}"/>
    <cellStyle name="Normal 11 5 4 2 4" xfId="22473" xr:uid="{00000000-0005-0000-0000-0000033F0000}"/>
    <cellStyle name="Normal 11 5 4 3" xfId="5524" xr:uid="{00000000-0005-0000-0000-0000043F0000}"/>
    <cellStyle name="Normal 11 5 4 3 2" xfId="14848" xr:uid="{00000000-0005-0000-0000-0000053F0000}"/>
    <cellStyle name="Normal 11 5 4 3 3" xfId="24171" xr:uid="{00000000-0005-0000-0000-0000063F0000}"/>
    <cellStyle name="Normal 11 5 4 4" xfId="11594" xr:uid="{00000000-0005-0000-0000-0000073F0000}"/>
    <cellStyle name="Normal 11 5 4 5" xfId="20920" xr:uid="{00000000-0005-0000-0000-0000083F0000}"/>
    <cellStyle name="Normal 11 5 5" xfId="3053" xr:uid="{00000000-0005-0000-0000-0000093F0000}"/>
    <cellStyle name="Normal 11 5 5 2" xfId="7732" xr:uid="{00000000-0005-0000-0000-00000A3F0000}"/>
    <cellStyle name="Normal 11 5 5 2 2" xfId="17056" xr:uid="{00000000-0005-0000-0000-00000B3F0000}"/>
    <cellStyle name="Normal 11 5 5 2 3" xfId="26379" xr:uid="{00000000-0005-0000-0000-00000C3F0000}"/>
    <cellStyle name="Normal 11 5 5 3" xfId="12440" xr:uid="{00000000-0005-0000-0000-00000D3F0000}"/>
    <cellStyle name="Normal 11 5 5 4" xfId="21766" xr:uid="{00000000-0005-0000-0000-00000E3F0000}"/>
    <cellStyle name="Normal 11 5 6" xfId="4703" xr:uid="{00000000-0005-0000-0000-00000F3F0000}"/>
    <cellStyle name="Normal 11 5 6 2" xfId="14027" xr:uid="{00000000-0005-0000-0000-0000103F0000}"/>
    <cellStyle name="Normal 11 5 6 3" xfId="23350" xr:uid="{00000000-0005-0000-0000-0000113F0000}"/>
    <cellStyle name="Normal 11 5 7" xfId="10834" xr:uid="{00000000-0005-0000-0000-0000123F0000}"/>
    <cellStyle name="Normal 11 5 8" xfId="20158" xr:uid="{00000000-0005-0000-0000-0000133F0000}"/>
    <cellStyle name="Normal 11 6" xfId="2094" xr:uid="{00000000-0005-0000-0000-0000143F0000}"/>
    <cellStyle name="Normal 11 6 2" xfId="2095" xr:uid="{00000000-0005-0000-0000-0000153F0000}"/>
    <cellStyle name="Normal 11 6 2 2" xfId="3820" xr:uid="{00000000-0005-0000-0000-0000163F0000}"/>
    <cellStyle name="Normal 11 6 2 2 2" xfId="8497" xr:uid="{00000000-0005-0000-0000-0000173F0000}"/>
    <cellStyle name="Normal 11 6 2 2 2 2" xfId="17821" xr:uid="{00000000-0005-0000-0000-0000183F0000}"/>
    <cellStyle name="Normal 11 6 2 2 2 3" xfId="27144" xr:uid="{00000000-0005-0000-0000-0000193F0000}"/>
    <cellStyle name="Normal 11 6 2 2 3" xfId="13154" xr:uid="{00000000-0005-0000-0000-00001A3F0000}"/>
    <cellStyle name="Normal 11 6 2 2 4" xfId="22478" xr:uid="{00000000-0005-0000-0000-00001B3F0000}"/>
    <cellStyle name="Normal 11 6 2 3" xfId="5529" xr:uid="{00000000-0005-0000-0000-00001C3F0000}"/>
    <cellStyle name="Normal 11 6 2 3 2" xfId="14853" xr:uid="{00000000-0005-0000-0000-00001D3F0000}"/>
    <cellStyle name="Normal 11 6 2 3 3" xfId="24176" xr:uid="{00000000-0005-0000-0000-00001E3F0000}"/>
    <cellStyle name="Normal 11 6 2 4" xfId="11599" xr:uid="{00000000-0005-0000-0000-00001F3F0000}"/>
    <cellStyle name="Normal 11 6 2 5" xfId="20925" xr:uid="{00000000-0005-0000-0000-0000203F0000}"/>
    <cellStyle name="Normal 11 6 3" xfId="3819" xr:uid="{00000000-0005-0000-0000-0000213F0000}"/>
    <cellStyle name="Normal 11 6 3 2" xfId="8496" xr:uid="{00000000-0005-0000-0000-0000223F0000}"/>
    <cellStyle name="Normal 11 6 3 2 2" xfId="17820" xr:uid="{00000000-0005-0000-0000-0000233F0000}"/>
    <cellStyle name="Normal 11 6 3 2 3" xfId="27143" xr:uid="{00000000-0005-0000-0000-0000243F0000}"/>
    <cellStyle name="Normal 11 6 3 3" xfId="13153" xr:uid="{00000000-0005-0000-0000-0000253F0000}"/>
    <cellStyle name="Normal 11 6 3 4" xfId="22477" xr:uid="{00000000-0005-0000-0000-0000263F0000}"/>
    <cellStyle name="Normal 11 6 4" xfId="5528" xr:uid="{00000000-0005-0000-0000-0000273F0000}"/>
    <cellStyle name="Normal 11 6 4 2" xfId="14852" xr:uid="{00000000-0005-0000-0000-0000283F0000}"/>
    <cellStyle name="Normal 11 6 4 3" xfId="24175" xr:uid="{00000000-0005-0000-0000-0000293F0000}"/>
    <cellStyle name="Normal 11 6 5" xfId="11598" xr:uid="{00000000-0005-0000-0000-00002A3F0000}"/>
    <cellStyle name="Normal 11 6 6" xfId="20924" xr:uid="{00000000-0005-0000-0000-00002B3F0000}"/>
    <cellStyle name="Normal 11 7" xfId="2096" xr:uid="{00000000-0005-0000-0000-00002C3F0000}"/>
    <cellStyle name="Normal 11 7 2" xfId="3821" xr:uid="{00000000-0005-0000-0000-00002D3F0000}"/>
    <cellStyle name="Normal 11 7 2 2" xfId="8498" xr:uid="{00000000-0005-0000-0000-00002E3F0000}"/>
    <cellStyle name="Normal 11 7 2 2 2" xfId="17822" xr:uid="{00000000-0005-0000-0000-00002F3F0000}"/>
    <cellStyle name="Normal 11 7 2 2 3" xfId="27145" xr:uid="{00000000-0005-0000-0000-0000303F0000}"/>
    <cellStyle name="Normal 11 7 2 3" xfId="13155" xr:uid="{00000000-0005-0000-0000-0000313F0000}"/>
    <cellStyle name="Normal 11 7 2 4" xfId="22479" xr:uid="{00000000-0005-0000-0000-0000323F0000}"/>
    <cellStyle name="Normal 11 7 3" xfId="5530" xr:uid="{00000000-0005-0000-0000-0000333F0000}"/>
    <cellStyle name="Normal 11 7 3 2" xfId="14854" xr:uid="{00000000-0005-0000-0000-0000343F0000}"/>
    <cellStyle name="Normal 11 7 3 3" xfId="24177" xr:uid="{00000000-0005-0000-0000-0000353F0000}"/>
    <cellStyle name="Normal 11 7 4" xfId="11600" xr:uid="{00000000-0005-0000-0000-0000363F0000}"/>
    <cellStyle name="Normal 11 7 5" xfId="20926" xr:uid="{00000000-0005-0000-0000-0000373F0000}"/>
    <cellStyle name="Normal 11 8" xfId="2097" xr:uid="{00000000-0005-0000-0000-0000383F0000}"/>
    <cellStyle name="Normal 11 8 2" xfId="3822" xr:uid="{00000000-0005-0000-0000-0000393F0000}"/>
    <cellStyle name="Normal 11 8 2 2" xfId="8499" xr:uid="{00000000-0005-0000-0000-00003A3F0000}"/>
    <cellStyle name="Normal 11 8 2 2 2" xfId="17823" xr:uid="{00000000-0005-0000-0000-00003B3F0000}"/>
    <cellStyle name="Normal 11 8 2 2 3" xfId="27146" xr:uid="{00000000-0005-0000-0000-00003C3F0000}"/>
    <cellStyle name="Normal 11 8 2 3" xfId="13156" xr:uid="{00000000-0005-0000-0000-00003D3F0000}"/>
    <cellStyle name="Normal 11 8 2 4" xfId="22480" xr:uid="{00000000-0005-0000-0000-00003E3F0000}"/>
    <cellStyle name="Normal 11 8 3" xfId="5531" xr:uid="{00000000-0005-0000-0000-00003F3F0000}"/>
    <cellStyle name="Normal 11 8 3 2" xfId="14855" xr:uid="{00000000-0005-0000-0000-0000403F0000}"/>
    <cellStyle name="Normal 11 8 3 3" xfId="24178" xr:uid="{00000000-0005-0000-0000-0000413F0000}"/>
    <cellStyle name="Normal 11 8 4" xfId="11601" xr:uid="{00000000-0005-0000-0000-0000423F0000}"/>
    <cellStyle name="Normal 11 8 5" xfId="20927" xr:uid="{00000000-0005-0000-0000-0000433F0000}"/>
    <cellStyle name="Normal 11 9" xfId="2098" xr:uid="{00000000-0005-0000-0000-0000443F0000}"/>
    <cellStyle name="Normal 11 9 2" xfId="3823" xr:uid="{00000000-0005-0000-0000-0000453F0000}"/>
    <cellStyle name="Normal 11 9 2 2" xfId="8500" xr:uid="{00000000-0005-0000-0000-0000463F0000}"/>
    <cellStyle name="Normal 11 9 2 2 2" xfId="17824" xr:uid="{00000000-0005-0000-0000-0000473F0000}"/>
    <cellStyle name="Normal 11 9 2 2 3" xfId="27147" xr:uid="{00000000-0005-0000-0000-0000483F0000}"/>
    <cellStyle name="Normal 11 9 2 3" xfId="13157" xr:uid="{00000000-0005-0000-0000-0000493F0000}"/>
    <cellStyle name="Normal 11 9 2 4" xfId="22481" xr:uid="{00000000-0005-0000-0000-00004A3F0000}"/>
    <cellStyle name="Normal 11 9 3" xfId="5532" xr:uid="{00000000-0005-0000-0000-00004B3F0000}"/>
    <cellStyle name="Normal 11 9 3 2" xfId="14856" xr:uid="{00000000-0005-0000-0000-00004C3F0000}"/>
    <cellStyle name="Normal 11 9 3 3" xfId="24179" xr:uid="{00000000-0005-0000-0000-00004D3F0000}"/>
    <cellStyle name="Normal 11 9 4" xfId="11602" xr:uid="{00000000-0005-0000-0000-00004E3F0000}"/>
    <cellStyle name="Normal 11 9 5" xfId="20928" xr:uid="{00000000-0005-0000-0000-00004F3F0000}"/>
    <cellStyle name="Normal 112" xfId="28764" xr:uid="{00000000-0005-0000-0000-0000503F0000}"/>
    <cellStyle name="Normal 12" xfId="620" xr:uid="{00000000-0005-0000-0000-0000513F0000}"/>
    <cellStyle name="Normal 12 10" xfId="1244" xr:uid="{00000000-0005-0000-0000-0000523F0000}"/>
    <cellStyle name="Normal 12 11" xfId="10224" xr:uid="{00000000-0005-0000-0000-0000533F0000}"/>
    <cellStyle name="Normal 12 12" xfId="19548" xr:uid="{00000000-0005-0000-0000-0000543F0000}"/>
    <cellStyle name="Normal 12 13" xfId="28566" xr:uid="{00000000-0005-0000-0000-0000553F0000}"/>
    <cellStyle name="Normal 12 2" xfId="2100" xr:uid="{00000000-0005-0000-0000-0000563F0000}"/>
    <cellStyle name="Normal 12 2 2" xfId="2101" xr:uid="{00000000-0005-0000-0000-0000573F0000}"/>
    <cellStyle name="Normal 12 2 2 2" xfId="2102" xr:uid="{00000000-0005-0000-0000-0000583F0000}"/>
    <cellStyle name="Normal 12 2 2 2 2" xfId="3827" xr:uid="{00000000-0005-0000-0000-0000593F0000}"/>
    <cellStyle name="Normal 12 2 2 2 2 2" xfId="8504" xr:uid="{00000000-0005-0000-0000-00005A3F0000}"/>
    <cellStyle name="Normal 12 2 2 2 2 2 2" xfId="17828" xr:uid="{00000000-0005-0000-0000-00005B3F0000}"/>
    <cellStyle name="Normal 12 2 2 2 2 2 3" xfId="27151" xr:uid="{00000000-0005-0000-0000-00005C3F0000}"/>
    <cellStyle name="Normal 12 2 2 2 2 3" xfId="13161" xr:uid="{00000000-0005-0000-0000-00005D3F0000}"/>
    <cellStyle name="Normal 12 2 2 2 2 4" xfId="22485" xr:uid="{00000000-0005-0000-0000-00005E3F0000}"/>
    <cellStyle name="Normal 12 2 2 2 3" xfId="5536" xr:uid="{00000000-0005-0000-0000-00005F3F0000}"/>
    <cellStyle name="Normal 12 2 2 2 3 2" xfId="14860" xr:uid="{00000000-0005-0000-0000-0000603F0000}"/>
    <cellStyle name="Normal 12 2 2 2 3 3" xfId="24183" xr:uid="{00000000-0005-0000-0000-0000613F0000}"/>
    <cellStyle name="Normal 12 2 2 2 4" xfId="11606" xr:uid="{00000000-0005-0000-0000-0000623F0000}"/>
    <cellStyle name="Normal 12 2 2 2 5" xfId="20932" xr:uid="{00000000-0005-0000-0000-0000633F0000}"/>
    <cellStyle name="Normal 12 2 2 3" xfId="3826" xr:uid="{00000000-0005-0000-0000-0000643F0000}"/>
    <cellStyle name="Normal 12 2 2 3 2" xfId="8503" xr:uid="{00000000-0005-0000-0000-0000653F0000}"/>
    <cellStyle name="Normal 12 2 2 3 2 2" xfId="17827" xr:uid="{00000000-0005-0000-0000-0000663F0000}"/>
    <cellStyle name="Normal 12 2 2 3 2 3" xfId="27150" xr:uid="{00000000-0005-0000-0000-0000673F0000}"/>
    <cellStyle name="Normal 12 2 2 3 3" xfId="13160" xr:uid="{00000000-0005-0000-0000-0000683F0000}"/>
    <cellStyle name="Normal 12 2 2 3 4" xfId="22484" xr:uid="{00000000-0005-0000-0000-0000693F0000}"/>
    <cellStyle name="Normal 12 2 2 4" xfId="5535" xr:uid="{00000000-0005-0000-0000-00006A3F0000}"/>
    <cellStyle name="Normal 12 2 2 4 2" xfId="14859" xr:uid="{00000000-0005-0000-0000-00006B3F0000}"/>
    <cellStyle name="Normal 12 2 2 4 3" xfId="24182" xr:uid="{00000000-0005-0000-0000-00006C3F0000}"/>
    <cellStyle name="Normal 12 2 2 5" xfId="11605" xr:uid="{00000000-0005-0000-0000-00006D3F0000}"/>
    <cellStyle name="Normal 12 2 2 6" xfId="20931" xr:uid="{00000000-0005-0000-0000-00006E3F0000}"/>
    <cellStyle name="Normal 12 2 3" xfId="2103" xr:uid="{00000000-0005-0000-0000-00006F3F0000}"/>
    <cellStyle name="Normal 12 2 3 2" xfId="3828" xr:uid="{00000000-0005-0000-0000-0000703F0000}"/>
    <cellStyle name="Normal 12 2 3 2 2" xfId="8505" xr:uid="{00000000-0005-0000-0000-0000713F0000}"/>
    <cellStyle name="Normal 12 2 3 2 2 2" xfId="17829" xr:uid="{00000000-0005-0000-0000-0000723F0000}"/>
    <cellStyle name="Normal 12 2 3 2 2 3" xfId="27152" xr:uid="{00000000-0005-0000-0000-0000733F0000}"/>
    <cellStyle name="Normal 12 2 3 2 3" xfId="13162" xr:uid="{00000000-0005-0000-0000-0000743F0000}"/>
    <cellStyle name="Normal 12 2 3 2 4" xfId="22486" xr:uid="{00000000-0005-0000-0000-0000753F0000}"/>
    <cellStyle name="Normal 12 2 3 3" xfId="5537" xr:uid="{00000000-0005-0000-0000-0000763F0000}"/>
    <cellStyle name="Normal 12 2 3 3 2" xfId="14861" xr:uid="{00000000-0005-0000-0000-0000773F0000}"/>
    <cellStyle name="Normal 12 2 3 3 3" xfId="24184" xr:uid="{00000000-0005-0000-0000-0000783F0000}"/>
    <cellStyle name="Normal 12 2 3 4" xfId="11607" xr:uid="{00000000-0005-0000-0000-0000793F0000}"/>
    <cellStyle name="Normal 12 2 3 5" xfId="20933" xr:uid="{00000000-0005-0000-0000-00007A3F0000}"/>
    <cellStyle name="Normal 12 2 4" xfId="3825" xr:uid="{00000000-0005-0000-0000-00007B3F0000}"/>
    <cellStyle name="Normal 12 2 4 2" xfId="8502" xr:uid="{00000000-0005-0000-0000-00007C3F0000}"/>
    <cellStyle name="Normal 12 2 4 2 2" xfId="17826" xr:uid="{00000000-0005-0000-0000-00007D3F0000}"/>
    <cellStyle name="Normal 12 2 4 2 3" xfId="27149" xr:uid="{00000000-0005-0000-0000-00007E3F0000}"/>
    <cellStyle name="Normal 12 2 4 3" xfId="13159" xr:uid="{00000000-0005-0000-0000-00007F3F0000}"/>
    <cellStyle name="Normal 12 2 4 4" xfId="22483" xr:uid="{00000000-0005-0000-0000-0000803F0000}"/>
    <cellStyle name="Normal 12 2 5" xfId="5534" xr:uid="{00000000-0005-0000-0000-0000813F0000}"/>
    <cellStyle name="Normal 12 2 5 2" xfId="14858" xr:uid="{00000000-0005-0000-0000-0000823F0000}"/>
    <cellStyle name="Normal 12 2 5 3" xfId="24181" xr:uid="{00000000-0005-0000-0000-0000833F0000}"/>
    <cellStyle name="Normal 12 2 6" xfId="11604" xr:uid="{00000000-0005-0000-0000-0000843F0000}"/>
    <cellStyle name="Normal 12 2 7" xfId="20930" xr:uid="{00000000-0005-0000-0000-0000853F0000}"/>
    <cellStyle name="Normal 12 2 8" xfId="28941" xr:uid="{00000000-0005-0000-0000-0000863F0000}"/>
    <cellStyle name="Normal 12 3" xfId="2104" xr:uid="{00000000-0005-0000-0000-0000873F0000}"/>
    <cellStyle name="Normal 12 3 2" xfId="2105" xr:uid="{00000000-0005-0000-0000-0000883F0000}"/>
    <cellStyle name="Normal 12 3 2 2" xfId="2106" xr:uid="{00000000-0005-0000-0000-0000893F0000}"/>
    <cellStyle name="Normal 12 3 2 2 2" xfId="3831" xr:uid="{00000000-0005-0000-0000-00008A3F0000}"/>
    <cellStyle name="Normal 12 3 2 2 2 2" xfId="8508" xr:uid="{00000000-0005-0000-0000-00008B3F0000}"/>
    <cellStyle name="Normal 12 3 2 2 2 2 2" xfId="17832" xr:uid="{00000000-0005-0000-0000-00008C3F0000}"/>
    <cellStyle name="Normal 12 3 2 2 2 2 3" xfId="27155" xr:uid="{00000000-0005-0000-0000-00008D3F0000}"/>
    <cellStyle name="Normal 12 3 2 2 2 3" xfId="13165" xr:uid="{00000000-0005-0000-0000-00008E3F0000}"/>
    <cellStyle name="Normal 12 3 2 2 2 4" xfId="22489" xr:uid="{00000000-0005-0000-0000-00008F3F0000}"/>
    <cellStyle name="Normal 12 3 2 2 3" xfId="5540" xr:uid="{00000000-0005-0000-0000-0000903F0000}"/>
    <cellStyle name="Normal 12 3 2 2 3 2" xfId="14864" xr:uid="{00000000-0005-0000-0000-0000913F0000}"/>
    <cellStyle name="Normal 12 3 2 2 3 3" xfId="24187" xr:uid="{00000000-0005-0000-0000-0000923F0000}"/>
    <cellStyle name="Normal 12 3 2 2 4" xfId="11610" xr:uid="{00000000-0005-0000-0000-0000933F0000}"/>
    <cellStyle name="Normal 12 3 2 2 5" xfId="20936" xr:uid="{00000000-0005-0000-0000-0000943F0000}"/>
    <cellStyle name="Normal 12 3 2 3" xfId="3830" xr:uid="{00000000-0005-0000-0000-0000953F0000}"/>
    <cellStyle name="Normal 12 3 2 3 2" xfId="8507" xr:uid="{00000000-0005-0000-0000-0000963F0000}"/>
    <cellStyle name="Normal 12 3 2 3 2 2" xfId="17831" xr:uid="{00000000-0005-0000-0000-0000973F0000}"/>
    <cellStyle name="Normal 12 3 2 3 2 3" xfId="27154" xr:uid="{00000000-0005-0000-0000-0000983F0000}"/>
    <cellStyle name="Normal 12 3 2 3 3" xfId="13164" xr:uid="{00000000-0005-0000-0000-0000993F0000}"/>
    <cellStyle name="Normal 12 3 2 3 4" xfId="22488" xr:uid="{00000000-0005-0000-0000-00009A3F0000}"/>
    <cellStyle name="Normal 12 3 2 4" xfId="5539" xr:uid="{00000000-0005-0000-0000-00009B3F0000}"/>
    <cellStyle name="Normal 12 3 2 4 2" xfId="14863" xr:uid="{00000000-0005-0000-0000-00009C3F0000}"/>
    <cellStyle name="Normal 12 3 2 4 3" xfId="24186" xr:uid="{00000000-0005-0000-0000-00009D3F0000}"/>
    <cellStyle name="Normal 12 3 2 5" xfId="11609" xr:uid="{00000000-0005-0000-0000-00009E3F0000}"/>
    <cellStyle name="Normal 12 3 2 6" xfId="20935" xr:uid="{00000000-0005-0000-0000-00009F3F0000}"/>
    <cellStyle name="Normal 12 3 3" xfId="2107" xr:uid="{00000000-0005-0000-0000-0000A03F0000}"/>
    <cellStyle name="Normal 12 3 3 2" xfId="3832" xr:uid="{00000000-0005-0000-0000-0000A13F0000}"/>
    <cellStyle name="Normal 12 3 3 2 2" xfId="8509" xr:uid="{00000000-0005-0000-0000-0000A23F0000}"/>
    <cellStyle name="Normal 12 3 3 2 2 2" xfId="17833" xr:uid="{00000000-0005-0000-0000-0000A33F0000}"/>
    <cellStyle name="Normal 12 3 3 2 2 3" xfId="27156" xr:uid="{00000000-0005-0000-0000-0000A43F0000}"/>
    <cellStyle name="Normal 12 3 3 2 3" xfId="13166" xr:uid="{00000000-0005-0000-0000-0000A53F0000}"/>
    <cellStyle name="Normal 12 3 3 2 4" xfId="22490" xr:uid="{00000000-0005-0000-0000-0000A63F0000}"/>
    <cellStyle name="Normal 12 3 3 3" xfId="5541" xr:uid="{00000000-0005-0000-0000-0000A73F0000}"/>
    <cellStyle name="Normal 12 3 3 3 2" xfId="14865" xr:uid="{00000000-0005-0000-0000-0000A83F0000}"/>
    <cellStyle name="Normal 12 3 3 3 3" xfId="24188" xr:uid="{00000000-0005-0000-0000-0000A93F0000}"/>
    <cellStyle name="Normal 12 3 3 4" xfId="11611" xr:uid="{00000000-0005-0000-0000-0000AA3F0000}"/>
    <cellStyle name="Normal 12 3 3 5" xfId="20937" xr:uid="{00000000-0005-0000-0000-0000AB3F0000}"/>
    <cellStyle name="Normal 12 3 4" xfId="3829" xr:uid="{00000000-0005-0000-0000-0000AC3F0000}"/>
    <cellStyle name="Normal 12 3 4 2" xfId="8506" xr:uid="{00000000-0005-0000-0000-0000AD3F0000}"/>
    <cellStyle name="Normal 12 3 4 2 2" xfId="17830" xr:uid="{00000000-0005-0000-0000-0000AE3F0000}"/>
    <cellStyle name="Normal 12 3 4 2 3" xfId="27153" xr:uid="{00000000-0005-0000-0000-0000AF3F0000}"/>
    <cellStyle name="Normal 12 3 4 3" xfId="13163" xr:uid="{00000000-0005-0000-0000-0000B03F0000}"/>
    <cellStyle name="Normal 12 3 4 4" xfId="22487" xr:uid="{00000000-0005-0000-0000-0000B13F0000}"/>
    <cellStyle name="Normal 12 3 5" xfId="5538" xr:uid="{00000000-0005-0000-0000-0000B23F0000}"/>
    <cellStyle name="Normal 12 3 5 2" xfId="14862" xr:uid="{00000000-0005-0000-0000-0000B33F0000}"/>
    <cellStyle name="Normal 12 3 5 3" xfId="24185" xr:uid="{00000000-0005-0000-0000-0000B43F0000}"/>
    <cellStyle name="Normal 12 3 6" xfId="11608" xr:uid="{00000000-0005-0000-0000-0000B53F0000}"/>
    <cellStyle name="Normal 12 3 7" xfId="20934" xr:uid="{00000000-0005-0000-0000-0000B63F0000}"/>
    <cellStyle name="Normal 12 4" xfId="2108" xr:uid="{00000000-0005-0000-0000-0000B73F0000}"/>
    <cellStyle name="Normal 12 4 2" xfId="2109" xr:uid="{00000000-0005-0000-0000-0000B83F0000}"/>
    <cellStyle name="Normal 12 4 2 2" xfId="3834" xr:uid="{00000000-0005-0000-0000-0000B93F0000}"/>
    <cellStyle name="Normal 12 4 2 2 2" xfId="8511" xr:uid="{00000000-0005-0000-0000-0000BA3F0000}"/>
    <cellStyle name="Normal 12 4 2 2 2 2" xfId="17835" xr:uid="{00000000-0005-0000-0000-0000BB3F0000}"/>
    <cellStyle name="Normal 12 4 2 2 2 3" xfId="27158" xr:uid="{00000000-0005-0000-0000-0000BC3F0000}"/>
    <cellStyle name="Normal 12 4 2 2 3" xfId="13168" xr:uid="{00000000-0005-0000-0000-0000BD3F0000}"/>
    <cellStyle name="Normal 12 4 2 2 4" xfId="22492" xr:uid="{00000000-0005-0000-0000-0000BE3F0000}"/>
    <cellStyle name="Normal 12 4 2 3" xfId="5543" xr:uid="{00000000-0005-0000-0000-0000BF3F0000}"/>
    <cellStyle name="Normal 12 4 2 3 2" xfId="14867" xr:uid="{00000000-0005-0000-0000-0000C03F0000}"/>
    <cellStyle name="Normal 12 4 2 3 3" xfId="24190" xr:uid="{00000000-0005-0000-0000-0000C13F0000}"/>
    <cellStyle name="Normal 12 4 2 4" xfId="11613" xr:uid="{00000000-0005-0000-0000-0000C23F0000}"/>
    <cellStyle name="Normal 12 4 2 5" xfId="20939" xr:uid="{00000000-0005-0000-0000-0000C33F0000}"/>
    <cellStyle name="Normal 12 4 3" xfId="3833" xr:uid="{00000000-0005-0000-0000-0000C43F0000}"/>
    <cellStyle name="Normal 12 4 3 2" xfId="8510" xr:uid="{00000000-0005-0000-0000-0000C53F0000}"/>
    <cellStyle name="Normal 12 4 3 2 2" xfId="17834" xr:uid="{00000000-0005-0000-0000-0000C63F0000}"/>
    <cellStyle name="Normal 12 4 3 2 3" xfId="27157" xr:uid="{00000000-0005-0000-0000-0000C73F0000}"/>
    <cellStyle name="Normal 12 4 3 3" xfId="13167" xr:uid="{00000000-0005-0000-0000-0000C83F0000}"/>
    <cellStyle name="Normal 12 4 3 4" xfId="22491" xr:uid="{00000000-0005-0000-0000-0000C93F0000}"/>
    <cellStyle name="Normal 12 4 4" xfId="5542" xr:uid="{00000000-0005-0000-0000-0000CA3F0000}"/>
    <cellStyle name="Normal 12 4 4 2" xfId="14866" xr:uid="{00000000-0005-0000-0000-0000CB3F0000}"/>
    <cellStyle name="Normal 12 4 4 3" xfId="24189" xr:uid="{00000000-0005-0000-0000-0000CC3F0000}"/>
    <cellStyle name="Normal 12 4 5" xfId="11612" xr:uid="{00000000-0005-0000-0000-0000CD3F0000}"/>
    <cellStyle name="Normal 12 4 6" xfId="20938" xr:uid="{00000000-0005-0000-0000-0000CE3F0000}"/>
    <cellStyle name="Normal 12 5" xfId="2110" xr:uid="{00000000-0005-0000-0000-0000CF3F0000}"/>
    <cellStyle name="Normal 12 5 2" xfId="3835" xr:uid="{00000000-0005-0000-0000-0000D03F0000}"/>
    <cellStyle name="Normal 12 5 2 2" xfId="8512" xr:uid="{00000000-0005-0000-0000-0000D13F0000}"/>
    <cellStyle name="Normal 12 5 2 2 2" xfId="17836" xr:uid="{00000000-0005-0000-0000-0000D23F0000}"/>
    <cellStyle name="Normal 12 5 2 2 3" xfId="27159" xr:uid="{00000000-0005-0000-0000-0000D33F0000}"/>
    <cellStyle name="Normal 12 5 2 3" xfId="13169" xr:uid="{00000000-0005-0000-0000-0000D43F0000}"/>
    <cellStyle name="Normal 12 5 2 4" xfId="22493" xr:uid="{00000000-0005-0000-0000-0000D53F0000}"/>
    <cellStyle name="Normal 12 5 3" xfId="5544" xr:uid="{00000000-0005-0000-0000-0000D63F0000}"/>
    <cellStyle name="Normal 12 5 3 2" xfId="14868" xr:uid="{00000000-0005-0000-0000-0000D73F0000}"/>
    <cellStyle name="Normal 12 5 3 3" xfId="24191" xr:uid="{00000000-0005-0000-0000-0000D83F0000}"/>
    <cellStyle name="Normal 12 5 4" xfId="11614" xr:uid="{00000000-0005-0000-0000-0000D93F0000}"/>
    <cellStyle name="Normal 12 5 5" xfId="20940" xr:uid="{00000000-0005-0000-0000-0000DA3F0000}"/>
    <cellStyle name="Normal 12 6" xfId="2111" xr:uid="{00000000-0005-0000-0000-0000DB3F0000}"/>
    <cellStyle name="Normal 12 6 2" xfId="3836" xr:uid="{00000000-0005-0000-0000-0000DC3F0000}"/>
    <cellStyle name="Normal 12 6 2 2" xfId="8513" xr:uid="{00000000-0005-0000-0000-0000DD3F0000}"/>
    <cellStyle name="Normal 12 6 2 2 2" xfId="17837" xr:uid="{00000000-0005-0000-0000-0000DE3F0000}"/>
    <cellStyle name="Normal 12 6 2 2 3" xfId="27160" xr:uid="{00000000-0005-0000-0000-0000DF3F0000}"/>
    <cellStyle name="Normal 12 6 2 3" xfId="13170" xr:uid="{00000000-0005-0000-0000-0000E03F0000}"/>
    <cellStyle name="Normal 12 6 2 4" xfId="22494" xr:uid="{00000000-0005-0000-0000-0000E13F0000}"/>
    <cellStyle name="Normal 12 6 3" xfId="5545" xr:uid="{00000000-0005-0000-0000-0000E23F0000}"/>
    <cellStyle name="Normal 12 6 3 2" xfId="14869" xr:uid="{00000000-0005-0000-0000-0000E33F0000}"/>
    <cellStyle name="Normal 12 6 3 3" xfId="24192" xr:uid="{00000000-0005-0000-0000-0000E43F0000}"/>
    <cellStyle name="Normal 12 6 4" xfId="11615" xr:uid="{00000000-0005-0000-0000-0000E53F0000}"/>
    <cellStyle name="Normal 12 6 5" xfId="20941" xr:uid="{00000000-0005-0000-0000-0000E63F0000}"/>
    <cellStyle name="Normal 12 7" xfId="2112" xr:uid="{00000000-0005-0000-0000-0000E73F0000}"/>
    <cellStyle name="Normal 12 7 2" xfId="3837" xr:uid="{00000000-0005-0000-0000-0000E83F0000}"/>
    <cellStyle name="Normal 12 7 2 2" xfId="8514" xr:uid="{00000000-0005-0000-0000-0000E93F0000}"/>
    <cellStyle name="Normal 12 7 2 2 2" xfId="17838" xr:uid="{00000000-0005-0000-0000-0000EA3F0000}"/>
    <cellStyle name="Normal 12 7 2 2 3" xfId="27161" xr:uid="{00000000-0005-0000-0000-0000EB3F0000}"/>
    <cellStyle name="Normal 12 7 2 3" xfId="13171" xr:uid="{00000000-0005-0000-0000-0000EC3F0000}"/>
    <cellStyle name="Normal 12 7 2 4" xfId="22495" xr:uid="{00000000-0005-0000-0000-0000ED3F0000}"/>
    <cellStyle name="Normal 12 7 3" xfId="5546" xr:uid="{00000000-0005-0000-0000-0000EE3F0000}"/>
    <cellStyle name="Normal 12 7 3 2" xfId="14870" xr:uid="{00000000-0005-0000-0000-0000EF3F0000}"/>
    <cellStyle name="Normal 12 7 3 3" xfId="24193" xr:uid="{00000000-0005-0000-0000-0000F03F0000}"/>
    <cellStyle name="Normal 12 7 4" xfId="11616" xr:uid="{00000000-0005-0000-0000-0000F13F0000}"/>
    <cellStyle name="Normal 12 7 5" xfId="20942" xr:uid="{00000000-0005-0000-0000-0000F23F0000}"/>
    <cellStyle name="Normal 12 8" xfId="2099" xr:uid="{00000000-0005-0000-0000-0000F33F0000}"/>
    <cellStyle name="Normal 12 8 2" xfId="3824" xr:uid="{00000000-0005-0000-0000-0000F43F0000}"/>
    <cellStyle name="Normal 12 8 2 2" xfId="8501" xr:uid="{00000000-0005-0000-0000-0000F53F0000}"/>
    <cellStyle name="Normal 12 8 2 2 2" xfId="17825" xr:uid="{00000000-0005-0000-0000-0000F63F0000}"/>
    <cellStyle name="Normal 12 8 2 2 3" xfId="27148" xr:uid="{00000000-0005-0000-0000-0000F73F0000}"/>
    <cellStyle name="Normal 12 8 2 3" xfId="13158" xr:uid="{00000000-0005-0000-0000-0000F83F0000}"/>
    <cellStyle name="Normal 12 8 2 4" xfId="22482" xr:uid="{00000000-0005-0000-0000-0000F93F0000}"/>
    <cellStyle name="Normal 12 8 3" xfId="5533" xr:uid="{00000000-0005-0000-0000-0000FA3F0000}"/>
    <cellStyle name="Normal 12 8 3 2" xfId="14857" xr:uid="{00000000-0005-0000-0000-0000FB3F0000}"/>
    <cellStyle name="Normal 12 8 3 3" xfId="24180" xr:uid="{00000000-0005-0000-0000-0000FC3F0000}"/>
    <cellStyle name="Normal 12 8 4" xfId="11603" xr:uid="{00000000-0005-0000-0000-0000FD3F0000}"/>
    <cellStyle name="Normal 12 8 5" xfId="20929" xr:uid="{00000000-0005-0000-0000-0000FE3F0000}"/>
    <cellStyle name="Normal 12 9" xfId="2903" xr:uid="{00000000-0005-0000-0000-0000FF3F0000}"/>
    <cellStyle name="Normal 122" xfId="28812" xr:uid="{00000000-0005-0000-0000-000000400000}"/>
    <cellStyle name="Normal 13" xfId="1110" xr:uid="{00000000-0005-0000-0000-000001400000}"/>
    <cellStyle name="Normal 13 10" xfId="2113" xr:uid="{00000000-0005-0000-0000-000002400000}"/>
    <cellStyle name="Normal 13 10 2" xfId="3838" xr:uid="{00000000-0005-0000-0000-000003400000}"/>
    <cellStyle name="Normal 13 10 2 2" xfId="8515" xr:uid="{00000000-0005-0000-0000-000004400000}"/>
    <cellStyle name="Normal 13 10 2 2 2" xfId="17839" xr:uid="{00000000-0005-0000-0000-000005400000}"/>
    <cellStyle name="Normal 13 10 2 2 3" xfId="27162" xr:uid="{00000000-0005-0000-0000-000006400000}"/>
    <cellStyle name="Normal 13 10 2 3" xfId="13172" xr:uid="{00000000-0005-0000-0000-000007400000}"/>
    <cellStyle name="Normal 13 10 2 4" xfId="22496" xr:uid="{00000000-0005-0000-0000-000008400000}"/>
    <cellStyle name="Normal 13 10 3" xfId="5547" xr:uid="{00000000-0005-0000-0000-000009400000}"/>
    <cellStyle name="Normal 13 10 3 2" xfId="14871" xr:uid="{00000000-0005-0000-0000-00000A400000}"/>
    <cellStyle name="Normal 13 10 3 3" xfId="24194" xr:uid="{00000000-0005-0000-0000-00000B400000}"/>
    <cellStyle name="Normal 13 10 4" xfId="11617" xr:uid="{00000000-0005-0000-0000-00000C400000}"/>
    <cellStyle name="Normal 13 10 5" xfId="20943" xr:uid="{00000000-0005-0000-0000-00000D400000}"/>
    <cellStyle name="Normal 13 11" xfId="2904" xr:uid="{00000000-0005-0000-0000-00000E400000}"/>
    <cellStyle name="Normal 13 12" xfId="1245" xr:uid="{00000000-0005-0000-0000-00000F400000}"/>
    <cellStyle name="Normal 13 13" xfId="10709" xr:uid="{00000000-0005-0000-0000-000010400000}"/>
    <cellStyle name="Normal 13 14" xfId="20033" xr:uid="{00000000-0005-0000-0000-000011400000}"/>
    <cellStyle name="Normal 13 15" xfId="28569" xr:uid="{00000000-0005-0000-0000-000012400000}"/>
    <cellStyle name="Normal 13 2" xfId="2114" xr:uid="{00000000-0005-0000-0000-000013400000}"/>
    <cellStyle name="Normal 13 2 10" xfId="5548" xr:uid="{00000000-0005-0000-0000-000014400000}"/>
    <cellStyle name="Normal 13 2 10 2" xfId="14872" xr:uid="{00000000-0005-0000-0000-000015400000}"/>
    <cellStyle name="Normal 13 2 10 3" xfId="24195" xr:uid="{00000000-0005-0000-0000-000016400000}"/>
    <cellStyle name="Normal 13 2 11" xfId="11618" xr:uid="{00000000-0005-0000-0000-000017400000}"/>
    <cellStyle name="Normal 13 2 12" xfId="20944" xr:uid="{00000000-0005-0000-0000-000018400000}"/>
    <cellStyle name="Normal 13 2 13" xfId="28942" xr:uid="{00000000-0005-0000-0000-000019400000}"/>
    <cellStyle name="Normal 13 2 2" xfId="2115" xr:uid="{00000000-0005-0000-0000-00001A400000}"/>
    <cellStyle name="Normal 13 2 2 10" xfId="11619" xr:uid="{00000000-0005-0000-0000-00001B400000}"/>
    <cellStyle name="Normal 13 2 2 11" xfId="20945" xr:uid="{00000000-0005-0000-0000-00001C400000}"/>
    <cellStyle name="Normal 13 2 2 2" xfId="2116" xr:uid="{00000000-0005-0000-0000-00001D400000}"/>
    <cellStyle name="Normal 13 2 2 2 2" xfId="2117" xr:uid="{00000000-0005-0000-0000-00001E400000}"/>
    <cellStyle name="Normal 13 2 2 2 2 2" xfId="2118" xr:uid="{00000000-0005-0000-0000-00001F400000}"/>
    <cellStyle name="Normal 13 2 2 2 2 2 2" xfId="3843" xr:uid="{00000000-0005-0000-0000-000020400000}"/>
    <cellStyle name="Normal 13 2 2 2 2 2 2 2" xfId="8520" xr:uid="{00000000-0005-0000-0000-000021400000}"/>
    <cellStyle name="Normal 13 2 2 2 2 2 2 2 2" xfId="17844" xr:uid="{00000000-0005-0000-0000-000022400000}"/>
    <cellStyle name="Normal 13 2 2 2 2 2 2 2 3" xfId="27167" xr:uid="{00000000-0005-0000-0000-000023400000}"/>
    <cellStyle name="Normal 13 2 2 2 2 2 2 3" xfId="13177" xr:uid="{00000000-0005-0000-0000-000024400000}"/>
    <cellStyle name="Normal 13 2 2 2 2 2 2 4" xfId="22501" xr:uid="{00000000-0005-0000-0000-000025400000}"/>
    <cellStyle name="Normal 13 2 2 2 2 2 3" xfId="5552" xr:uid="{00000000-0005-0000-0000-000026400000}"/>
    <cellStyle name="Normal 13 2 2 2 2 2 3 2" xfId="14876" xr:uid="{00000000-0005-0000-0000-000027400000}"/>
    <cellStyle name="Normal 13 2 2 2 2 2 3 3" xfId="24199" xr:uid="{00000000-0005-0000-0000-000028400000}"/>
    <cellStyle name="Normal 13 2 2 2 2 2 4" xfId="11622" xr:uid="{00000000-0005-0000-0000-000029400000}"/>
    <cellStyle name="Normal 13 2 2 2 2 2 5" xfId="20948" xr:uid="{00000000-0005-0000-0000-00002A400000}"/>
    <cellStyle name="Normal 13 2 2 2 2 3" xfId="3842" xr:uid="{00000000-0005-0000-0000-00002B400000}"/>
    <cellStyle name="Normal 13 2 2 2 2 3 2" xfId="8519" xr:uid="{00000000-0005-0000-0000-00002C400000}"/>
    <cellStyle name="Normal 13 2 2 2 2 3 2 2" xfId="17843" xr:uid="{00000000-0005-0000-0000-00002D400000}"/>
    <cellStyle name="Normal 13 2 2 2 2 3 2 3" xfId="27166" xr:uid="{00000000-0005-0000-0000-00002E400000}"/>
    <cellStyle name="Normal 13 2 2 2 2 3 3" xfId="13176" xr:uid="{00000000-0005-0000-0000-00002F400000}"/>
    <cellStyle name="Normal 13 2 2 2 2 3 4" xfId="22500" xr:uid="{00000000-0005-0000-0000-000030400000}"/>
    <cellStyle name="Normal 13 2 2 2 2 4" xfId="5551" xr:uid="{00000000-0005-0000-0000-000031400000}"/>
    <cellStyle name="Normal 13 2 2 2 2 4 2" xfId="14875" xr:uid="{00000000-0005-0000-0000-000032400000}"/>
    <cellStyle name="Normal 13 2 2 2 2 4 3" xfId="24198" xr:uid="{00000000-0005-0000-0000-000033400000}"/>
    <cellStyle name="Normal 13 2 2 2 2 5" xfId="11621" xr:uid="{00000000-0005-0000-0000-000034400000}"/>
    <cellStyle name="Normal 13 2 2 2 2 6" xfId="20947" xr:uid="{00000000-0005-0000-0000-000035400000}"/>
    <cellStyle name="Normal 13 2 2 2 3" xfId="2119" xr:uid="{00000000-0005-0000-0000-000036400000}"/>
    <cellStyle name="Normal 13 2 2 2 3 2" xfId="3844" xr:uid="{00000000-0005-0000-0000-000037400000}"/>
    <cellStyle name="Normal 13 2 2 2 3 2 2" xfId="8521" xr:uid="{00000000-0005-0000-0000-000038400000}"/>
    <cellStyle name="Normal 13 2 2 2 3 2 2 2" xfId="17845" xr:uid="{00000000-0005-0000-0000-000039400000}"/>
    <cellStyle name="Normal 13 2 2 2 3 2 2 3" xfId="27168" xr:uid="{00000000-0005-0000-0000-00003A400000}"/>
    <cellStyle name="Normal 13 2 2 2 3 2 3" xfId="13178" xr:uid="{00000000-0005-0000-0000-00003B400000}"/>
    <cellStyle name="Normal 13 2 2 2 3 2 4" xfId="22502" xr:uid="{00000000-0005-0000-0000-00003C400000}"/>
    <cellStyle name="Normal 13 2 2 2 3 3" xfId="5553" xr:uid="{00000000-0005-0000-0000-00003D400000}"/>
    <cellStyle name="Normal 13 2 2 2 3 3 2" xfId="14877" xr:uid="{00000000-0005-0000-0000-00003E400000}"/>
    <cellStyle name="Normal 13 2 2 2 3 3 3" xfId="24200" xr:uid="{00000000-0005-0000-0000-00003F400000}"/>
    <cellStyle name="Normal 13 2 2 2 3 4" xfId="11623" xr:uid="{00000000-0005-0000-0000-000040400000}"/>
    <cellStyle name="Normal 13 2 2 2 3 5" xfId="20949" xr:uid="{00000000-0005-0000-0000-000041400000}"/>
    <cellStyle name="Normal 13 2 2 2 4" xfId="3841" xr:uid="{00000000-0005-0000-0000-000042400000}"/>
    <cellStyle name="Normal 13 2 2 2 4 2" xfId="8518" xr:uid="{00000000-0005-0000-0000-000043400000}"/>
    <cellStyle name="Normal 13 2 2 2 4 2 2" xfId="17842" xr:uid="{00000000-0005-0000-0000-000044400000}"/>
    <cellStyle name="Normal 13 2 2 2 4 2 3" xfId="27165" xr:uid="{00000000-0005-0000-0000-000045400000}"/>
    <cellStyle name="Normal 13 2 2 2 4 3" xfId="13175" xr:uid="{00000000-0005-0000-0000-000046400000}"/>
    <cellStyle name="Normal 13 2 2 2 4 4" xfId="22499" xr:uid="{00000000-0005-0000-0000-000047400000}"/>
    <cellStyle name="Normal 13 2 2 2 5" xfId="5550" xr:uid="{00000000-0005-0000-0000-000048400000}"/>
    <cellStyle name="Normal 13 2 2 2 5 2" xfId="14874" xr:uid="{00000000-0005-0000-0000-000049400000}"/>
    <cellStyle name="Normal 13 2 2 2 5 3" xfId="24197" xr:uid="{00000000-0005-0000-0000-00004A400000}"/>
    <cellStyle name="Normal 13 2 2 2 6" xfId="11620" xr:uid="{00000000-0005-0000-0000-00004B400000}"/>
    <cellStyle name="Normal 13 2 2 2 7" xfId="20946" xr:uid="{00000000-0005-0000-0000-00004C400000}"/>
    <cellStyle name="Normal 13 2 2 3" xfId="2120" xr:uid="{00000000-0005-0000-0000-00004D400000}"/>
    <cellStyle name="Normal 13 2 2 3 2" xfId="2121" xr:uid="{00000000-0005-0000-0000-00004E400000}"/>
    <cellStyle name="Normal 13 2 2 3 2 2" xfId="2122" xr:uid="{00000000-0005-0000-0000-00004F400000}"/>
    <cellStyle name="Normal 13 2 2 3 2 2 2" xfId="3847" xr:uid="{00000000-0005-0000-0000-000050400000}"/>
    <cellStyle name="Normal 13 2 2 3 2 2 2 2" xfId="8524" xr:uid="{00000000-0005-0000-0000-000051400000}"/>
    <cellStyle name="Normal 13 2 2 3 2 2 2 2 2" xfId="17848" xr:uid="{00000000-0005-0000-0000-000052400000}"/>
    <cellStyle name="Normal 13 2 2 3 2 2 2 2 3" xfId="27171" xr:uid="{00000000-0005-0000-0000-000053400000}"/>
    <cellStyle name="Normal 13 2 2 3 2 2 2 3" xfId="13181" xr:uid="{00000000-0005-0000-0000-000054400000}"/>
    <cellStyle name="Normal 13 2 2 3 2 2 2 4" xfId="22505" xr:uid="{00000000-0005-0000-0000-000055400000}"/>
    <cellStyle name="Normal 13 2 2 3 2 2 3" xfId="5556" xr:uid="{00000000-0005-0000-0000-000056400000}"/>
    <cellStyle name="Normal 13 2 2 3 2 2 3 2" xfId="14880" xr:uid="{00000000-0005-0000-0000-000057400000}"/>
    <cellStyle name="Normal 13 2 2 3 2 2 3 3" xfId="24203" xr:uid="{00000000-0005-0000-0000-000058400000}"/>
    <cellStyle name="Normal 13 2 2 3 2 2 4" xfId="11626" xr:uid="{00000000-0005-0000-0000-000059400000}"/>
    <cellStyle name="Normal 13 2 2 3 2 2 5" xfId="20952" xr:uid="{00000000-0005-0000-0000-00005A400000}"/>
    <cellStyle name="Normal 13 2 2 3 2 3" xfId="3846" xr:uid="{00000000-0005-0000-0000-00005B400000}"/>
    <cellStyle name="Normal 13 2 2 3 2 3 2" xfId="8523" xr:uid="{00000000-0005-0000-0000-00005C400000}"/>
    <cellStyle name="Normal 13 2 2 3 2 3 2 2" xfId="17847" xr:uid="{00000000-0005-0000-0000-00005D400000}"/>
    <cellStyle name="Normal 13 2 2 3 2 3 2 3" xfId="27170" xr:uid="{00000000-0005-0000-0000-00005E400000}"/>
    <cellStyle name="Normal 13 2 2 3 2 3 3" xfId="13180" xr:uid="{00000000-0005-0000-0000-00005F400000}"/>
    <cellStyle name="Normal 13 2 2 3 2 3 4" xfId="22504" xr:uid="{00000000-0005-0000-0000-000060400000}"/>
    <cellStyle name="Normal 13 2 2 3 2 4" xfId="5555" xr:uid="{00000000-0005-0000-0000-000061400000}"/>
    <cellStyle name="Normal 13 2 2 3 2 4 2" xfId="14879" xr:uid="{00000000-0005-0000-0000-000062400000}"/>
    <cellStyle name="Normal 13 2 2 3 2 4 3" xfId="24202" xr:uid="{00000000-0005-0000-0000-000063400000}"/>
    <cellStyle name="Normal 13 2 2 3 2 5" xfId="11625" xr:uid="{00000000-0005-0000-0000-000064400000}"/>
    <cellStyle name="Normal 13 2 2 3 2 6" xfId="20951" xr:uid="{00000000-0005-0000-0000-000065400000}"/>
    <cellStyle name="Normal 13 2 2 3 3" xfId="2123" xr:uid="{00000000-0005-0000-0000-000066400000}"/>
    <cellStyle name="Normal 13 2 2 3 3 2" xfId="3848" xr:uid="{00000000-0005-0000-0000-000067400000}"/>
    <cellStyle name="Normal 13 2 2 3 3 2 2" xfId="8525" xr:uid="{00000000-0005-0000-0000-000068400000}"/>
    <cellStyle name="Normal 13 2 2 3 3 2 2 2" xfId="17849" xr:uid="{00000000-0005-0000-0000-000069400000}"/>
    <cellStyle name="Normal 13 2 2 3 3 2 2 3" xfId="27172" xr:uid="{00000000-0005-0000-0000-00006A400000}"/>
    <cellStyle name="Normal 13 2 2 3 3 2 3" xfId="13182" xr:uid="{00000000-0005-0000-0000-00006B400000}"/>
    <cellStyle name="Normal 13 2 2 3 3 2 4" xfId="22506" xr:uid="{00000000-0005-0000-0000-00006C400000}"/>
    <cellStyle name="Normal 13 2 2 3 3 3" xfId="5557" xr:uid="{00000000-0005-0000-0000-00006D400000}"/>
    <cellStyle name="Normal 13 2 2 3 3 3 2" xfId="14881" xr:uid="{00000000-0005-0000-0000-00006E400000}"/>
    <cellStyle name="Normal 13 2 2 3 3 3 3" xfId="24204" xr:uid="{00000000-0005-0000-0000-00006F400000}"/>
    <cellStyle name="Normal 13 2 2 3 3 4" xfId="11627" xr:uid="{00000000-0005-0000-0000-000070400000}"/>
    <cellStyle name="Normal 13 2 2 3 3 5" xfId="20953" xr:uid="{00000000-0005-0000-0000-000071400000}"/>
    <cellStyle name="Normal 13 2 2 3 4" xfId="3845" xr:uid="{00000000-0005-0000-0000-000072400000}"/>
    <cellStyle name="Normal 13 2 2 3 4 2" xfId="8522" xr:uid="{00000000-0005-0000-0000-000073400000}"/>
    <cellStyle name="Normal 13 2 2 3 4 2 2" xfId="17846" xr:uid="{00000000-0005-0000-0000-000074400000}"/>
    <cellStyle name="Normal 13 2 2 3 4 2 3" xfId="27169" xr:uid="{00000000-0005-0000-0000-000075400000}"/>
    <cellStyle name="Normal 13 2 2 3 4 3" xfId="13179" xr:uid="{00000000-0005-0000-0000-000076400000}"/>
    <cellStyle name="Normal 13 2 2 3 4 4" xfId="22503" xr:uid="{00000000-0005-0000-0000-000077400000}"/>
    <cellStyle name="Normal 13 2 2 3 5" xfId="5554" xr:uid="{00000000-0005-0000-0000-000078400000}"/>
    <cellStyle name="Normal 13 2 2 3 5 2" xfId="14878" xr:uid="{00000000-0005-0000-0000-000079400000}"/>
    <cellStyle name="Normal 13 2 2 3 5 3" xfId="24201" xr:uid="{00000000-0005-0000-0000-00007A400000}"/>
    <cellStyle name="Normal 13 2 2 3 6" xfId="11624" xr:uid="{00000000-0005-0000-0000-00007B400000}"/>
    <cellStyle name="Normal 13 2 2 3 7" xfId="20950" xr:uid="{00000000-0005-0000-0000-00007C400000}"/>
    <cellStyle name="Normal 13 2 2 4" xfId="2124" xr:uid="{00000000-0005-0000-0000-00007D400000}"/>
    <cellStyle name="Normal 13 2 2 4 2" xfId="2125" xr:uid="{00000000-0005-0000-0000-00007E400000}"/>
    <cellStyle name="Normal 13 2 2 4 2 2" xfId="3850" xr:uid="{00000000-0005-0000-0000-00007F400000}"/>
    <cellStyle name="Normal 13 2 2 4 2 2 2" xfId="8527" xr:uid="{00000000-0005-0000-0000-000080400000}"/>
    <cellStyle name="Normal 13 2 2 4 2 2 2 2" xfId="17851" xr:uid="{00000000-0005-0000-0000-000081400000}"/>
    <cellStyle name="Normal 13 2 2 4 2 2 2 3" xfId="27174" xr:uid="{00000000-0005-0000-0000-000082400000}"/>
    <cellStyle name="Normal 13 2 2 4 2 2 3" xfId="13184" xr:uid="{00000000-0005-0000-0000-000083400000}"/>
    <cellStyle name="Normal 13 2 2 4 2 2 4" xfId="22508" xr:uid="{00000000-0005-0000-0000-000084400000}"/>
    <cellStyle name="Normal 13 2 2 4 2 3" xfId="5559" xr:uid="{00000000-0005-0000-0000-000085400000}"/>
    <cellStyle name="Normal 13 2 2 4 2 3 2" xfId="14883" xr:uid="{00000000-0005-0000-0000-000086400000}"/>
    <cellStyle name="Normal 13 2 2 4 2 3 3" xfId="24206" xr:uid="{00000000-0005-0000-0000-000087400000}"/>
    <cellStyle name="Normal 13 2 2 4 2 4" xfId="11629" xr:uid="{00000000-0005-0000-0000-000088400000}"/>
    <cellStyle name="Normal 13 2 2 4 2 5" xfId="20955" xr:uid="{00000000-0005-0000-0000-000089400000}"/>
    <cellStyle name="Normal 13 2 2 4 3" xfId="3849" xr:uid="{00000000-0005-0000-0000-00008A400000}"/>
    <cellStyle name="Normal 13 2 2 4 3 2" xfId="8526" xr:uid="{00000000-0005-0000-0000-00008B400000}"/>
    <cellStyle name="Normal 13 2 2 4 3 2 2" xfId="17850" xr:uid="{00000000-0005-0000-0000-00008C400000}"/>
    <cellStyle name="Normal 13 2 2 4 3 2 3" xfId="27173" xr:uid="{00000000-0005-0000-0000-00008D400000}"/>
    <cellStyle name="Normal 13 2 2 4 3 3" xfId="13183" xr:uid="{00000000-0005-0000-0000-00008E400000}"/>
    <cellStyle name="Normal 13 2 2 4 3 4" xfId="22507" xr:uid="{00000000-0005-0000-0000-00008F400000}"/>
    <cellStyle name="Normal 13 2 2 4 4" xfId="5558" xr:uid="{00000000-0005-0000-0000-000090400000}"/>
    <cellStyle name="Normal 13 2 2 4 4 2" xfId="14882" xr:uid="{00000000-0005-0000-0000-000091400000}"/>
    <cellStyle name="Normal 13 2 2 4 4 3" xfId="24205" xr:uid="{00000000-0005-0000-0000-000092400000}"/>
    <cellStyle name="Normal 13 2 2 4 5" xfId="11628" xr:uid="{00000000-0005-0000-0000-000093400000}"/>
    <cellStyle name="Normal 13 2 2 4 6" xfId="20954" xr:uid="{00000000-0005-0000-0000-000094400000}"/>
    <cellStyle name="Normal 13 2 2 5" xfId="2126" xr:uid="{00000000-0005-0000-0000-000095400000}"/>
    <cellStyle name="Normal 13 2 2 5 2" xfId="3851" xr:uid="{00000000-0005-0000-0000-000096400000}"/>
    <cellStyle name="Normal 13 2 2 5 2 2" xfId="8528" xr:uid="{00000000-0005-0000-0000-000097400000}"/>
    <cellStyle name="Normal 13 2 2 5 2 2 2" xfId="17852" xr:uid="{00000000-0005-0000-0000-000098400000}"/>
    <cellStyle name="Normal 13 2 2 5 2 2 3" xfId="27175" xr:uid="{00000000-0005-0000-0000-000099400000}"/>
    <cellStyle name="Normal 13 2 2 5 2 3" xfId="13185" xr:uid="{00000000-0005-0000-0000-00009A400000}"/>
    <cellStyle name="Normal 13 2 2 5 2 4" xfId="22509" xr:uid="{00000000-0005-0000-0000-00009B400000}"/>
    <cellStyle name="Normal 13 2 2 5 3" xfId="5560" xr:uid="{00000000-0005-0000-0000-00009C400000}"/>
    <cellStyle name="Normal 13 2 2 5 3 2" xfId="14884" xr:uid="{00000000-0005-0000-0000-00009D400000}"/>
    <cellStyle name="Normal 13 2 2 5 3 3" xfId="24207" xr:uid="{00000000-0005-0000-0000-00009E400000}"/>
    <cellStyle name="Normal 13 2 2 5 4" xfId="11630" xr:uid="{00000000-0005-0000-0000-00009F400000}"/>
    <cellStyle name="Normal 13 2 2 5 5" xfId="20956" xr:uid="{00000000-0005-0000-0000-0000A0400000}"/>
    <cellStyle name="Normal 13 2 2 6" xfId="2127" xr:uid="{00000000-0005-0000-0000-0000A1400000}"/>
    <cellStyle name="Normal 13 2 2 6 2" xfId="3852" xr:uid="{00000000-0005-0000-0000-0000A2400000}"/>
    <cellStyle name="Normal 13 2 2 6 2 2" xfId="8529" xr:uid="{00000000-0005-0000-0000-0000A3400000}"/>
    <cellStyle name="Normal 13 2 2 6 2 2 2" xfId="17853" xr:uid="{00000000-0005-0000-0000-0000A4400000}"/>
    <cellStyle name="Normal 13 2 2 6 2 2 3" xfId="27176" xr:uid="{00000000-0005-0000-0000-0000A5400000}"/>
    <cellStyle name="Normal 13 2 2 6 2 3" xfId="13186" xr:uid="{00000000-0005-0000-0000-0000A6400000}"/>
    <cellStyle name="Normal 13 2 2 6 2 4" xfId="22510" xr:uid="{00000000-0005-0000-0000-0000A7400000}"/>
    <cellStyle name="Normal 13 2 2 6 3" xfId="5561" xr:uid="{00000000-0005-0000-0000-0000A8400000}"/>
    <cellStyle name="Normal 13 2 2 6 3 2" xfId="14885" xr:uid="{00000000-0005-0000-0000-0000A9400000}"/>
    <cellStyle name="Normal 13 2 2 6 3 3" xfId="24208" xr:uid="{00000000-0005-0000-0000-0000AA400000}"/>
    <cellStyle name="Normal 13 2 2 6 4" xfId="11631" xr:uid="{00000000-0005-0000-0000-0000AB400000}"/>
    <cellStyle name="Normal 13 2 2 6 5" xfId="20957" xr:uid="{00000000-0005-0000-0000-0000AC400000}"/>
    <cellStyle name="Normal 13 2 2 7" xfId="2128" xr:uid="{00000000-0005-0000-0000-0000AD400000}"/>
    <cellStyle name="Normal 13 2 2 7 2" xfId="3853" xr:uid="{00000000-0005-0000-0000-0000AE400000}"/>
    <cellStyle name="Normal 13 2 2 7 2 2" xfId="8530" xr:uid="{00000000-0005-0000-0000-0000AF400000}"/>
    <cellStyle name="Normal 13 2 2 7 2 2 2" xfId="17854" xr:uid="{00000000-0005-0000-0000-0000B0400000}"/>
    <cellStyle name="Normal 13 2 2 7 2 2 3" xfId="27177" xr:uid="{00000000-0005-0000-0000-0000B1400000}"/>
    <cellStyle name="Normal 13 2 2 7 2 3" xfId="13187" xr:uid="{00000000-0005-0000-0000-0000B2400000}"/>
    <cellStyle name="Normal 13 2 2 7 2 4" xfId="22511" xr:uid="{00000000-0005-0000-0000-0000B3400000}"/>
    <cellStyle name="Normal 13 2 2 7 3" xfId="5562" xr:uid="{00000000-0005-0000-0000-0000B4400000}"/>
    <cellStyle name="Normal 13 2 2 7 3 2" xfId="14886" xr:uid="{00000000-0005-0000-0000-0000B5400000}"/>
    <cellStyle name="Normal 13 2 2 7 3 3" xfId="24209" xr:uid="{00000000-0005-0000-0000-0000B6400000}"/>
    <cellStyle name="Normal 13 2 2 7 4" xfId="11632" xr:uid="{00000000-0005-0000-0000-0000B7400000}"/>
    <cellStyle name="Normal 13 2 2 7 5" xfId="20958" xr:uid="{00000000-0005-0000-0000-0000B8400000}"/>
    <cellStyle name="Normal 13 2 2 8" xfId="3840" xr:uid="{00000000-0005-0000-0000-0000B9400000}"/>
    <cellStyle name="Normal 13 2 2 8 2" xfId="8517" xr:uid="{00000000-0005-0000-0000-0000BA400000}"/>
    <cellStyle name="Normal 13 2 2 8 2 2" xfId="17841" xr:uid="{00000000-0005-0000-0000-0000BB400000}"/>
    <cellStyle name="Normal 13 2 2 8 2 3" xfId="27164" xr:uid="{00000000-0005-0000-0000-0000BC400000}"/>
    <cellStyle name="Normal 13 2 2 8 3" xfId="13174" xr:uid="{00000000-0005-0000-0000-0000BD400000}"/>
    <cellStyle name="Normal 13 2 2 8 4" xfId="22498" xr:uid="{00000000-0005-0000-0000-0000BE400000}"/>
    <cellStyle name="Normal 13 2 2 9" xfId="5549" xr:uid="{00000000-0005-0000-0000-0000BF400000}"/>
    <cellStyle name="Normal 13 2 2 9 2" xfId="14873" xr:uid="{00000000-0005-0000-0000-0000C0400000}"/>
    <cellStyle name="Normal 13 2 2 9 3" xfId="24196" xr:uid="{00000000-0005-0000-0000-0000C1400000}"/>
    <cellStyle name="Normal 13 2 3" xfId="2129" xr:uid="{00000000-0005-0000-0000-0000C2400000}"/>
    <cellStyle name="Normal 13 2 3 2" xfId="2130" xr:uid="{00000000-0005-0000-0000-0000C3400000}"/>
    <cellStyle name="Normal 13 2 3 2 2" xfId="2131" xr:uid="{00000000-0005-0000-0000-0000C4400000}"/>
    <cellStyle name="Normal 13 2 3 2 2 2" xfId="3856" xr:uid="{00000000-0005-0000-0000-0000C5400000}"/>
    <cellStyle name="Normal 13 2 3 2 2 2 2" xfId="8533" xr:uid="{00000000-0005-0000-0000-0000C6400000}"/>
    <cellStyle name="Normal 13 2 3 2 2 2 2 2" xfId="17857" xr:uid="{00000000-0005-0000-0000-0000C7400000}"/>
    <cellStyle name="Normal 13 2 3 2 2 2 2 3" xfId="27180" xr:uid="{00000000-0005-0000-0000-0000C8400000}"/>
    <cellStyle name="Normal 13 2 3 2 2 2 3" xfId="13190" xr:uid="{00000000-0005-0000-0000-0000C9400000}"/>
    <cellStyle name="Normal 13 2 3 2 2 2 4" xfId="22514" xr:uid="{00000000-0005-0000-0000-0000CA400000}"/>
    <cellStyle name="Normal 13 2 3 2 2 3" xfId="5565" xr:uid="{00000000-0005-0000-0000-0000CB400000}"/>
    <cellStyle name="Normal 13 2 3 2 2 3 2" xfId="14889" xr:uid="{00000000-0005-0000-0000-0000CC400000}"/>
    <cellStyle name="Normal 13 2 3 2 2 3 3" xfId="24212" xr:uid="{00000000-0005-0000-0000-0000CD400000}"/>
    <cellStyle name="Normal 13 2 3 2 2 4" xfId="11635" xr:uid="{00000000-0005-0000-0000-0000CE400000}"/>
    <cellStyle name="Normal 13 2 3 2 2 5" xfId="20961" xr:uid="{00000000-0005-0000-0000-0000CF400000}"/>
    <cellStyle name="Normal 13 2 3 2 3" xfId="3855" xr:uid="{00000000-0005-0000-0000-0000D0400000}"/>
    <cellStyle name="Normal 13 2 3 2 3 2" xfId="8532" xr:uid="{00000000-0005-0000-0000-0000D1400000}"/>
    <cellStyle name="Normal 13 2 3 2 3 2 2" xfId="17856" xr:uid="{00000000-0005-0000-0000-0000D2400000}"/>
    <cellStyle name="Normal 13 2 3 2 3 2 3" xfId="27179" xr:uid="{00000000-0005-0000-0000-0000D3400000}"/>
    <cellStyle name="Normal 13 2 3 2 3 3" xfId="13189" xr:uid="{00000000-0005-0000-0000-0000D4400000}"/>
    <cellStyle name="Normal 13 2 3 2 3 4" xfId="22513" xr:uid="{00000000-0005-0000-0000-0000D5400000}"/>
    <cellStyle name="Normal 13 2 3 2 4" xfId="5564" xr:uid="{00000000-0005-0000-0000-0000D6400000}"/>
    <cellStyle name="Normal 13 2 3 2 4 2" xfId="14888" xr:uid="{00000000-0005-0000-0000-0000D7400000}"/>
    <cellStyle name="Normal 13 2 3 2 4 3" xfId="24211" xr:uid="{00000000-0005-0000-0000-0000D8400000}"/>
    <cellStyle name="Normal 13 2 3 2 5" xfId="11634" xr:uid="{00000000-0005-0000-0000-0000D9400000}"/>
    <cellStyle name="Normal 13 2 3 2 6" xfId="20960" xr:uid="{00000000-0005-0000-0000-0000DA400000}"/>
    <cellStyle name="Normal 13 2 3 3" xfId="2132" xr:uid="{00000000-0005-0000-0000-0000DB400000}"/>
    <cellStyle name="Normal 13 2 3 3 2" xfId="3857" xr:uid="{00000000-0005-0000-0000-0000DC400000}"/>
    <cellStyle name="Normal 13 2 3 3 2 2" xfId="8534" xr:uid="{00000000-0005-0000-0000-0000DD400000}"/>
    <cellStyle name="Normal 13 2 3 3 2 2 2" xfId="17858" xr:uid="{00000000-0005-0000-0000-0000DE400000}"/>
    <cellStyle name="Normal 13 2 3 3 2 2 3" xfId="27181" xr:uid="{00000000-0005-0000-0000-0000DF400000}"/>
    <cellStyle name="Normal 13 2 3 3 2 3" xfId="13191" xr:uid="{00000000-0005-0000-0000-0000E0400000}"/>
    <cellStyle name="Normal 13 2 3 3 2 4" xfId="22515" xr:uid="{00000000-0005-0000-0000-0000E1400000}"/>
    <cellStyle name="Normal 13 2 3 3 3" xfId="5566" xr:uid="{00000000-0005-0000-0000-0000E2400000}"/>
    <cellStyle name="Normal 13 2 3 3 3 2" xfId="14890" xr:uid="{00000000-0005-0000-0000-0000E3400000}"/>
    <cellStyle name="Normal 13 2 3 3 3 3" xfId="24213" xr:uid="{00000000-0005-0000-0000-0000E4400000}"/>
    <cellStyle name="Normal 13 2 3 3 4" xfId="11636" xr:uid="{00000000-0005-0000-0000-0000E5400000}"/>
    <cellStyle name="Normal 13 2 3 3 5" xfId="20962" xr:uid="{00000000-0005-0000-0000-0000E6400000}"/>
    <cellStyle name="Normal 13 2 3 4" xfId="3854" xr:uid="{00000000-0005-0000-0000-0000E7400000}"/>
    <cellStyle name="Normal 13 2 3 4 2" xfId="8531" xr:uid="{00000000-0005-0000-0000-0000E8400000}"/>
    <cellStyle name="Normal 13 2 3 4 2 2" xfId="17855" xr:uid="{00000000-0005-0000-0000-0000E9400000}"/>
    <cellStyle name="Normal 13 2 3 4 2 3" xfId="27178" xr:uid="{00000000-0005-0000-0000-0000EA400000}"/>
    <cellStyle name="Normal 13 2 3 4 3" xfId="13188" xr:uid="{00000000-0005-0000-0000-0000EB400000}"/>
    <cellStyle name="Normal 13 2 3 4 4" xfId="22512" xr:uid="{00000000-0005-0000-0000-0000EC400000}"/>
    <cellStyle name="Normal 13 2 3 5" xfId="5563" xr:uid="{00000000-0005-0000-0000-0000ED400000}"/>
    <cellStyle name="Normal 13 2 3 5 2" xfId="14887" xr:uid="{00000000-0005-0000-0000-0000EE400000}"/>
    <cellStyle name="Normal 13 2 3 5 3" xfId="24210" xr:uid="{00000000-0005-0000-0000-0000EF400000}"/>
    <cellStyle name="Normal 13 2 3 6" xfId="11633" xr:uid="{00000000-0005-0000-0000-0000F0400000}"/>
    <cellStyle name="Normal 13 2 3 7" xfId="20959" xr:uid="{00000000-0005-0000-0000-0000F1400000}"/>
    <cellStyle name="Normal 13 2 4" xfId="2133" xr:uid="{00000000-0005-0000-0000-0000F2400000}"/>
    <cellStyle name="Normal 13 2 4 2" xfId="2134" xr:uid="{00000000-0005-0000-0000-0000F3400000}"/>
    <cellStyle name="Normal 13 2 4 2 2" xfId="2135" xr:uid="{00000000-0005-0000-0000-0000F4400000}"/>
    <cellStyle name="Normal 13 2 4 2 2 2" xfId="3860" xr:uid="{00000000-0005-0000-0000-0000F5400000}"/>
    <cellStyle name="Normal 13 2 4 2 2 2 2" xfId="8537" xr:uid="{00000000-0005-0000-0000-0000F6400000}"/>
    <cellStyle name="Normal 13 2 4 2 2 2 2 2" xfId="17861" xr:uid="{00000000-0005-0000-0000-0000F7400000}"/>
    <cellStyle name="Normal 13 2 4 2 2 2 2 3" xfId="27184" xr:uid="{00000000-0005-0000-0000-0000F8400000}"/>
    <cellStyle name="Normal 13 2 4 2 2 2 3" xfId="13194" xr:uid="{00000000-0005-0000-0000-0000F9400000}"/>
    <cellStyle name="Normal 13 2 4 2 2 2 4" xfId="22518" xr:uid="{00000000-0005-0000-0000-0000FA400000}"/>
    <cellStyle name="Normal 13 2 4 2 2 3" xfId="5569" xr:uid="{00000000-0005-0000-0000-0000FB400000}"/>
    <cellStyle name="Normal 13 2 4 2 2 3 2" xfId="14893" xr:uid="{00000000-0005-0000-0000-0000FC400000}"/>
    <cellStyle name="Normal 13 2 4 2 2 3 3" xfId="24216" xr:uid="{00000000-0005-0000-0000-0000FD400000}"/>
    <cellStyle name="Normal 13 2 4 2 2 4" xfId="11639" xr:uid="{00000000-0005-0000-0000-0000FE400000}"/>
    <cellStyle name="Normal 13 2 4 2 2 5" xfId="20965" xr:uid="{00000000-0005-0000-0000-0000FF400000}"/>
    <cellStyle name="Normal 13 2 4 2 3" xfId="3859" xr:uid="{00000000-0005-0000-0000-000000410000}"/>
    <cellStyle name="Normal 13 2 4 2 3 2" xfId="8536" xr:uid="{00000000-0005-0000-0000-000001410000}"/>
    <cellStyle name="Normal 13 2 4 2 3 2 2" xfId="17860" xr:uid="{00000000-0005-0000-0000-000002410000}"/>
    <cellStyle name="Normal 13 2 4 2 3 2 3" xfId="27183" xr:uid="{00000000-0005-0000-0000-000003410000}"/>
    <cellStyle name="Normal 13 2 4 2 3 3" xfId="13193" xr:uid="{00000000-0005-0000-0000-000004410000}"/>
    <cellStyle name="Normal 13 2 4 2 3 4" xfId="22517" xr:uid="{00000000-0005-0000-0000-000005410000}"/>
    <cellStyle name="Normal 13 2 4 2 4" xfId="5568" xr:uid="{00000000-0005-0000-0000-000006410000}"/>
    <cellStyle name="Normal 13 2 4 2 4 2" xfId="14892" xr:uid="{00000000-0005-0000-0000-000007410000}"/>
    <cellStyle name="Normal 13 2 4 2 4 3" xfId="24215" xr:uid="{00000000-0005-0000-0000-000008410000}"/>
    <cellStyle name="Normal 13 2 4 2 5" xfId="11638" xr:uid="{00000000-0005-0000-0000-000009410000}"/>
    <cellStyle name="Normal 13 2 4 2 6" xfId="20964" xr:uid="{00000000-0005-0000-0000-00000A410000}"/>
    <cellStyle name="Normal 13 2 4 3" xfId="2136" xr:uid="{00000000-0005-0000-0000-00000B410000}"/>
    <cellStyle name="Normal 13 2 4 3 2" xfId="3861" xr:uid="{00000000-0005-0000-0000-00000C410000}"/>
    <cellStyle name="Normal 13 2 4 3 2 2" xfId="8538" xr:uid="{00000000-0005-0000-0000-00000D410000}"/>
    <cellStyle name="Normal 13 2 4 3 2 2 2" xfId="17862" xr:uid="{00000000-0005-0000-0000-00000E410000}"/>
    <cellStyle name="Normal 13 2 4 3 2 2 3" xfId="27185" xr:uid="{00000000-0005-0000-0000-00000F410000}"/>
    <cellStyle name="Normal 13 2 4 3 2 3" xfId="13195" xr:uid="{00000000-0005-0000-0000-000010410000}"/>
    <cellStyle name="Normal 13 2 4 3 2 4" xfId="22519" xr:uid="{00000000-0005-0000-0000-000011410000}"/>
    <cellStyle name="Normal 13 2 4 3 3" xfId="5570" xr:uid="{00000000-0005-0000-0000-000012410000}"/>
    <cellStyle name="Normal 13 2 4 3 3 2" xfId="14894" xr:uid="{00000000-0005-0000-0000-000013410000}"/>
    <cellStyle name="Normal 13 2 4 3 3 3" xfId="24217" xr:uid="{00000000-0005-0000-0000-000014410000}"/>
    <cellStyle name="Normal 13 2 4 3 4" xfId="11640" xr:uid="{00000000-0005-0000-0000-000015410000}"/>
    <cellStyle name="Normal 13 2 4 3 5" xfId="20966" xr:uid="{00000000-0005-0000-0000-000016410000}"/>
    <cellStyle name="Normal 13 2 4 4" xfId="3858" xr:uid="{00000000-0005-0000-0000-000017410000}"/>
    <cellStyle name="Normal 13 2 4 4 2" xfId="8535" xr:uid="{00000000-0005-0000-0000-000018410000}"/>
    <cellStyle name="Normal 13 2 4 4 2 2" xfId="17859" xr:uid="{00000000-0005-0000-0000-000019410000}"/>
    <cellStyle name="Normal 13 2 4 4 2 3" xfId="27182" xr:uid="{00000000-0005-0000-0000-00001A410000}"/>
    <cellStyle name="Normal 13 2 4 4 3" xfId="13192" xr:uid="{00000000-0005-0000-0000-00001B410000}"/>
    <cellStyle name="Normal 13 2 4 4 4" xfId="22516" xr:uid="{00000000-0005-0000-0000-00001C410000}"/>
    <cellStyle name="Normal 13 2 4 5" xfId="5567" xr:uid="{00000000-0005-0000-0000-00001D410000}"/>
    <cellStyle name="Normal 13 2 4 5 2" xfId="14891" xr:uid="{00000000-0005-0000-0000-00001E410000}"/>
    <cellStyle name="Normal 13 2 4 5 3" xfId="24214" xr:uid="{00000000-0005-0000-0000-00001F410000}"/>
    <cellStyle name="Normal 13 2 4 6" xfId="11637" xr:uid="{00000000-0005-0000-0000-000020410000}"/>
    <cellStyle name="Normal 13 2 4 7" xfId="20963" xr:uid="{00000000-0005-0000-0000-000021410000}"/>
    <cellStyle name="Normal 13 2 5" xfId="2137" xr:uid="{00000000-0005-0000-0000-000022410000}"/>
    <cellStyle name="Normal 13 2 5 2" xfId="2138" xr:uid="{00000000-0005-0000-0000-000023410000}"/>
    <cellStyle name="Normal 13 2 5 2 2" xfId="3863" xr:uid="{00000000-0005-0000-0000-000024410000}"/>
    <cellStyle name="Normal 13 2 5 2 2 2" xfId="8540" xr:uid="{00000000-0005-0000-0000-000025410000}"/>
    <cellStyle name="Normal 13 2 5 2 2 2 2" xfId="17864" xr:uid="{00000000-0005-0000-0000-000026410000}"/>
    <cellStyle name="Normal 13 2 5 2 2 2 3" xfId="27187" xr:uid="{00000000-0005-0000-0000-000027410000}"/>
    <cellStyle name="Normal 13 2 5 2 2 3" xfId="13197" xr:uid="{00000000-0005-0000-0000-000028410000}"/>
    <cellStyle name="Normal 13 2 5 2 2 4" xfId="22521" xr:uid="{00000000-0005-0000-0000-000029410000}"/>
    <cellStyle name="Normal 13 2 5 2 3" xfId="5572" xr:uid="{00000000-0005-0000-0000-00002A410000}"/>
    <cellStyle name="Normal 13 2 5 2 3 2" xfId="14896" xr:uid="{00000000-0005-0000-0000-00002B410000}"/>
    <cellStyle name="Normal 13 2 5 2 3 3" xfId="24219" xr:uid="{00000000-0005-0000-0000-00002C410000}"/>
    <cellStyle name="Normal 13 2 5 2 4" xfId="11642" xr:uid="{00000000-0005-0000-0000-00002D410000}"/>
    <cellStyle name="Normal 13 2 5 2 5" xfId="20968" xr:uid="{00000000-0005-0000-0000-00002E410000}"/>
    <cellStyle name="Normal 13 2 5 3" xfId="3862" xr:uid="{00000000-0005-0000-0000-00002F410000}"/>
    <cellStyle name="Normal 13 2 5 3 2" xfId="8539" xr:uid="{00000000-0005-0000-0000-000030410000}"/>
    <cellStyle name="Normal 13 2 5 3 2 2" xfId="17863" xr:uid="{00000000-0005-0000-0000-000031410000}"/>
    <cellStyle name="Normal 13 2 5 3 2 3" xfId="27186" xr:uid="{00000000-0005-0000-0000-000032410000}"/>
    <cellStyle name="Normal 13 2 5 3 3" xfId="13196" xr:uid="{00000000-0005-0000-0000-000033410000}"/>
    <cellStyle name="Normal 13 2 5 3 4" xfId="22520" xr:uid="{00000000-0005-0000-0000-000034410000}"/>
    <cellStyle name="Normal 13 2 5 4" xfId="5571" xr:uid="{00000000-0005-0000-0000-000035410000}"/>
    <cellStyle name="Normal 13 2 5 4 2" xfId="14895" xr:uid="{00000000-0005-0000-0000-000036410000}"/>
    <cellStyle name="Normal 13 2 5 4 3" xfId="24218" xr:uid="{00000000-0005-0000-0000-000037410000}"/>
    <cellStyle name="Normal 13 2 5 5" xfId="11641" xr:uid="{00000000-0005-0000-0000-000038410000}"/>
    <cellStyle name="Normal 13 2 5 6" xfId="20967" xr:uid="{00000000-0005-0000-0000-000039410000}"/>
    <cellStyle name="Normal 13 2 6" xfId="2139" xr:uid="{00000000-0005-0000-0000-00003A410000}"/>
    <cellStyle name="Normal 13 2 6 2" xfId="3864" xr:uid="{00000000-0005-0000-0000-00003B410000}"/>
    <cellStyle name="Normal 13 2 6 2 2" xfId="8541" xr:uid="{00000000-0005-0000-0000-00003C410000}"/>
    <cellStyle name="Normal 13 2 6 2 2 2" xfId="17865" xr:uid="{00000000-0005-0000-0000-00003D410000}"/>
    <cellStyle name="Normal 13 2 6 2 2 3" xfId="27188" xr:uid="{00000000-0005-0000-0000-00003E410000}"/>
    <cellStyle name="Normal 13 2 6 2 3" xfId="13198" xr:uid="{00000000-0005-0000-0000-00003F410000}"/>
    <cellStyle name="Normal 13 2 6 2 4" xfId="22522" xr:uid="{00000000-0005-0000-0000-000040410000}"/>
    <cellStyle name="Normal 13 2 6 3" xfId="5573" xr:uid="{00000000-0005-0000-0000-000041410000}"/>
    <cellStyle name="Normal 13 2 6 3 2" xfId="14897" xr:uid="{00000000-0005-0000-0000-000042410000}"/>
    <cellStyle name="Normal 13 2 6 3 3" xfId="24220" xr:uid="{00000000-0005-0000-0000-000043410000}"/>
    <cellStyle name="Normal 13 2 6 4" xfId="11643" xr:uid="{00000000-0005-0000-0000-000044410000}"/>
    <cellStyle name="Normal 13 2 6 5" xfId="20969" xr:uid="{00000000-0005-0000-0000-000045410000}"/>
    <cellStyle name="Normal 13 2 7" xfId="2140" xr:uid="{00000000-0005-0000-0000-000046410000}"/>
    <cellStyle name="Normal 13 2 7 2" xfId="3865" xr:uid="{00000000-0005-0000-0000-000047410000}"/>
    <cellStyle name="Normal 13 2 7 2 2" xfId="8542" xr:uid="{00000000-0005-0000-0000-000048410000}"/>
    <cellStyle name="Normal 13 2 7 2 2 2" xfId="17866" xr:uid="{00000000-0005-0000-0000-000049410000}"/>
    <cellStyle name="Normal 13 2 7 2 2 3" xfId="27189" xr:uid="{00000000-0005-0000-0000-00004A410000}"/>
    <cellStyle name="Normal 13 2 7 2 3" xfId="13199" xr:uid="{00000000-0005-0000-0000-00004B410000}"/>
    <cellStyle name="Normal 13 2 7 2 4" xfId="22523" xr:uid="{00000000-0005-0000-0000-00004C410000}"/>
    <cellStyle name="Normal 13 2 7 3" xfId="5574" xr:uid="{00000000-0005-0000-0000-00004D410000}"/>
    <cellStyle name="Normal 13 2 7 3 2" xfId="14898" xr:uid="{00000000-0005-0000-0000-00004E410000}"/>
    <cellStyle name="Normal 13 2 7 3 3" xfId="24221" xr:uid="{00000000-0005-0000-0000-00004F410000}"/>
    <cellStyle name="Normal 13 2 7 4" xfId="11644" xr:uid="{00000000-0005-0000-0000-000050410000}"/>
    <cellStyle name="Normal 13 2 7 5" xfId="20970" xr:uid="{00000000-0005-0000-0000-000051410000}"/>
    <cellStyle name="Normal 13 2 8" xfId="2141" xr:uid="{00000000-0005-0000-0000-000052410000}"/>
    <cellStyle name="Normal 13 2 8 2" xfId="3866" xr:uid="{00000000-0005-0000-0000-000053410000}"/>
    <cellStyle name="Normal 13 2 8 2 2" xfId="8543" xr:uid="{00000000-0005-0000-0000-000054410000}"/>
    <cellStyle name="Normal 13 2 8 2 2 2" xfId="17867" xr:uid="{00000000-0005-0000-0000-000055410000}"/>
    <cellStyle name="Normal 13 2 8 2 2 3" xfId="27190" xr:uid="{00000000-0005-0000-0000-000056410000}"/>
    <cellStyle name="Normal 13 2 8 2 3" xfId="13200" xr:uid="{00000000-0005-0000-0000-000057410000}"/>
    <cellStyle name="Normal 13 2 8 2 4" xfId="22524" xr:uid="{00000000-0005-0000-0000-000058410000}"/>
    <cellStyle name="Normal 13 2 8 3" xfId="5575" xr:uid="{00000000-0005-0000-0000-000059410000}"/>
    <cellStyle name="Normal 13 2 8 3 2" xfId="14899" xr:uid="{00000000-0005-0000-0000-00005A410000}"/>
    <cellStyle name="Normal 13 2 8 3 3" xfId="24222" xr:uid="{00000000-0005-0000-0000-00005B410000}"/>
    <cellStyle name="Normal 13 2 8 4" xfId="11645" xr:uid="{00000000-0005-0000-0000-00005C410000}"/>
    <cellStyle name="Normal 13 2 8 5" xfId="20971" xr:uid="{00000000-0005-0000-0000-00005D410000}"/>
    <cellStyle name="Normal 13 2 9" xfId="3839" xr:uid="{00000000-0005-0000-0000-00005E410000}"/>
    <cellStyle name="Normal 13 2 9 2" xfId="8516" xr:uid="{00000000-0005-0000-0000-00005F410000}"/>
    <cellStyle name="Normal 13 2 9 2 2" xfId="17840" xr:uid="{00000000-0005-0000-0000-000060410000}"/>
    <cellStyle name="Normal 13 2 9 2 3" xfId="27163" xr:uid="{00000000-0005-0000-0000-000061410000}"/>
    <cellStyle name="Normal 13 2 9 3" xfId="13173" xr:uid="{00000000-0005-0000-0000-000062410000}"/>
    <cellStyle name="Normal 13 2 9 4" xfId="22497" xr:uid="{00000000-0005-0000-0000-000063410000}"/>
    <cellStyle name="Normal 13 3" xfId="2142" xr:uid="{00000000-0005-0000-0000-000064410000}"/>
    <cellStyle name="Normal 13 3 2" xfId="2143" xr:uid="{00000000-0005-0000-0000-000065410000}"/>
    <cellStyle name="Normal 13 3 2 2" xfId="2144" xr:uid="{00000000-0005-0000-0000-000066410000}"/>
    <cellStyle name="Normal 13 3 2 2 2" xfId="3869" xr:uid="{00000000-0005-0000-0000-000067410000}"/>
    <cellStyle name="Normal 13 3 2 2 2 2" xfId="8546" xr:uid="{00000000-0005-0000-0000-000068410000}"/>
    <cellStyle name="Normal 13 3 2 2 2 2 2" xfId="17870" xr:uid="{00000000-0005-0000-0000-000069410000}"/>
    <cellStyle name="Normal 13 3 2 2 2 2 3" xfId="27193" xr:uid="{00000000-0005-0000-0000-00006A410000}"/>
    <cellStyle name="Normal 13 3 2 2 2 3" xfId="13203" xr:uid="{00000000-0005-0000-0000-00006B410000}"/>
    <cellStyle name="Normal 13 3 2 2 2 4" xfId="22527" xr:uid="{00000000-0005-0000-0000-00006C410000}"/>
    <cellStyle name="Normal 13 3 2 2 3" xfId="5578" xr:uid="{00000000-0005-0000-0000-00006D410000}"/>
    <cellStyle name="Normal 13 3 2 2 3 2" xfId="14902" xr:uid="{00000000-0005-0000-0000-00006E410000}"/>
    <cellStyle name="Normal 13 3 2 2 3 3" xfId="24225" xr:uid="{00000000-0005-0000-0000-00006F410000}"/>
    <cellStyle name="Normal 13 3 2 2 4" xfId="11648" xr:uid="{00000000-0005-0000-0000-000070410000}"/>
    <cellStyle name="Normal 13 3 2 2 5" xfId="20974" xr:uid="{00000000-0005-0000-0000-000071410000}"/>
    <cellStyle name="Normal 13 3 2 3" xfId="3868" xr:uid="{00000000-0005-0000-0000-000072410000}"/>
    <cellStyle name="Normal 13 3 2 3 2" xfId="8545" xr:uid="{00000000-0005-0000-0000-000073410000}"/>
    <cellStyle name="Normal 13 3 2 3 2 2" xfId="17869" xr:uid="{00000000-0005-0000-0000-000074410000}"/>
    <cellStyle name="Normal 13 3 2 3 2 3" xfId="27192" xr:uid="{00000000-0005-0000-0000-000075410000}"/>
    <cellStyle name="Normal 13 3 2 3 3" xfId="13202" xr:uid="{00000000-0005-0000-0000-000076410000}"/>
    <cellStyle name="Normal 13 3 2 3 4" xfId="22526" xr:uid="{00000000-0005-0000-0000-000077410000}"/>
    <cellStyle name="Normal 13 3 2 4" xfId="5577" xr:uid="{00000000-0005-0000-0000-000078410000}"/>
    <cellStyle name="Normal 13 3 2 4 2" xfId="14901" xr:uid="{00000000-0005-0000-0000-000079410000}"/>
    <cellStyle name="Normal 13 3 2 4 3" xfId="24224" xr:uid="{00000000-0005-0000-0000-00007A410000}"/>
    <cellStyle name="Normal 13 3 2 5" xfId="11647" xr:uid="{00000000-0005-0000-0000-00007B410000}"/>
    <cellStyle name="Normal 13 3 2 6" xfId="20973" xr:uid="{00000000-0005-0000-0000-00007C410000}"/>
    <cellStyle name="Normal 13 3 3" xfId="2145" xr:uid="{00000000-0005-0000-0000-00007D410000}"/>
    <cellStyle name="Normal 13 3 3 2" xfId="3870" xr:uid="{00000000-0005-0000-0000-00007E410000}"/>
    <cellStyle name="Normal 13 3 3 2 2" xfId="8547" xr:uid="{00000000-0005-0000-0000-00007F410000}"/>
    <cellStyle name="Normal 13 3 3 2 2 2" xfId="17871" xr:uid="{00000000-0005-0000-0000-000080410000}"/>
    <cellStyle name="Normal 13 3 3 2 2 3" xfId="27194" xr:uid="{00000000-0005-0000-0000-000081410000}"/>
    <cellStyle name="Normal 13 3 3 2 3" xfId="13204" xr:uid="{00000000-0005-0000-0000-000082410000}"/>
    <cellStyle name="Normal 13 3 3 2 4" xfId="22528" xr:uid="{00000000-0005-0000-0000-000083410000}"/>
    <cellStyle name="Normal 13 3 3 3" xfId="5579" xr:uid="{00000000-0005-0000-0000-000084410000}"/>
    <cellStyle name="Normal 13 3 3 3 2" xfId="14903" xr:uid="{00000000-0005-0000-0000-000085410000}"/>
    <cellStyle name="Normal 13 3 3 3 3" xfId="24226" xr:uid="{00000000-0005-0000-0000-000086410000}"/>
    <cellStyle name="Normal 13 3 3 4" xfId="11649" xr:uid="{00000000-0005-0000-0000-000087410000}"/>
    <cellStyle name="Normal 13 3 3 5" xfId="20975" xr:uid="{00000000-0005-0000-0000-000088410000}"/>
    <cellStyle name="Normal 13 3 4" xfId="3867" xr:uid="{00000000-0005-0000-0000-000089410000}"/>
    <cellStyle name="Normal 13 3 4 2" xfId="8544" xr:uid="{00000000-0005-0000-0000-00008A410000}"/>
    <cellStyle name="Normal 13 3 4 2 2" xfId="17868" xr:uid="{00000000-0005-0000-0000-00008B410000}"/>
    <cellStyle name="Normal 13 3 4 2 3" xfId="27191" xr:uid="{00000000-0005-0000-0000-00008C410000}"/>
    <cellStyle name="Normal 13 3 4 3" xfId="13201" xr:uid="{00000000-0005-0000-0000-00008D410000}"/>
    <cellStyle name="Normal 13 3 4 4" xfId="22525" xr:uid="{00000000-0005-0000-0000-00008E410000}"/>
    <cellStyle name="Normal 13 3 5" xfId="5576" xr:uid="{00000000-0005-0000-0000-00008F410000}"/>
    <cellStyle name="Normal 13 3 5 2" xfId="14900" xr:uid="{00000000-0005-0000-0000-000090410000}"/>
    <cellStyle name="Normal 13 3 5 3" xfId="24223" xr:uid="{00000000-0005-0000-0000-000091410000}"/>
    <cellStyle name="Normal 13 3 6" xfId="11646" xr:uid="{00000000-0005-0000-0000-000092410000}"/>
    <cellStyle name="Normal 13 3 7" xfId="20972" xr:uid="{00000000-0005-0000-0000-000093410000}"/>
    <cellStyle name="Normal 13 4" xfId="2146" xr:uid="{00000000-0005-0000-0000-000094410000}"/>
    <cellStyle name="Normal 13 4 2" xfId="2147" xr:uid="{00000000-0005-0000-0000-000095410000}"/>
    <cellStyle name="Normal 13 4 2 2" xfId="2148" xr:uid="{00000000-0005-0000-0000-000096410000}"/>
    <cellStyle name="Normal 13 4 2 2 2" xfId="3873" xr:uid="{00000000-0005-0000-0000-000097410000}"/>
    <cellStyle name="Normal 13 4 2 2 2 2" xfId="8550" xr:uid="{00000000-0005-0000-0000-000098410000}"/>
    <cellStyle name="Normal 13 4 2 2 2 2 2" xfId="17874" xr:uid="{00000000-0005-0000-0000-000099410000}"/>
    <cellStyle name="Normal 13 4 2 2 2 2 3" xfId="27197" xr:uid="{00000000-0005-0000-0000-00009A410000}"/>
    <cellStyle name="Normal 13 4 2 2 2 3" xfId="13207" xr:uid="{00000000-0005-0000-0000-00009B410000}"/>
    <cellStyle name="Normal 13 4 2 2 2 4" xfId="22531" xr:uid="{00000000-0005-0000-0000-00009C410000}"/>
    <cellStyle name="Normal 13 4 2 2 3" xfId="5582" xr:uid="{00000000-0005-0000-0000-00009D410000}"/>
    <cellStyle name="Normal 13 4 2 2 3 2" xfId="14906" xr:uid="{00000000-0005-0000-0000-00009E410000}"/>
    <cellStyle name="Normal 13 4 2 2 3 3" xfId="24229" xr:uid="{00000000-0005-0000-0000-00009F410000}"/>
    <cellStyle name="Normal 13 4 2 2 4" xfId="11652" xr:uid="{00000000-0005-0000-0000-0000A0410000}"/>
    <cellStyle name="Normal 13 4 2 2 5" xfId="20978" xr:uid="{00000000-0005-0000-0000-0000A1410000}"/>
    <cellStyle name="Normal 13 4 2 3" xfId="3872" xr:uid="{00000000-0005-0000-0000-0000A2410000}"/>
    <cellStyle name="Normal 13 4 2 3 2" xfId="8549" xr:uid="{00000000-0005-0000-0000-0000A3410000}"/>
    <cellStyle name="Normal 13 4 2 3 2 2" xfId="17873" xr:uid="{00000000-0005-0000-0000-0000A4410000}"/>
    <cellStyle name="Normal 13 4 2 3 2 3" xfId="27196" xr:uid="{00000000-0005-0000-0000-0000A5410000}"/>
    <cellStyle name="Normal 13 4 2 3 3" xfId="13206" xr:uid="{00000000-0005-0000-0000-0000A6410000}"/>
    <cellStyle name="Normal 13 4 2 3 4" xfId="22530" xr:uid="{00000000-0005-0000-0000-0000A7410000}"/>
    <cellStyle name="Normal 13 4 2 4" xfId="5581" xr:uid="{00000000-0005-0000-0000-0000A8410000}"/>
    <cellStyle name="Normal 13 4 2 4 2" xfId="14905" xr:uid="{00000000-0005-0000-0000-0000A9410000}"/>
    <cellStyle name="Normal 13 4 2 4 3" xfId="24228" xr:uid="{00000000-0005-0000-0000-0000AA410000}"/>
    <cellStyle name="Normal 13 4 2 5" xfId="11651" xr:uid="{00000000-0005-0000-0000-0000AB410000}"/>
    <cellStyle name="Normal 13 4 2 6" xfId="20977" xr:uid="{00000000-0005-0000-0000-0000AC410000}"/>
    <cellStyle name="Normal 13 4 3" xfId="2149" xr:uid="{00000000-0005-0000-0000-0000AD410000}"/>
    <cellStyle name="Normal 13 4 3 2" xfId="3874" xr:uid="{00000000-0005-0000-0000-0000AE410000}"/>
    <cellStyle name="Normal 13 4 3 2 2" xfId="8551" xr:uid="{00000000-0005-0000-0000-0000AF410000}"/>
    <cellStyle name="Normal 13 4 3 2 2 2" xfId="17875" xr:uid="{00000000-0005-0000-0000-0000B0410000}"/>
    <cellStyle name="Normal 13 4 3 2 2 3" xfId="27198" xr:uid="{00000000-0005-0000-0000-0000B1410000}"/>
    <cellStyle name="Normal 13 4 3 2 3" xfId="13208" xr:uid="{00000000-0005-0000-0000-0000B2410000}"/>
    <cellStyle name="Normal 13 4 3 2 4" xfId="22532" xr:uid="{00000000-0005-0000-0000-0000B3410000}"/>
    <cellStyle name="Normal 13 4 3 3" xfId="5583" xr:uid="{00000000-0005-0000-0000-0000B4410000}"/>
    <cellStyle name="Normal 13 4 3 3 2" xfId="14907" xr:uid="{00000000-0005-0000-0000-0000B5410000}"/>
    <cellStyle name="Normal 13 4 3 3 3" xfId="24230" xr:uid="{00000000-0005-0000-0000-0000B6410000}"/>
    <cellStyle name="Normal 13 4 3 4" xfId="11653" xr:uid="{00000000-0005-0000-0000-0000B7410000}"/>
    <cellStyle name="Normal 13 4 3 5" xfId="20979" xr:uid="{00000000-0005-0000-0000-0000B8410000}"/>
    <cellStyle name="Normal 13 4 4" xfId="3871" xr:uid="{00000000-0005-0000-0000-0000B9410000}"/>
    <cellStyle name="Normal 13 4 4 2" xfId="8548" xr:uid="{00000000-0005-0000-0000-0000BA410000}"/>
    <cellStyle name="Normal 13 4 4 2 2" xfId="17872" xr:uid="{00000000-0005-0000-0000-0000BB410000}"/>
    <cellStyle name="Normal 13 4 4 2 3" xfId="27195" xr:uid="{00000000-0005-0000-0000-0000BC410000}"/>
    <cellStyle name="Normal 13 4 4 3" xfId="13205" xr:uid="{00000000-0005-0000-0000-0000BD410000}"/>
    <cellStyle name="Normal 13 4 4 4" xfId="22529" xr:uid="{00000000-0005-0000-0000-0000BE410000}"/>
    <cellStyle name="Normal 13 4 5" xfId="5580" xr:uid="{00000000-0005-0000-0000-0000BF410000}"/>
    <cellStyle name="Normal 13 4 5 2" xfId="14904" xr:uid="{00000000-0005-0000-0000-0000C0410000}"/>
    <cellStyle name="Normal 13 4 5 3" xfId="24227" xr:uid="{00000000-0005-0000-0000-0000C1410000}"/>
    <cellStyle name="Normal 13 4 6" xfId="11650" xr:uid="{00000000-0005-0000-0000-0000C2410000}"/>
    <cellStyle name="Normal 13 4 7" xfId="20976" xr:uid="{00000000-0005-0000-0000-0000C3410000}"/>
    <cellStyle name="Normal 13 5" xfId="2150" xr:uid="{00000000-0005-0000-0000-0000C4410000}"/>
    <cellStyle name="Normal 13 5 2" xfId="2151" xr:uid="{00000000-0005-0000-0000-0000C5410000}"/>
    <cellStyle name="Normal 13 5 2 2" xfId="2152" xr:uid="{00000000-0005-0000-0000-0000C6410000}"/>
    <cellStyle name="Normal 13 5 2 2 2" xfId="3877" xr:uid="{00000000-0005-0000-0000-0000C7410000}"/>
    <cellStyle name="Normal 13 5 2 2 2 2" xfId="8554" xr:uid="{00000000-0005-0000-0000-0000C8410000}"/>
    <cellStyle name="Normal 13 5 2 2 2 2 2" xfId="17878" xr:uid="{00000000-0005-0000-0000-0000C9410000}"/>
    <cellStyle name="Normal 13 5 2 2 2 2 3" xfId="27201" xr:uid="{00000000-0005-0000-0000-0000CA410000}"/>
    <cellStyle name="Normal 13 5 2 2 2 3" xfId="13211" xr:uid="{00000000-0005-0000-0000-0000CB410000}"/>
    <cellStyle name="Normal 13 5 2 2 2 4" xfId="22535" xr:uid="{00000000-0005-0000-0000-0000CC410000}"/>
    <cellStyle name="Normal 13 5 2 2 3" xfId="5586" xr:uid="{00000000-0005-0000-0000-0000CD410000}"/>
    <cellStyle name="Normal 13 5 2 2 3 2" xfId="14910" xr:uid="{00000000-0005-0000-0000-0000CE410000}"/>
    <cellStyle name="Normal 13 5 2 2 3 3" xfId="24233" xr:uid="{00000000-0005-0000-0000-0000CF410000}"/>
    <cellStyle name="Normal 13 5 2 2 4" xfId="11656" xr:uid="{00000000-0005-0000-0000-0000D0410000}"/>
    <cellStyle name="Normal 13 5 2 2 5" xfId="20982" xr:uid="{00000000-0005-0000-0000-0000D1410000}"/>
    <cellStyle name="Normal 13 5 2 3" xfId="3876" xr:uid="{00000000-0005-0000-0000-0000D2410000}"/>
    <cellStyle name="Normal 13 5 2 3 2" xfId="8553" xr:uid="{00000000-0005-0000-0000-0000D3410000}"/>
    <cellStyle name="Normal 13 5 2 3 2 2" xfId="17877" xr:uid="{00000000-0005-0000-0000-0000D4410000}"/>
    <cellStyle name="Normal 13 5 2 3 2 3" xfId="27200" xr:uid="{00000000-0005-0000-0000-0000D5410000}"/>
    <cellStyle name="Normal 13 5 2 3 3" xfId="13210" xr:uid="{00000000-0005-0000-0000-0000D6410000}"/>
    <cellStyle name="Normal 13 5 2 3 4" xfId="22534" xr:uid="{00000000-0005-0000-0000-0000D7410000}"/>
    <cellStyle name="Normal 13 5 2 4" xfId="5585" xr:uid="{00000000-0005-0000-0000-0000D8410000}"/>
    <cellStyle name="Normal 13 5 2 4 2" xfId="14909" xr:uid="{00000000-0005-0000-0000-0000D9410000}"/>
    <cellStyle name="Normal 13 5 2 4 3" xfId="24232" xr:uid="{00000000-0005-0000-0000-0000DA410000}"/>
    <cellStyle name="Normal 13 5 2 5" xfId="11655" xr:uid="{00000000-0005-0000-0000-0000DB410000}"/>
    <cellStyle name="Normal 13 5 2 6" xfId="20981" xr:uid="{00000000-0005-0000-0000-0000DC410000}"/>
    <cellStyle name="Normal 13 5 3" xfId="2153" xr:uid="{00000000-0005-0000-0000-0000DD410000}"/>
    <cellStyle name="Normal 13 5 3 2" xfId="3878" xr:uid="{00000000-0005-0000-0000-0000DE410000}"/>
    <cellStyle name="Normal 13 5 3 2 2" xfId="8555" xr:uid="{00000000-0005-0000-0000-0000DF410000}"/>
    <cellStyle name="Normal 13 5 3 2 2 2" xfId="17879" xr:uid="{00000000-0005-0000-0000-0000E0410000}"/>
    <cellStyle name="Normal 13 5 3 2 2 3" xfId="27202" xr:uid="{00000000-0005-0000-0000-0000E1410000}"/>
    <cellStyle name="Normal 13 5 3 2 3" xfId="13212" xr:uid="{00000000-0005-0000-0000-0000E2410000}"/>
    <cellStyle name="Normal 13 5 3 2 4" xfId="22536" xr:uid="{00000000-0005-0000-0000-0000E3410000}"/>
    <cellStyle name="Normal 13 5 3 3" xfId="5587" xr:uid="{00000000-0005-0000-0000-0000E4410000}"/>
    <cellStyle name="Normal 13 5 3 3 2" xfId="14911" xr:uid="{00000000-0005-0000-0000-0000E5410000}"/>
    <cellStyle name="Normal 13 5 3 3 3" xfId="24234" xr:uid="{00000000-0005-0000-0000-0000E6410000}"/>
    <cellStyle name="Normal 13 5 3 4" xfId="11657" xr:uid="{00000000-0005-0000-0000-0000E7410000}"/>
    <cellStyle name="Normal 13 5 3 5" xfId="20983" xr:uid="{00000000-0005-0000-0000-0000E8410000}"/>
    <cellStyle name="Normal 13 5 4" xfId="3875" xr:uid="{00000000-0005-0000-0000-0000E9410000}"/>
    <cellStyle name="Normal 13 5 4 2" xfId="8552" xr:uid="{00000000-0005-0000-0000-0000EA410000}"/>
    <cellStyle name="Normal 13 5 4 2 2" xfId="17876" xr:uid="{00000000-0005-0000-0000-0000EB410000}"/>
    <cellStyle name="Normal 13 5 4 2 3" xfId="27199" xr:uid="{00000000-0005-0000-0000-0000EC410000}"/>
    <cellStyle name="Normal 13 5 4 3" xfId="13209" xr:uid="{00000000-0005-0000-0000-0000ED410000}"/>
    <cellStyle name="Normal 13 5 4 4" xfId="22533" xr:uid="{00000000-0005-0000-0000-0000EE410000}"/>
    <cellStyle name="Normal 13 5 5" xfId="5584" xr:uid="{00000000-0005-0000-0000-0000EF410000}"/>
    <cellStyle name="Normal 13 5 5 2" xfId="14908" xr:uid="{00000000-0005-0000-0000-0000F0410000}"/>
    <cellStyle name="Normal 13 5 5 3" xfId="24231" xr:uid="{00000000-0005-0000-0000-0000F1410000}"/>
    <cellStyle name="Normal 13 5 6" xfId="11654" xr:uid="{00000000-0005-0000-0000-0000F2410000}"/>
    <cellStyle name="Normal 13 5 7" xfId="20980" xr:uid="{00000000-0005-0000-0000-0000F3410000}"/>
    <cellStyle name="Normal 13 6" xfId="2154" xr:uid="{00000000-0005-0000-0000-0000F4410000}"/>
    <cellStyle name="Normal 13 6 2" xfId="2155" xr:uid="{00000000-0005-0000-0000-0000F5410000}"/>
    <cellStyle name="Normal 13 6 2 2" xfId="3880" xr:uid="{00000000-0005-0000-0000-0000F6410000}"/>
    <cellStyle name="Normal 13 6 2 2 2" xfId="8557" xr:uid="{00000000-0005-0000-0000-0000F7410000}"/>
    <cellStyle name="Normal 13 6 2 2 2 2" xfId="17881" xr:uid="{00000000-0005-0000-0000-0000F8410000}"/>
    <cellStyle name="Normal 13 6 2 2 2 3" xfId="27204" xr:uid="{00000000-0005-0000-0000-0000F9410000}"/>
    <cellStyle name="Normal 13 6 2 2 3" xfId="13214" xr:uid="{00000000-0005-0000-0000-0000FA410000}"/>
    <cellStyle name="Normal 13 6 2 2 4" xfId="22538" xr:uid="{00000000-0005-0000-0000-0000FB410000}"/>
    <cellStyle name="Normal 13 6 2 3" xfId="5589" xr:uid="{00000000-0005-0000-0000-0000FC410000}"/>
    <cellStyle name="Normal 13 6 2 3 2" xfId="14913" xr:uid="{00000000-0005-0000-0000-0000FD410000}"/>
    <cellStyle name="Normal 13 6 2 3 3" xfId="24236" xr:uid="{00000000-0005-0000-0000-0000FE410000}"/>
    <cellStyle name="Normal 13 6 2 4" xfId="11659" xr:uid="{00000000-0005-0000-0000-0000FF410000}"/>
    <cellStyle name="Normal 13 6 2 5" xfId="20985" xr:uid="{00000000-0005-0000-0000-000000420000}"/>
    <cellStyle name="Normal 13 6 3" xfId="3879" xr:uid="{00000000-0005-0000-0000-000001420000}"/>
    <cellStyle name="Normal 13 6 3 2" xfId="8556" xr:uid="{00000000-0005-0000-0000-000002420000}"/>
    <cellStyle name="Normal 13 6 3 2 2" xfId="17880" xr:uid="{00000000-0005-0000-0000-000003420000}"/>
    <cellStyle name="Normal 13 6 3 2 3" xfId="27203" xr:uid="{00000000-0005-0000-0000-000004420000}"/>
    <cellStyle name="Normal 13 6 3 3" xfId="13213" xr:uid="{00000000-0005-0000-0000-000005420000}"/>
    <cellStyle name="Normal 13 6 3 4" xfId="22537" xr:uid="{00000000-0005-0000-0000-000006420000}"/>
    <cellStyle name="Normal 13 6 4" xfId="5588" xr:uid="{00000000-0005-0000-0000-000007420000}"/>
    <cellStyle name="Normal 13 6 4 2" xfId="14912" xr:uid="{00000000-0005-0000-0000-000008420000}"/>
    <cellStyle name="Normal 13 6 4 3" xfId="24235" xr:uid="{00000000-0005-0000-0000-000009420000}"/>
    <cellStyle name="Normal 13 6 5" xfId="11658" xr:uid="{00000000-0005-0000-0000-00000A420000}"/>
    <cellStyle name="Normal 13 6 6" xfId="20984" xr:uid="{00000000-0005-0000-0000-00000B420000}"/>
    <cellStyle name="Normal 13 7" xfId="2156" xr:uid="{00000000-0005-0000-0000-00000C420000}"/>
    <cellStyle name="Normal 13 7 2" xfId="3881" xr:uid="{00000000-0005-0000-0000-00000D420000}"/>
    <cellStyle name="Normal 13 7 2 2" xfId="8558" xr:uid="{00000000-0005-0000-0000-00000E420000}"/>
    <cellStyle name="Normal 13 7 2 2 2" xfId="17882" xr:uid="{00000000-0005-0000-0000-00000F420000}"/>
    <cellStyle name="Normal 13 7 2 2 3" xfId="27205" xr:uid="{00000000-0005-0000-0000-000010420000}"/>
    <cellStyle name="Normal 13 7 2 3" xfId="13215" xr:uid="{00000000-0005-0000-0000-000011420000}"/>
    <cellStyle name="Normal 13 7 2 4" xfId="22539" xr:uid="{00000000-0005-0000-0000-000012420000}"/>
    <cellStyle name="Normal 13 7 3" xfId="5590" xr:uid="{00000000-0005-0000-0000-000013420000}"/>
    <cellStyle name="Normal 13 7 3 2" xfId="14914" xr:uid="{00000000-0005-0000-0000-000014420000}"/>
    <cellStyle name="Normal 13 7 3 3" xfId="24237" xr:uid="{00000000-0005-0000-0000-000015420000}"/>
    <cellStyle name="Normal 13 7 4" xfId="11660" xr:uid="{00000000-0005-0000-0000-000016420000}"/>
    <cellStyle name="Normal 13 7 5" xfId="20986" xr:uid="{00000000-0005-0000-0000-000017420000}"/>
    <cellStyle name="Normal 13 8" xfId="2157" xr:uid="{00000000-0005-0000-0000-000018420000}"/>
    <cellStyle name="Normal 13 8 2" xfId="3882" xr:uid="{00000000-0005-0000-0000-000019420000}"/>
    <cellStyle name="Normal 13 8 2 2" xfId="8559" xr:uid="{00000000-0005-0000-0000-00001A420000}"/>
    <cellStyle name="Normal 13 8 2 2 2" xfId="17883" xr:uid="{00000000-0005-0000-0000-00001B420000}"/>
    <cellStyle name="Normal 13 8 2 2 3" xfId="27206" xr:uid="{00000000-0005-0000-0000-00001C420000}"/>
    <cellStyle name="Normal 13 8 2 3" xfId="13216" xr:uid="{00000000-0005-0000-0000-00001D420000}"/>
    <cellStyle name="Normal 13 8 2 4" xfId="22540" xr:uid="{00000000-0005-0000-0000-00001E420000}"/>
    <cellStyle name="Normal 13 8 3" xfId="5591" xr:uid="{00000000-0005-0000-0000-00001F420000}"/>
    <cellStyle name="Normal 13 8 3 2" xfId="14915" xr:uid="{00000000-0005-0000-0000-000020420000}"/>
    <cellStyle name="Normal 13 8 3 3" xfId="24238" xr:uid="{00000000-0005-0000-0000-000021420000}"/>
    <cellStyle name="Normal 13 8 4" xfId="11661" xr:uid="{00000000-0005-0000-0000-000022420000}"/>
    <cellStyle name="Normal 13 8 5" xfId="20987" xr:uid="{00000000-0005-0000-0000-000023420000}"/>
    <cellStyle name="Normal 13 9" xfId="2158" xr:uid="{00000000-0005-0000-0000-000024420000}"/>
    <cellStyle name="Normal 13 9 2" xfId="3883" xr:uid="{00000000-0005-0000-0000-000025420000}"/>
    <cellStyle name="Normal 13 9 2 2" xfId="8560" xr:uid="{00000000-0005-0000-0000-000026420000}"/>
    <cellStyle name="Normal 13 9 2 2 2" xfId="17884" xr:uid="{00000000-0005-0000-0000-000027420000}"/>
    <cellStyle name="Normal 13 9 2 2 3" xfId="27207" xr:uid="{00000000-0005-0000-0000-000028420000}"/>
    <cellStyle name="Normal 13 9 2 3" xfId="13217" xr:uid="{00000000-0005-0000-0000-000029420000}"/>
    <cellStyle name="Normal 13 9 2 4" xfId="22541" xr:uid="{00000000-0005-0000-0000-00002A420000}"/>
    <cellStyle name="Normal 13 9 3" xfId="5592" xr:uid="{00000000-0005-0000-0000-00002B420000}"/>
    <cellStyle name="Normal 13 9 3 2" xfId="14916" xr:uid="{00000000-0005-0000-0000-00002C420000}"/>
    <cellStyle name="Normal 13 9 3 3" xfId="24239" xr:uid="{00000000-0005-0000-0000-00002D420000}"/>
    <cellStyle name="Normal 13 9 4" xfId="11662" xr:uid="{00000000-0005-0000-0000-00002E420000}"/>
    <cellStyle name="Normal 13 9 5" xfId="20988" xr:uid="{00000000-0005-0000-0000-00002F420000}"/>
    <cellStyle name="Normal 14" xfId="1112" xr:uid="{00000000-0005-0000-0000-000030420000}"/>
    <cellStyle name="Normal 14 10" xfId="1246" xr:uid="{00000000-0005-0000-0000-000031420000}"/>
    <cellStyle name="Normal 14 11" xfId="10711" xr:uid="{00000000-0005-0000-0000-000032420000}"/>
    <cellStyle name="Normal 14 12" xfId="20035" xr:uid="{00000000-0005-0000-0000-000033420000}"/>
    <cellStyle name="Normal 14 13" xfId="28584" xr:uid="{00000000-0005-0000-0000-000034420000}"/>
    <cellStyle name="Normal 14 2" xfId="2160" xr:uid="{00000000-0005-0000-0000-000035420000}"/>
    <cellStyle name="Normal 14 2 2" xfId="2161" xr:uid="{00000000-0005-0000-0000-000036420000}"/>
    <cellStyle name="Normal 14 2 2 2" xfId="2162" xr:uid="{00000000-0005-0000-0000-000037420000}"/>
    <cellStyle name="Normal 14 2 2 2 2" xfId="3887" xr:uid="{00000000-0005-0000-0000-000038420000}"/>
    <cellStyle name="Normal 14 2 2 2 2 2" xfId="8564" xr:uid="{00000000-0005-0000-0000-000039420000}"/>
    <cellStyle name="Normal 14 2 2 2 2 2 2" xfId="17888" xr:uid="{00000000-0005-0000-0000-00003A420000}"/>
    <cellStyle name="Normal 14 2 2 2 2 2 3" xfId="27211" xr:uid="{00000000-0005-0000-0000-00003B420000}"/>
    <cellStyle name="Normal 14 2 2 2 2 3" xfId="13221" xr:uid="{00000000-0005-0000-0000-00003C420000}"/>
    <cellStyle name="Normal 14 2 2 2 2 4" xfId="22545" xr:uid="{00000000-0005-0000-0000-00003D420000}"/>
    <cellStyle name="Normal 14 2 2 2 3" xfId="5596" xr:uid="{00000000-0005-0000-0000-00003E420000}"/>
    <cellStyle name="Normal 14 2 2 2 3 2" xfId="14920" xr:uid="{00000000-0005-0000-0000-00003F420000}"/>
    <cellStyle name="Normal 14 2 2 2 3 3" xfId="24243" xr:uid="{00000000-0005-0000-0000-000040420000}"/>
    <cellStyle name="Normal 14 2 2 2 4" xfId="11666" xr:uid="{00000000-0005-0000-0000-000041420000}"/>
    <cellStyle name="Normal 14 2 2 2 5" xfId="20992" xr:uid="{00000000-0005-0000-0000-000042420000}"/>
    <cellStyle name="Normal 14 2 2 3" xfId="3886" xr:uid="{00000000-0005-0000-0000-000043420000}"/>
    <cellStyle name="Normal 14 2 2 3 2" xfId="8563" xr:uid="{00000000-0005-0000-0000-000044420000}"/>
    <cellStyle name="Normal 14 2 2 3 2 2" xfId="17887" xr:uid="{00000000-0005-0000-0000-000045420000}"/>
    <cellStyle name="Normal 14 2 2 3 2 3" xfId="27210" xr:uid="{00000000-0005-0000-0000-000046420000}"/>
    <cellStyle name="Normal 14 2 2 3 3" xfId="13220" xr:uid="{00000000-0005-0000-0000-000047420000}"/>
    <cellStyle name="Normal 14 2 2 3 4" xfId="22544" xr:uid="{00000000-0005-0000-0000-000048420000}"/>
    <cellStyle name="Normal 14 2 2 4" xfId="5595" xr:uid="{00000000-0005-0000-0000-000049420000}"/>
    <cellStyle name="Normal 14 2 2 4 2" xfId="14919" xr:uid="{00000000-0005-0000-0000-00004A420000}"/>
    <cellStyle name="Normal 14 2 2 4 3" xfId="24242" xr:uid="{00000000-0005-0000-0000-00004B420000}"/>
    <cellStyle name="Normal 14 2 2 5" xfId="11665" xr:uid="{00000000-0005-0000-0000-00004C420000}"/>
    <cellStyle name="Normal 14 2 2 6" xfId="20991" xr:uid="{00000000-0005-0000-0000-00004D420000}"/>
    <cellStyle name="Normal 14 2 2 7" xfId="28871" xr:uid="{00000000-0005-0000-0000-00004E420000}"/>
    <cellStyle name="Normal 14 2 3" xfId="2163" xr:uid="{00000000-0005-0000-0000-00004F420000}"/>
    <cellStyle name="Normal 14 2 3 2" xfId="3888" xr:uid="{00000000-0005-0000-0000-000050420000}"/>
    <cellStyle name="Normal 14 2 3 2 2" xfId="8565" xr:uid="{00000000-0005-0000-0000-000051420000}"/>
    <cellStyle name="Normal 14 2 3 2 2 2" xfId="17889" xr:uid="{00000000-0005-0000-0000-000052420000}"/>
    <cellStyle name="Normal 14 2 3 2 2 3" xfId="27212" xr:uid="{00000000-0005-0000-0000-000053420000}"/>
    <cellStyle name="Normal 14 2 3 2 3" xfId="13222" xr:uid="{00000000-0005-0000-0000-000054420000}"/>
    <cellStyle name="Normal 14 2 3 2 4" xfId="22546" xr:uid="{00000000-0005-0000-0000-000055420000}"/>
    <cellStyle name="Normal 14 2 3 3" xfId="5597" xr:uid="{00000000-0005-0000-0000-000056420000}"/>
    <cellStyle name="Normal 14 2 3 3 2" xfId="14921" xr:uid="{00000000-0005-0000-0000-000057420000}"/>
    <cellStyle name="Normal 14 2 3 3 3" xfId="24244" xr:uid="{00000000-0005-0000-0000-000058420000}"/>
    <cellStyle name="Normal 14 2 3 4" xfId="11667" xr:uid="{00000000-0005-0000-0000-000059420000}"/>
    <cellStyle name="Normal 14 2 3 5" xfId="20993" xr:uid="{00000000-0005-0000-0000-00005A420000}"/>
    <cellStyle name="Normal 14 2 3 6" xfId="28788" xr:uid="{00000000-0005-0000-0000-00005B420000}"/>
    <cellStyle name="Normal 14 2 4" xfId="3885" xr:uid="{00000000-0005-0000-0000-00005C420000}"/>
    <cellStyle name="Normal 14 2 4 2" xfId="8562" xr:uid="{00000000-0005-0000-0000-00005D420000}"/>
    <cellStyle name="Normal 14 2 4 2 2" xfId="17886" xr:uid="{00000000-0005-0000-0000-00005E420000}"/>
    <cellStyle name="Normal 14 2 4 2 3" xfId="27209" xr:uid="{00000000-0005-0000-0000-00005F420000}"/>
    <cellStyle name="Normal 14 2 4 3" xfId="13219" xr:uid="{00000000-0005-0000-0000-000060420000}"/>
    <cellStyle name="Normal 14 2 4 4" xfId="22543" xr:uid="{00000000-0005-0000-0000-000061420000}"/>
    <cellStyle name="Normal 14 2 5" xfId="5594" xr:uid="{00000000-0005-0000-0000-000062420000}"/>
    <cellStyle name="Normal 14 2 5 2" xfId="14918" xr:uid="{00000000-0005-0000-0000-000063420000}"/>
    <cellStyle name="Normal 14 2 5 3" xfId="24241" xr:uid="{00000000-0005-0000-0000-000064420000}"/>
    <cellStyle name="Normal 14 2 6" xfId="11664" xr:uid="{00000000-0005-0000-0000-000065420000}"/>
    <cellStyle name="Normal 14 2 7" xfId="20990" xr:uid="{00000000-0005-0000-0000-000066420000}"/>
    <cellStyle name="Normal 14 2 8" xfId="28728" xr:uid="{00000000-0005-0000-0000-000067420000}"/>
    <cellStyle name="Normal 14 3" xfId="2164" xr:uid="{00000000-0005-0000-0000-000068420000}"/>
    <cellStyle name="Normal 14 3 2" xfId="2165" xr:uid="{00000000-0005-0000-0000-000069420000}"/>
    <cellStyle name="Normal 14 3 2 2" xfId="2166" xr:uid="{00000000-0005-0000-0000-00006A420000}"/>
    <cellStyle name="Normal 14 3 2 2 2" xfId="3891" xr:uid="{00000000-0005-0000-0000-00006B420000}"/>
    <cellStyle name="Normal 14 3 2 2 2 2" xfId="8568" xr:uid="{00000000-0005-0000-0000-00006C420000}"/>
    <cellStyle name="Normal 14 3 2 2 2 2 2" xfId="17892" xr:uid="{00000000-0005-0000-0000-00006D420000}"/>
    <cellStyle name="Normal 14 3 2 2 2 2 3" xfId="27215" xr:uid="{00000000-0005-0000-0000-00006E420000}"/>
    <cellStyle name="Normal 14 3 2 2 2 3" xfId="13225" xr:uid="{00000000-0005-0000-0000-00006F420000}"/>
    <cellStyle name="Normal 14 3 2 2 2 4" xfId="22549" xr:uid="{00000000-0005-0000-0000-000070420000}"/>
    <cellStyle name="Normal 14 3 2 2 3" xfId="5600" xr:uid="{00000000-0005-0000-0000-000071420000}"/>
    <cellStyle name="Normal 14 3 2 2 3 2" xfId="14924" xr:uid="{00000000-0005-0000-0000-000072420000}"/>
    <cellStyle name="Normal 14 3 2 2 3 3" xfId="24247" xr:uid="{00000000-0005-0000-0000-000073420000}"/>
    <cellStyle name="Normal 14 3 2 2 4" xfId="11670" xr:uid="{00000000-0005-0000-0000-000074420000}"/>
    <cellStyle name="Normal 14 3 2 2 5" xfId="20996" xr:uid="{00000000-0005-0000-0000-000075420000}"/>
    <cellStyle name="Normal 14 3 2 3" xfId="3890" xr:uid="{00000000-0005-0000-0000-000076420000}"/>
    <cellStyle name="Normal 14 3 2 3 2" xfId="8567" xr:uid="{00000000-0005-0000-0000-000077420000}"/>
    <cellStyle name="Normal 14 3 2 3 2 2" xfId="17891" xr:uid="{00000000-0005-0000-0000-000078420000}"/>
    <cellStyle name="Normal 14 3 2 3 2 3" xfId="27214" xr:uid="{00000000-0005-0000-0000-000079420000}"/>
    <cellStyle name="Normal 14 3 2 3 3" xfId="13224" xr:uid="{00000000-0005-0000-0000-00007A420000}"/>
    <cellStyle name="Normal 14 3 2 3 4" xfId="22548" xr:uid="{00000000-0005-0000-0000-00007B420000}"/>
    <cellStyle name="Normal 14 3 2 4" xfId="5599" xr:uid="{00000000-0005-0000-0000-00007C420000}"/>
    <cellStyle name="Normal 14 3 2 4 2" xfId="14923" xr:uid="{00000000-0005-0000-0000-00007D420000}"/>
    <cellStyle name="Normal 14 3 2 4 3" xfId="24246" xr:uid="{00000000-0005-0000-0000-00007E420000}"/>
    <cellStyle name="Normal 14 3 2 5" xfId="11669" xr:uid="{00000000-0005-0000-0000-00007F420000}"/>
    <cellStyle name="Normal 14 3 2 6" xfId="20995" xr:uid="{00000000-0005-0000-0000-000080420000}"/>
    <cellStyle name="Normal 14 3 3" xfId="2167" xr:uid="{00000000-0005-0000-0000-000081420000}"/>
    <cellStyle name="Normal 14 3 3 2" xfId="3892" xr:uid="{00000000-0005-0000-0000-000082420000}"/>
    <cellStyle name="Normal 14 3 3 2 2" xfId="8569" xr:uid="{00000000-0005-0000-0000-000083420000}"/>
    <cellStyle name="Normal 14 3 3 2 2 2" xfId="17893" xr:uid="{00000000-0005-0000-0000-000084420000}"/>
    <cellStyle name="Normal 14 3 3 2 2 3" xfId="27216" xr:uid="{00000000-0005-0000-0000-000085420000}"/>
    <cellStyle name="Normal 14 3 3 2 3" xfId="13226" xr:uid="{00000000-0005-0000-0000-000086420000}"/>
    <cellStyle name="Normal 14 3 3 2 4" xfId="22550" xr:uid="{00000000-0005-0000-0000-000087420000}"/>
    <cellStyle name="Normal 14 3 3 3" xfId="5601" xr:uid="{00000000-0005-0000-0000-000088420000}"/>
    <cellStyle name="Normal 14 3 3 3 2" xfId="14925" xr:uid="{00000000-0005-0000-0000-000089420000}"/>
    <cellStyle name="Normal 14 3 3 3 3" xfId="24248" xr:uid="{00000000-0005-0000-0000-00008A420000}"/>
    <cellStyle name="Normal 14 3 3 4" xfId="11671" xr:uid="{00000000-0005-0000-0000-00008B420000}"/>
    <cellStyle name="Normal 14 3 3 5" xfId="20997" xr:uid="{00000000-0005-0000-0000-00008C420000}"/>
    <cellStyle name="Normal 14 3 4" xfId="3889" xr:uid="{00000000-0005-0000-0000-00008D420000}"/>
    <cellStyle name="Normal 14 3 4 2" xfId="8566" xr:uid="{00000000-0005-0000-0000-00008E420000}"/>
    <cellStyle name="Normal 14 3 4 2 2" xfId="17890" xr:uid="{00000000-0005-0000-0000-00008F420000}"/>
    <cellStyle name="Normal 14 3 4 2 3" xfId="27213" xr:uid="{00000000-0005-0000-0000-000090420000}"/>
    <cellStyle name="Normal 14 3 4 3" xfId="13223" xr:uid="{00000000-0005-0000-0000-000091420000}"/>
    <cellStyle name="Normal 14 3 4 4" xfId="22547" xr:uid="{00000000-0005-0000-0000-000092420000}"/>
    <cellStyle name="Normal 14 3 5" xfId="5598" xr:uid="{00000000-0005-0000-0000-000093420000}"/>
    <cellStyle name="Normal 14 3 5 2" xfId="14922" xr:uid="{00000000-0005-0000-0000-000094420000}"/>
    <cellStyle name="Normal 14 3 5 3" xfId="24245" xr:uid="{00000000-0005-0000-0000-000095420000}"/>
    <cellStyle name="Normal 14 3 6" xfId="11668" xr:uid="{00000000-0005-0000-0000-000096420000}"/>
    <cellStyle name="Normal 14 3 7" xfId="20994" xr:uid="{00000000-0005-0000-0000-000097420000}"/>
    <cellStyle name="Normal 14 3 8" xfId="28860" xr:uid="{00000000-0005-0000-0000-000098420000}"/>
    <cellStyle name="Normal 14 4" xfId="2168" xr:uid="{00000000-0005-0000-0000-000099420000}"/>
    <cellStyle name="Normal 14 4 2" xfId="2169" xr:uid="{00000000-0005-0000-0000-00009A420000}"/>
    <cellStyle name="Normal 14 4 2 2" xfId="3894" xr:uid="{00000000-0005-0000-0000-00009B420000}"/>
    <cellStyle name="Normal 14 4 2 2 2" xfId="8571" xr:uid="{00000000-0005-0000-0000-00009C420000}"/>
    <cellStyle name="Normal 14 4 2 2 2 2" xfId="17895" xr:uid="{00000000-0005-0000-0000-00009D420000}"/>
    <cellStyle name="Normal 14 4 2 2 2 3" xfId="27218" xr:uid="{00000000-0005-0000-0000-00009E420000}"/>
    <cellStyle name="Normal 14 4 2 2 3" xfId="13228" xr:uid="{00000000-0005-0000-0000-00009F420000}"/>
    <cellStyle name="Normal 14 4 2 2 4" xfId="22552" xr:uid="{00000000-0005-0000-0000-0000A0420000}"/>
    <cellStyle name="Normal 14 4 2 3" xfId="5603" xr:uid="{00000000-0005-0000-0000-0000A1420000}"/>
    <cellStyle name="Normal 14 4 2 3 2" xfId="14927" xr:uid="{00000000-0005-0000-0000-0000A2420000}"/>
    <cellStyle name="Normal 14 4 2 3 3" xfId="24250" xr:uid="{00000000-0005-0000-0000-0000A3420000}"/>
    <cellStyle name="Normal 14 4 2 4" xfId="11673" xr:uid="{00000000-0005-0000-0000-0000A4420000}"/>
    <cellStyle name="Normal 14 4 2 5" xfId="20999" xr:uid="{00000000-0005-0000-0000-0000A5420000}"/>
    <cellStyle name="Normal 14 4 3" xfId="3893" xr:uid="{00000000-0005-0000-0000-0000A6420000}"/>
    <cellStyle name="Normal 14 4 3 2" xfId="8570" xr:uid="{00000000-0005-0000-0000-0000A7420000}"/>
    <cellStyle name="Normal 14 4 3 2 2" xfId="17894" xr:uid="{00000000-0005-0000-0000-0000A8420000}"/>
    <cellStyle name="Normal 14 4 3 2 3" xfId="27217" xr:uid="{00000000-0005-0000-0000-0000A9420000}"/>
    <cellStyle name="Normal 14 4 3 3" xfId="13227" xr:uid="{00000000-0005-0000-0000-0000AA420000}"/>
    <cellStyle name="Normal 14 4 3 4" xfId="22551" xr:uid="{00000000-0005-0000-0000-0000AB420000}"/>
    <cellStyle name="Normal 14 4 4" xfId="5602" xr:uid="{00000000-0005-0000-0000-0000AC420000}"/>
    <cellStyle name="Normal 14 4 4 2" xfId="14926" xr:uid="{00000000-0005-0000-0000-0000AD420000}"/>
    <cellStyle name="Normal 14 4 4 3" xfId="24249" xr:uid="{00000000-0005-0000-0000-0000AE420000}"/>
    <cellStyle name="Normal 14 4 5" xfId="11672" xr:uid="{00000000-0005-0000-0000-0000AF420000}"/>
    <cellStyle name="Normal 14 4 6" xfId="20998" xr:uid="{00000000-0005-0000-0000-0000B0420000}"/>
    <cellStyle name="Normal 14 4 7" xfId="28785" xr:uid="{00000000-0005-0000-0000-0000B1420000}"/>
    <cellStyle name="Normal 14 5" xfId="2170" xr:uid="{00000000-0005-0000-0000-0000B2420000}"/>
    <cellStyle name="Normal 14 5 2" xfId="3895" xr:uid="{00000000-0005-0000-0000-0000B3420000}"/>
    <cellStyle name="Normal 14 5 2 2" xfId="8572" xr:uid="{00000000-0005-0000-0000-0000B4420000}"/>
    <cellStyle name="Normal 14 5 2 2 2" xfId="17896" xr:uid="{00000000-0005-0000-0000-0000B5420000}"/>
    <cellStyle name="Normal 14 5 2 2 3" xfId="27219" xr:uid="{00000000-0005-0000-0000-0000B6420000}"/>
    <cellStyle name="Normal 14 5 2 3" xfId="13229" xr:uid="{00000000-0005-0000-0000-0000B7420000}"/>
    <cellStyle name="Normal 14 5 2 4" xfId="22553" xr:uid="{00000000-0005-0000-0000-0000B8420000}"/>
    <cellStyle name="Normal 14 5 3" xfId="5604" xr:uid="{00000000-0005-0000-0000-0000B9420000}"/>
    <cellStyle name="Normal 14 5 3 2" xfId="14928" xr:uid="{00000000-0005-0000-0000-0000BA420000}"/>
    <cellStyle name="Normal 14 5 3 3" xfId="24251" xr:uid="{00000000-0005-0000-0000-0000BB420000}"/>
    <cellStyle name="Normal 14 5 4" xfId="11674" xr:uid="{00000000-0005-0000-0000-0000BC420000}"/>
    <cellStyle name="Normal 14 5 5" xfId="21000" xr:uid="{00000000-0005-0000-0000-0000BD420000}"/>
    <cellStyle name="Normal 14 6" xfId="2171" xr:uid="{00000000-0005-0000-0000-0000BE420000}"/>
    <cellStyle name="Normal 14 6 2" xfId="3896" xr:uid="{00000000-0005-0000-0000-0000BF420000}"/>
    <cellStyle name="Normal 14 6 2 2" xfId="8573" xr:uid="{00000000-0005-0000-0000-0000C0420000}"/>
    <cellStyle name="Normal 14 6 2 2 2" xfId="17897" xr:uid="{00000000-0005-0000-0000-0000C1420000}"/>
    <cellStyle name="Normal 14 6 2 2 3" xfId="27220" xr:uid="{00000000-0005-0000-0000-0000C2420000}"/>
    <cellStyle name="Normal 14 6 2 3" xfId="13230" xr:uid="{00000000-0005-0000-0000-0000C3420000}"/>
    <cellStyle name="Normal 14 6 2 4" xfId="22554" xr:uid="{00000000-0005-0000-0000-0000C4420000}"/>
    <cellStyle name="Normal 14 6 3" xfId="5605" xr:uid="{00000000-0005-0000-0000-0000C5420000}"/>
    <cellStyle name="Normal 14 6 3 2" xfId="14929" xr:uid="{00000000-0005-0000-0000-0000C6420000}"/>
    <cellStyle name="Normal 14 6 3 3" xfId="24252" xr:uid="{00000000-0005-0000-0000-0000C7420000}"/>
    <cellStyle name="Normal 14 6 4" xfId="11675" xr:uid="{00000000-0005-0000-0000-0000C8420000}"/>
    <cellStyle name="Normal 14 6 5" xfId="21001" xr:uid="{00000000-0005-0000-0000-0000C9420000}"/>
    <cellStyle name="Normal 14 7" xfId="2172" xr:uid="{00000000-0005-0000-0000-0000CA420000}"/>
    <cellStyle name="Normal 14 7 2" xfId="3897" xr:uid="{00000000-0005-0000-0000-0000CB420000}"/>
    <cellStyle name="Normal 14 7 2 2" xfId="8574" xr:uid="{00000000-0005-0000-0000-0000CC420000}"/>
    <cellStyle name="Normal 14 7 2 2 2" xfId="17898" xr:uid="{00000000-0005-0000-0000-0000CD420000}"/>
    <cellStyle name="Normal 14 7 2 2 3" xfId="27221" xr:uid="{00000000-0005-0000-0000-0000CE420000}"/>
    <cellStyle name="Normal 14 7 2 3" xfId="13231" xr:uid="{00000000-0005-0000-0000-0000CF420000}"/>
    <cellStyle name="Normal 14 7 2 4" xfId="22555" xr:uid="{00000000-0005-0000-0000-0000D0420000}"/>
    <cellStyle name="Normal 14 7 3" xfId="5606" xr:uid="{00000000-0005-0000-0000-0000D1420000}"/>
    <cellStyle name="Normal 14 7 3 2" xfId="14930" xr:uid="{00000000-0005-0000-0000-0000D2420000}"/>
    <cellStyle name="Normal 14 7 3 3" xfId="24253" xr:uid="{00000000-0005-0000-0000-0000D3420000}"/>
    <cellStyle name="Normal 14 7 4" xfId="11676" xr:uid="{00000000-0005-0000-0000-0000D4420000}"/>
    <cellStyle name="Normal 14 7 5" xfId="21002" xr:uid="{00000000-0005-0000-0000-0000D5420000}"/>
    <cellStyle name="Normal 14 8" xfId="2159" xr:uid="{00000000-0005-0000-0000-0000D6420000}"/>
    <cellStyle name="Normal 14 8 2" xfId="3884" xr:uid="{00000000-0005-0000-0000-0000D7420000}"/>
    <cellStyle name="Normal 14 8 2 2" xfId="8561" xr:uid="{00000000-0005-0000-0000-0000D8420000}"/>
    <cellStyle name="Normal 14 8 2 2 2" xfId="17885" xr:uid="{00000000-0005-0000-0000-0000D9420000}"/>
    <cellStyle name="Normal 14 8 2 2 3" xfId="27208" xr:uid="{00000000-0005-0000-0000-0000DA420000}"/>
    <cellStyle name="Normal 14 8 2 3" xfId="13218" xr:uid="{00000000-0005-0000-0000-0000DB420000}"/>
    <cellStyle name="Normal 14 8 2 4" xfId="22542" xr:uid="{00000000-0005-0000-0000-0000DC420000}"/>
    <cellStyle name="Normal 14 8 3" xfId="5593" xr:uid="{00000000-0005-0000-0000-0000DD420000}"/>
    <cellStyle name="Normal 14 8 3 2" xfId="14917" xr:uid="{00000000-0005-0000-0000-0000DE420000}"/>
    <cellStyle name="Normal 14 8 3 3" xfId="24240" xr:uid="{00000000-0005-0000-0000-0000DF420000}"/>
    <cellStyle name="Normal 14 8 4" xfId="11663" xr:uid="{00000000-0005-0000-0000-0000E0420000}"/>
    <cellStyle name="Normal 14 8 5" xfId="20989" xr:uid="{00000000-0005-0000-0000-0000E1420000}"/>
    <cellStyle name="Normal 14 9" xfId="2905" xr:uid="{00000000-0005-0000-0000-0000E2420000}"/>
    <cellStyle name="Normal 15" xfId="1247" xr:uid="{00000000-0005-0000-0000-0000E3420000}"/>
    <cellStyle name="Normal 15 10" xfId="2174" xr:uid="{00000000-0005-0000-0000-0000E4420000}"/>
    <cellStyle name="Normal 15 10 2" xfId="3899" xr:uid="{00000000-0005-0000-0000-0000E5420000}"/>
    <cellStyle name="Normal 15 10 2 2" xfId="8576" xr:uid="{00000000-0005-0000-0000-0000E6420000}"/>
    <cellStyle name="Normal 15 10 2 2 2" xfId="17900" xr:uid="{00000000-0005-0000-0000-0000E7420000}"/>
    <cellStyle name="Normal 15 10 2 2 3" xfId="27223" xr:uid="{00000000-0005-0000-0000-0000E8420000}"/>
    <cellStyle name="Normal 15 10 2 3" xfId="13233" xr:uid="{00000000-0005-0000-0000-0000E9420000}"/>
    <cellStyle name="Normal 15 10 2 4" xfId="22557" xr:uid="{00000000-0005-0000-0000-0000EA420000}"/>
    <cellStyle name="Normal 15 10 3" xfId="5608" xr:uid="{00000000-0005-0000-0000-0000EB420000}"/>
    <cellStyle name="Normal 15 10 3 2" xfId="14932" xr:uid="{00000000-0005-0000-0000-0000EC420000}"/>
    <cellStyle name="Normal 15 10 3 3" xfId="24255" xr:uid="{00000000-0005-0000-0000-0000ED420000}"/>
    <cellStyle name="Normal 15 10 4" xfId="11678" xr:uid="{00000000-0005-0000-0000-0000EE420000}"/>
    <cellStyle name="Normal 15 10 5" xfId="21004" xr:uid="{00000000-0005-0000-0000-0000EF420000}"/>
    <cellStyle name="Normal 15 11" xfId="2173" xr:uid="{00000000-0005-0000-0000-0000F0420000}"/>
    <cellStyle name="Normal 15 11 2" xfId="3898" xr:uid="{00000000-0005-0000-0000-0000F1420000}"/>
    <cellStyle name="Normal 15 11 2 2" xfId="8575" xr:uid="{00000000-0005-0000-0000-0000F2420000}"/>
    <cellStyle name="Normal 15 11 2 2 2" xfId="17899" xr:uid="{00000000-0005-0000-0000-0000F3420000}"/>
    <cellStyle name="Normal 15 11 2 2 3" xfId="27222" xr:uid="{00000000-0005-0000-0000-0000F4420000}"/>
    <cellStyle name="Normal 15 11 2 3" xfId="13232" xr:uid="{00000000-0005-0000-0000-0000F5420000}"/>
    <cellStyle name="Normal 15 11 2 4" xfId="22556" xr:uid="{00000000-0005-0000-0000-0000F6420000}"/>
    <cellStyle name="Normal 15 11 3" xfId="5607" xr:uid="{00000000-0005-0000-0000-0000F7420000}"/>
    <cellStyle name="Normal 15 11 3 2" xfId="14931" xr:uid="{00000000-0005-0000-0000-0000F8420000}"/>
    <cellStyle name="Normal 15 11 3 3" xfId="24254" xr:uid="{00000000-0005-0000-0000-0000F9420000}"/>
    <cellStyle name="Normal 15 11 4" xfId="11677" xr:uid="{00000000-0005-0000-0000-0000FA420000}"/>
    <cellStyle name="Normal 15 11 5" xfId="21003" xr:uid="{00000000-0005-0000-0000-0000FB420000}"/>
    <cellStyle name="Normal 15 12" xfId="2906" xr:uid="{00000000-0005-0000-0000-0000FC420000}"/>
    <cellStyle name="Normal 15 13" xfId="3054" xr:uid="{00000000-0005-0000-0000-0000FD420000}"/>
    <cellStyle name="Normal 15 13 2" xfId="7733" xr:uid="{00000000-0005-0000-0000-0000FE420000}"/>
    <cellStyle name="Normal 15 13 2 2" xfId="17057" xr:uid="{00000000-0005-0000-0000-0000FF420000}"/>
    <cellStyle name="Normal 15 13 2 3" xfId="26380" xr:uid="{00000000-0005-0000-0000-000000430000}"/>
    <cellStyle name="Normal 15 13 3" xfId="12441" xr:uid="{00000000-0005-0000-0000-000001430000}"/>
    <cellStyle name="Normal 15 13 4" xfId="21767" xr:uid="{00000000-0005-0000-0000-000002430000}"/>
    <cellStyle name="Normal 15 14" xfId="4707" xr:uid="{00000000-0005-0000-0000-000003430000}"/>
    <cellStyle name="Normal 15 14 2" xfId="14031" xr:uid="{00000000-0005-0000-0000-000004430000}"/>
    <cellStyle name="Normal 15 14 3" xfId="23354" xr:uid="{00000000-0005-0000-0000-000005430000}"/>
    <cellStyle name="Normal 15 15" xfId="10835" xr:uid="{00000000-0005-0000-0000-000006430000}"/>
    <cellStyle name="Normal 15 16" xfId="20159" xr:uid="{00000000-0005-0000-0000-000007430000}"/>
    <cellStyle name="Normal 15 17" xfId="28735" xr:uid="{00000000-0005-0000-0000-000008430000}"/>
    <cellStyle name="Normal 15 2" xfId="1248" xr:uid="{00000000-0005-0000-0000-000009430000}"/>
    <cellStyle name="Normal 15 2 10" xfId="3055" xr:uid="{00000000-0005-0000-0000-00000A430000}"/>
    <cellStyle name="Normal 15 2 10 2" xfId="7734" xr:uid="{00000000-0005-0000-0000-00000B430000}"/>
    <cellStyle name="Normal 15 2 10 2 2" xfId="17058" xr:uid="{00000000-0005-0000-0000-00000C430000}"/>
    <cellStyle name="Normal 15 2 10 2 3" xfId="26381" xr:uid="{00000000-0005-0000-0000-00000D430000}"/>
    <cellStyle name="Normal 15 2 10 3" xfId="12442" xr:uid="{00000000-0005-0000-0000-00000E430000}"/>
    <cellStyle name="Normal 15 2 10 4" xfId="21768" xr:uid="{00000000-0005-0000-0000-00000F430000}"/>
    <cellStyle name="Normal 15 2 11" xfId="4708" xr:uid="{00000000-0005-0000-0000-000010430000}"/>
    <cellStyle name="Normal 15 2 11 2" xfId="14032" xr:uid="{00000000-0005-0000-0000-000011430000}"/>
    <cellStyle name="Normal 15 2 11 3" xfId="23355" xr:uid="{00000000-0005-0000-0000-000012430000}"/>
    <cellStyle name="Normal 15 2 12" xfId="10836" xr:uid="{00000000-0005-0000-0000-000013430000}"/>
    <cellStyle name="Normal 15 2 13" xfId="20160" xr:uid="{00000000-0005-0000-0000-000014430000}"/>
    <cellStyle name="Normal 15 2 14" xfId="28877" xr:uid="{00000000-0005-0000-0000-000015430000}"/>
    <cellStyle name="Normal 15 2 2" xfId="1249" xr:uid="{00000000-0005-0000-0000-000016430000}"/>
    <cellStyle name="Normal 15 2 2 2" xfId="1250" xr:uid="{00000000-0005-0000-0000-000017430000}"/>
    <cellStyle name="Normal 15 2 2 2 2" xfId="2178" xr:uid="{00000000-0005-0000-0000-000018430000}"/>
    <cellStyle name="Normal 15 2 2 2 2 2" xfId="2911" xr:uid="{00000000-0005-0000-0000-000019430000}"/>
    <cellStyle name="Normal 15 2 2 2 2 3" xfId="2910" xr:uid="{00000000-0005-0000-0000-00001A430000}"/>
    <cellStyle name="Normal 15 2 2 2 2 4" xfId="3903" xr:uid="{00000000-0005-0000-0000-00001B430000}"/>
    <cellStyle name="Normal 15 2 2 2 2 4 2" xfId="8580" xr:uid="{00000000-0005-0000-0000-00001C430000}"/>
    <cellStyle name="Normal 15 2 2 2 2 4 2 2" xfId="17904" xr:uid="{00000000-0005-0000-0000-00001D430000}"/>
    <cellStyle name="Normal 15 2 2 2 2 4 2 3" xfId="27227" xr:uid="{00000000-0005-0000-0000-00001E430000}"/>
    <cellStyle name="Normal 15 2 2 2 2 4 3" xfId="13237" xr:uid="{00000000-0005-0000-0000-00001F430000}"/>
    <cellStyle name="Normal 15 2 2 2 2 4 4" xfId="22561" xr:uid="{00000000-0005-0000-0000-000020430000}"/>
    <cellStyle name="Normal 15 2 2 2 2 5" xfId="5612" xr:uid="{00000000-0005-0000-0000-000021430000}"/>
    <cellStyle name="Normal 15 2 2 2 2 5 2" xfId="14936" xr:uid="{00000000-0005-0000-0000-000022430000}"/>
    <cellStyle name="Normal 15 2 2 2 2 5 3" xfId="24259" xr:uid="{00000000-0005-0000-0000-000023430000}"/>
    <cellStyle name="Normal 15 2 2 2 2 6" xfId="11682" xr:uid="{00000000-0005-0000-0000-000024430000}"/>
    <cellStyle name="Normal 15 2 2 2 2 7" xfId="21008" xr:uid="{00000000-0005-0000-0000-000025430000}"/>
    <cellStyle name="Normal 15 2 2 2 3" xfId="2177" xr:uid="{00000000-0005-0000-0000-000026430000}"/>
    <cellStyle name="Normal 15 2 2 2 3 2" xfId="3902" xr:uid="{00000000-0005-0000-0000-000027430000}"/>
    <cellStyle name="Normal 15 2 2 2 3 2 2" xfId="8579" xr:uid="{00000000-0005-0000-0000-000028430000}"/>
    <cellStyle name="Normal 15 2 2 2 3 2 2 2" xfId="17903" xr:uid="{00000000-0005-0000-0000-000029430000}"/>
    <cellStyle name="Normal 15 2 2 2 3 2 2 3" xfId="27226" xr:uid="{00000000-0005-0000-0000-00002A430000}"/>
    <cellStyle name="Normal 15 2 2 2 3 2 3" xfId="13236" xr:uid="{00000000-0005-0000-0000-00002B430000}"/>
    <cellStyle name="Normal 15 2 2 2 3 2 4" xfId="22560" xr:uid="{00000000-0005-0000-0000-00002C430000}"/>
    <cellStyle name="Normal 15 2 2 2 3 3" xfId="5611" xr:uid="{00000000-0005-0000-0000-00002D430000}"/>
    <cellStyle name="Normal 15 2 2 2 3 3 2" xfId="14935" xr:uid="{00000000-0005-0000-0000-00002E430000}"/>
    <cellStyle name="Normal 15 2 2 2 3 3 3" xfId="24258" xr:uid="{00000000-0005-0000-0000-00002F430000}"/>
    <cellStyle name="Normal 15 2 2 2 3 4" xfId="11681" xr:uid="{00000000-0005-0000-0000-000030430000}"/>
    <cellStyle name="Normal 15 2 2 2 3 5" xfId="21007" xr:uid="{00000000-0005-0000-0000-000031430000}"/>
    <cellStyle name="Normal 15 2 2 2 4" xfId="2909" xr:uid="{00000000-0005-0000-0000-000032430000}"/>
    <cellStyle name="Normal 15 2 2 2 5" xfId="3057" xr:uid="{00000000-0005-0000-0000-000033430000}"/>
    <cellStyle name="Normal 15 2 2 2 5 2" xfId="7736" xr:uid="{00000000-0005-0000-0000-000034430000}"/>
    <cellStyle name="Normal 15 2 2 2 5 2 2" xfId="17060" xr:uid="{00000000-0005-0000-0000-000035430000}"/>
    <cellStyle name="Normal 15 2 2 2 5 2 3" xfId="26383" xr:uid="{00000000-0005-0000-0000-000036430000}"/>
    <cellStyle name="Normal 15 2 2 2 5 3" xfId="12444" xr:uid="{00000000-0005-0000-0000-000037430000}"/>
    <cellStyle name="Normal 15 2 2 2 5 4" xfId="21770" xr:uid="{00000000-0005-0000-0000-000038430000}"/>
    <cellStyle name="Normal 15 2 2 2 6" xfId="4710" xr:uid="{00000000-0005-0000-0000-000039430000}"/>
    <cellStyle name="Normal 15 2 2 2 6 2" xfId="14034" xr:uid="{00000000-0005-0000-0000-00003A430000}"/>
    <cellStyle name="Normal 15 2 2 2 6 3" xfId="23357" xr:uid="{00000000-0005-0000-0000-00003B430000}"/>
    <cellStyle name="Normal 15 2 2 2 7" xfId="10838" xr:uid="{00000000-0005-0000-0000-00003C430000}"/>
    <cellStyle name="Normal 15 2 2 2 8" xfId="20162" xr:uid="{00000000-0005-0000-0000-00003D430000}"/>
    <cellStyle name="Normal 15 2 2 3" xfId="2179" xr:uid="{00000000-0005-0000-0000-00003E430000}"/>
    <cellStyle name="Normal 15 2 2 3 2" xfId="3904" xr:uid="{00000000-0005-0000-0000-00003F430000}"/>
    <cellStyle name="Normal 15 2 2 3 2 2" xfId="8581" xr:uid="{00000000-0005-0000-0000-000040430000}"/>
    <cellStyle name="Normal 15 2 2 3 2 2 2" xfId="17905" xr:uid="{00000000-0005-0000-0000-000041430000}"/>
    <cellStyle name="Normal 15 2 2 3 2 2 3" xfId="27228" xr:uid="{00000000-0005-0000-0000-000042430000}"/>
    <cellStyle name="Normal 15 2 2 3 2 3" xfId="13238" xr:uid="{00000000-0005-0000-0000-000043430000}"/>
    <cellStyle name="Normal 15 2 2 3 2 4" xfId="22562" xr:uid="{00000000-0005-0000-0000-000044430000}"/>
    <cellStyle name="Normal 15 2 2 3 3" xfId="5613" xr:uid="{00000000-0005-0000-0000-000045430000}"/>
    <cellStyle name="Normal 15 2 2 3 3 2" xfId="14937" xr:uid="{00000000-0005-0000-0000-000046430000}"/>
    <cellStyle name="Normal 15 2 2 3 3 3" xfId="24260" xr:uid="{00000000-0005-0000-0000-000047430000}"/>
    <cellStyle name="Normal 15 2 2 3 4" xfId="11683" xr:uid="{00000000-0005-0000-0000-000048430000}"/>
    <cellStyle name="Normal 15 2 2 3 5" xfId="21009" xr:uid="{00000000-0005-0000-0000-000049430000}"/>
    <cellStyle name="Normal 15 2 2 4" xfId="2176" xr:uid="{00000000-0005-0000-0000-00004A430000}"/>
    <cellStyle name="Normal 15 2 2 4 2" xfId="3901" xr:uid="{00000000-0005-0000-0000-00004B430000}"/>
    <cellStyle name="Normal 15 2 2 4 2 2" xfId="8578" xr:uid="{00000000-0005-0000-0000-00004C430000}"/>
    <cellStyle name="Normal 15 2 2 4 2 2 2" xfId="17902" xr:uid="{00000000-0005-0000-0000-00004D430000}"/>
    <cellStyle name="Normal 15 2 2 4 2 2 3" xfId="27225" xr:uid="{00000000-0005-0000-0000-00004E430000}"/>
    <cellStyle name="Normal 15 2 2 4 2 3" xfId="13235" xr:uid="{00000000-0005-0000-0000-00004F430000}"/>
    <cellStyle name="Normal 15 2 2 4 2 4" xfId="22559" xr:uid="{00000000-0005-0000-0000-000050430000}"/>
    <cellStyle name="Normal 15 2 2 4 3" xfId="5610" xr:uid="{00000000-0005-0000-0000-000051430000}"/>
    <cellStyle name="Normal 15 2 2 4 3 2" xfId="14934" xr:uid="{00000000-0005-0000-0000-000052430000}"/>
    <cellStyle name="Normal 15 2 2 4 3 3" xfId="24257" xr:uid="{00000000-0005-0000-0000-000053430000}"/>
    <cellStyle name="Normal 15 2 2 4 4" xfId="11680" xr:uid="{00000000-0005-0000-0000-000054430000}"/>
    <cellStyle name="Normal 15 2 2 4 5" xfId="21006" xr:uid="{00000000-0005-0000-0000-000055430000}"/>
    <cellStyle name="Normal 15 2 2 5" xfId="2908" xr:uid="{00000000-0005-0000-0000-000056430000}"/>
    <cellStyle name="Normal 15 2 2 6" xfId="3056" xr:uid="{00000000-0005-0000-0000-000057430000}"/>
    <cellStyle name="Normal 15 2 2 6 2" xfId="7735" xr:uid="{00000000-0005-0000-0000-000058430000}"/>
    <cellStyle name="Normal 15 2 2 6 2 2" xfId="17059" xr:uid="{00000000-0005-0000-0000-000059430000}"/>
    <cellStyle name="Normal 15 2 2 6 2 3" xfId="26382" xr:uid="{00000000-0005-0000-0000-00005A430000}"/>
    <cellStyle name="Normal 15 2 2 6 3" xfId="12443" xr:uid="{00000000-0005-0000-0000-00005B430000}"/>
    <cellStyle name="Normal 15 2 2 6 4" xfId="21769" xr:uid="{00000000-0005-0000-0000-00005C430000}"/>
    <cellStyle name="Normal 15 2 2 7" xfId="4709" xr:uid="{00000000-0005-0000-0000-00005D430000}"/>
    <cellStyle name="Normal 15 2 2 7 2" xfId="14033" xr:uid="{00000000-0005-0000-0000-00005E430000}"/>
    <cellStyle name="Normal 15 2 2 7 3" xfId="23356" xr:uid="{00000000-0005-0000-0000-00005F430000}"/>
    <cellStyle name="Normal 15 2 2 8" xfId="10837" xr:uid="{00000000-0005-0000-0000-000060430000}"/>
    <cellStyle name="Normal 15 2 2 9" xfId="20161" xr:uid="{00000000-0005-0000-0000-000061430000}"/>
    <cellStyle name="Normal 15 2 3" xfId="1251" xr:uid="{00000000-0005-0000-0000-000062430000}"/>
    <cellStyle name="Normal 15 2 3 2" xfId="2181" xr:uid="{00000000-0005-0000-0000-000063430000}"/>
    <cellStyle name="Normal 15 2 3 2 2" xfId="2182" xr:uid="{00000000-0005-0000-0000-000064430000}"/>
    <cellStyle name="Normal 15 2 3 2 2 2" xfId="3907" xr:uid="{00000000-0005-0000-0000-000065430000}"/>
    <cellStyle name="Normal 15 2 3 2 2 2 2" xfId="8584" xr:uid="{00000000-0005-0000-0000-000066430000}"/>
    <cellStyle name="Normal 15 2 3 2 2 2 2 2" xfId="17908" xr:uid="{00000000-0005-0000-0000-000067430000}"/>
    <cellStyle name="Normal 15 2 3 2 2 2 2 3" xfId="27231" xr:uid="{00000000-0005-0000-0000-000068430000}"/>
    <cellStyle name="Normal 15 2 3 2 2 2 3" xfId="13241" xr:uid="{00000000-0005-0000-0000-000069430000}"/>
    <cellStyle name="Normal 15 2 3 2 2 2 4" xfId="22565" xr:uid="{00000000-0005-0000-0000-00006A430000}"/>
    <cellStyle name="Normal 15 2 3 2 2 3" xfId="5616" xr:uid="{00000000-0005-0000-0000-00006B430000}"/>
    <cellStyle name="Normal 15 2 3 2 2 3 2" xfId="14940" xr:uid="{00000000-0005-0000-0000-00006C430000}"/>
    <cellStyle name="Normal 15 2 3 2 2 3 3" xfId="24263" xr:uid="{00000000-0005-0000-0000-00006D430000}"/>
    <cellStyle name="Normal 15 2 3 2 2 4" xfId="11686" xr:uid="{00000000-0005-0000-0000-00006E430000}"/>
    <cellStyle name="Normal 15 2 3 2 2 5" xfId="21012" xr:uid="{00000000-0005-0000-0000-00006F430000}"/>
    <cellStyle name="Normal 15 2 3 2 3" xfId="3906" xr:uid="{00000000-0005-0000-0000-000070430000}"/>
    <cellStyle name="Normal 15 2 3 2 3 2" xfId="8583" xr:uid="{00000000-0005-0000-0000-000071430000}"/>
    <cellStyle name="Normal 15 2 3 2 3 2 2" xfId="17907" xr:uid="{00000000-0005-0000-0000-000072430000}"/>
    <cellStyle name="Normal 15 2 3 2 3 2 3" xfId="27230" xr:uid="{00000000-0005-0000-0000-000073430000}"/>
    <cellStyle name="Normal 15 2 3 2 3 3" xfId="13240" xr:uid="{00000000-0005-0000-0000-000074430000}"/>
    <cellStyle name="Normal 15 2 3 2 3 4" xfId="22564" xr:uid="{00000000-0005-0000-0000-000075430000}"/>
    <cellStyle name="Normal 15 2 3 2 4" xfId="5615" xr:uid="{00000000-0005-0000-0000-000076430000}"/>
    <cellStyle name="Normal 15 2 3 2 4 2" xfId="14939" xr:uid="{00000000-0005-0000-0000-000077430000}"/>
    <cellStyle name="Normal 15 2 3 2 4 3" xfId="24262" xr:uid="{00000000-0005-0000-0000-000078430000}"/>
    <cellStyle name="Normal 15 2 3 2 5" xfId="11685" xr:uid="{00000000-0005-0000-0000-000079430000}"/>
    <cellStyle name="Normal 15 2 3 2 6" xfId="21011" xr:uid="{00000000-0005-0000-0000-00007A430000}"/>
    <cellStyle name="Normal 15 2 3 3" xfId="2183" xr:uid="{00000000-0005-0000-0000-00007B430000}"/>
    <cellStyle name="Normal 15 2 3 3 2" xfId="3908" xr:uid="{00000000-0005-0000-0000-00007C430000}"/>
    <cellStyle name="Normal 15 2 3 3 2 2" xfId="8585" xr:uid="{00000000-0005-0000-0000-00007D430000}"/>
    <cellStyle name="Normal 15 2 3 3 2 2 2" xfId="17909" xr:uid="{00000000-0005-0000-0000-00007E430000}"/>
    <cellStyle name="Normal 15 2 3 3 2 2 3" xfId="27232" xr:uid="{00000000-0005-0000-0000-00007F430000}"/>
    <cellStyle name="Normal 15 2 3 3 2 3" xfId="13242" xr:uid="{00000000-0005-0000-0000-000080430000}"/>
    <cellStyle name="Normal 15 2 3 3 2 4" xfId="22566" xr:uid="{00000000-0005-0000-0000-000081430000}"/>
    <cellStyle name="Normal 15 2 3 3 3" xfId="5617" xr:uid="{00000000-0005-0000-0000-000082430000}"/>
    <cellStyle name="Normal 15 2 3 3 3 2" xfId="14941" xr:uid="{00000000-0005-0000-0000-000083430000}"/>
    <cellStyle name="Normal 15 2 3 3 3 3" xfId="24264" xr:uid="{00000000-0005-0000-0000-000084430000}"/>
    <cellStyle name="Normal 15 2 3 3 4" xfId="11687" xr:uid="{00000000-0005-0000-0000-000085430000}"/>
    <cellStyle name="Normal 15 2 3 3 5" xfId="21013" xr:uid="{00000000-0005-0000-0000-000086430000}"/>
    <cellStyle name="Normal 15 2 3 4" xfId="2180" xr:uid="{00000000-0005-0000-0000-000087430000}"/>
    <cellStyle name="Normal 15 2 3 4 2" xfId="3905" xr:uid="{00000000-0005-0000-0000-000088430000}"/>
    <cellStyle name="Normal 15 2 3 4 2 2" xfId="8582" xr:uid="{00000000-0005-0000-0000-000089430000}"/>
    <cellStyle name="Normal 15 2 3 4 2 2 2" xfId="17906" xr:uid="{00000000-0005-0000-0000-00008A430000}"/>
    <cellStyle name="Normal 15 2 3 4 2 2 3" xfId="27229" xr:uid="{00000000-0005-0000-0000-00008B430000}"/>
    <cellStyle name="Normal 15 2 3 4 2 3" xfId="13239" xr:uid="{00000000-0005-0000-0000-00008C430000}"/>
    <cellStyle name="Normal 15 2 3 4 2 4" xfId="22563" xr:uid="{00000000-0005-0000-0000-00008D430000}"/>
    <cellStyle name="Normal 15 2 3 4 3" xfId="5614" xr:uid="{00000000-0005-0000-0000-00008E430000}"/>
    <cellStyle name="Normal 15 2 3 4 3 2" xfId="14938" xr:uid="{00000000-0005-0000-0000-00008F430000}"/>
    <cellStyle name="Normal 15 2 3 4 3 3" xfId="24261" xr:uid="{00000000-0005-0000-0000-000090430000}"/>
    <cellStyle name="Normal 15 2 3 4 4" xfId="11684" xr:uid="{00000000-0005-0000-0000-000091430000}"/>
    <cellStyle name="Normal 15 2 3 4 5" xfId="21010" xr:uid="{00000000-0005-0000-0000-000092430000}"/>
    <cellStyle name="Normal 15 2 3 5" xfId="3058" xr:uid="{00000000-0005-0000-0000-000093430000}"/>
    <cellStyle name="Normal 15 2 3 5 2" xfId="7737" xr:uid="{00000000-0005-0000-0000-000094430000}"/>
    <cellStyle name="Normal 15 2 3 5 2 2" xfId="17061" xr:uid="{00000000-0005-0000-0000-000095430000}"/>
    <cellStyle name="Normal 15 2 3 5 2 3" xfId="26384" xr:uid="{00000000-0005-0000-0000-000096430000}"/>
    <cellStyle name="Normal 15 2 3 5 3" xfId="12445" xr:uid="{00000000-0005-0000-0000-000097430000}"/>
    <cellStyle name="Normal 15 2 3 5 4" xfId="21771" xr:uid="{00000000-0005-0000-0000-000098430000}"/>
    <cellStyle name="Normal 15 2 3 6" xfId="4711" xr:uid="{00000000-0005-0000-0000-000099430000}"/>
    <cellStyle name="Normal 15 2 3 6 2" xfId="14035" xr:uid="{00000000-0005-0000-0000-00009A430000}"/>
    <cellStyle name="Normal 15 2 3 6 3" xfId="23358" xr:uid="{00000000-0005-0000-0000-00009B430000}"/>
    <cellStyle name="Normal 15 2 3 7" xfId="10839" xr:uid="{00000000-0005-0000-0000-00009C430000}"/>
    <cellStyle name="Normal 15 2 3 8" xfId="20163" xr:uid="{00000000-0005-0000-0000-00009D430000}"/>
    <cellStyle name="Normal 15 2 4" xfId="2184" xr:uid="{00000000-0005-0000-0000-00009E430000}"/>
    <cellStyle name="Normal 15 2 4 2" xfId="2185" xr:uid="{00000000-0005-0000-0000-00009F430000}"/>
    <cellStyle name="Normal 15 2 4 2 2" xfId="3910" xr:uid="{00000000-0005-0000-0000-0000A0430000}"/>
    <cellStyle name="Normal 15 2 4 2 2 2" xfId="8587" xr:uid="{00000000-0005-0000-0000-0000A1430000}"/>
    <cellStyle name="Normal 15 2 4 2 2 2 2" xfId="17911" xr:uid="{00000000-0005-0000-0000-0000A2430000}"/>
    <cellStyle name="Normal 15 2 4 2 2 2 3" xfId="27234" xr:uid="{00000000-0005-0000-0000-0000A3430000}"/>
    <cellStyle name="Normal 15 2 4 2 2 3" xfId="13244" xr:uid="{00000000-0005-0000-0000-0000A4430000}"/>
    <cellStyle name="Normal 15 2 4 2 2 4" xfId="22568" xr:uid="{00000000-0005-0000-0000-0000A5430000}"/>
    <cellStyle name="Normal 15 2 4 2 3" xfId="5619" xr:uid="{00000000-0005-0000-0000-0000A6430000}"/>
    <cellStyle name="Normal 15 2 4 2 3 2" xfId="14943" xr:uid="{00000000-0005-0000-0000-0000A7430000}"/>
    <cellStyle name="Normal 15 2 4 2 3 3" xfId="24266" xr:uid="{00000000-0005-0000-0000-0000A8430000}"/>
    <cellStyle name="Normal 15 2 4 2 4" xfId="11689" xr:uid="{00000000-0005-0000-0000-0000A9430000}"/>
    <cellStyle name="Normal 15 2 4 2 5" xfId="21015" xr:uid="{00000000-0005-0000-0000-0000AA430000}"/>
    <cellStyle name="Normal 15 2 4 3" xfId="3909" xr:uid="{00000000-0005-0000-0000-0000AB430000}"/>
    <cellStyle name="Normal 15 2 4 3 2" xfId="8586" xr:uid="{00000000-0005-0000-0000-0000AC430000}"/>
    <cellStyle name="Normal 15 2 4 3 2 2" xfId="17910" xr:uid="{00000000-0005-0000-0000-0000AD430000}"/>
    <cellStyle name="Normal 15 2 4 3 2 3" xfId="27233" xr:uid="{00000000-0005-0000-0000-0000AE430000}"/>
    <cellStyle name="Normal 15 2 4 3 3" xfId="13243" xr:uid="{00000000-0005-0000-0000-0000AF430000}"/>
    <cellStyle name="Normal 15 2 4 3 4" xfId="22567" xr:uid="{00000000-0005-0000-0000-0000B0430000}"/>
    <cellStyle name="Normal 15 2 4 4" xfId="5618" xr:uid="{00000000-0005-0000-0000-0000B1430000}"/>
    <cellStyle name="Normal 15 2 4 4 2" xfId="14942" xr:uid="{00000000-0005-0000-0000-0000B2430000}"/>
    <cellStyle name="Normal 15 2 4 4 3" xfId="24265" xr:uid="{00000000-0005-0000-0000-0000B3430000}"/>
    <cellStyle name="Normal 15 2 4 5" xfId="11688" xr:uid="{00000000-0005-0000-0000-0000B4430000}"/>
    <cellStyle name="Normal 15 2 4 6" xfId="21014" xr:uid="{00000000-0005-0000-0000-0000B5430000}"/>
    <cellStyle name="Normal 15 2 5" xfId="2186" xr:uid="{00000000-0005-0000-0000-0000B6430000}"/>
    <cellStyle name="Normal 15 2 5 2" xfId="3911" xr:uid="{00000000-0005-0000-0000-0000B7430000}"/>
    <cellStyle name="Normal 15 2 5 2 2" xfId="8588" xr:uid="{00000000-0005-0000-0000-0000B8430000}"/>
    <cellStyle name="Normal 15 2 5 2 2 2" xfId="17912" xr:uid="{00000000-0005-0000-0000-0000B9430000}"/>
    <cellStyle name="Normal 15 2 5 2 2 3" xfId="27235" xr:uid="{00000000-0005-0000-0000-0000BA430000}"/>
    <cellStyle name="Normal 15 2 5 2 3" xfId="13245" xr:uid="{00000000-0005-0000-0000-0000BB430000}"/>
    <cellStyle name="Normal 15 2 5 2 4" xfId="22569" xr:uid="{00000000-0005-0000-0000-0000BC430000}"/>
    <cellStyle name="Normal 15 2 5 3" xfId="5620" xr:uid="{00000000-0005-0000-0000-0000BD430000}"/>
    <cellStyle name="Normal 15 2 5 3 2" xfId="14944" xr:uid="{00000000-0005-0000-0000-0000BE430000}"/>
    <cellStyle name="Normal 15 2 5 3 3" xfId="24267" xr:uid="{00000000-0005-0000-0000-0000BF430000}"/>
    <cellStyle name="Normal 15 2 5 4" xfId="11690" xr:uid="{00000000-0005-0000-0000-0000C0430000}"/>
    <cellStyle name="Normal 15 2 5 5" xfId="21016" xr:uid="{00000000-0005-0000-0000-0000C1430000}"/>
    <cellStyle name="Normal 15 2 6" xfId="2187" xr:uid="{00000000-0005-0000-0000-0000C2430000}"/>
    <cellStyle name="Normal 15 2 6 2" xfId="3912" xr:uid="{00000000-0005-0000-0000-0000C3430000}"/>
    <cellStyle name="Normal 15 2 6 2 2" xfId="8589" xr:uid="{00000000-0005-0000-0000-0000C4430000}"/>
    <cellStyle name="Normal 15 2 6 2 2 2" xfId="17913" xr:uid="{00000000-0005-0000-0000-0000C5430000}"/>
    <cellStyle name="Normal 15 2 6 2 2 3" xfId="27236" xr:uid="{00000000-0005-0000-0000-0000C6430000}"/>
    <cellStyle name="Normal 15 2 6 2 3" xfId="13246" xr:uid="{00000000-0005-0000-0000-0000C7430000}"/>
    <cellStyle name="Normal 15 2 6 2 4" xfId="22570" xr:uid="{00000000-0005-0000-0000-0000C8430000}"/>
    <cellStyle name="Normal 15 2 6 3" xfId="5621" xr:uid="{00000000-0005-0000-0000-0000C9430000}"/>
    <cellStyle name="Normal 15 2 6 3 2" xfId="14945" xr:uid="{00000000-0005-0000-0000-0000CA430000}"/>
    <cellStyle name="Normal 15 2 6 3 3" xfId="24268" xr:uid="{00000000-0005-0000-0000-0000CB430000}"/>
    <cellStyle name="Normal 15 2 6 4" xfId="11691" xr:uid="{00000000-0005-0000-0000-0000CC430000}"/>
    <cellStyle name="Normal 15 2 6 5" xfId="21017" xr:uid="{00000000-0005-0000-0000-0000CD430000}"/>
    <cellStyle name="Normal 15 2 7" xfId="2188" xr:uid="{00000000-0005-0000-0000-0000CE430000}"/>
    <cellStyle name="Normal 15 2 7 2" xfId="3913" xr:uid="{00000000-0005-0000-0000-0000CF430000}"/>
    <cellStyle name="Normal 15 2 7 2 2" xfId="8590" xr:uid="{00000000-0005-0000-0000-0000D0430000}"/>
    <cellStyle name="Normal 15 2 7 2 2 2" xfId="17914" xr:uid="{00000000-0005-0000-0000-0000D1430000}"/>
    <cellStyle name="Normal 15 2 7 2 2 3" xfId="27237" xr:uid="{00000000-0005-0000-0000-0000D2430000}"/>
    <cellStyle name="Normal 15 2 7 2 3" xfId="13247" xr:uid="{00000000-0005-0000-0000-0000D3430000}"/>
    <cellStyle name="Normal 15 2 7 2 4" xfId="22571" xr:uid="{00000000-0005-0000-0000-0000D4430000}"/>
    <cellStyle name="Normal 15 2 7 3" xfId="5622" xr:uid="{00000000-0005-0000-0000-0000D5430000}"/>
    <cellStyle name="Normal 15 2 7 3 2" xfId="14946" xr:uid="{00000000-0005-0000-0000-0000D6430000}"/>
    <cellStyle name="Normal 15 2 7 3 3" xfId="24269" xr:uid="{00000000-0005-0000-0000-0000D7430000}"/>
    <cellStyle name="Normal 15 2 7 4" xfId="11692" xr:uid="{00000000-0005-0000-0000-0000D8430000}"/>
    <cellStyle name="Normal 15 2 7 5" xfId="21018" xr:uid="{00000000-0005-0000-0000-0000D9430000}"/>
    <cellStyle name="Normal 15 2 8" xfId="2175" xr:uid="{00000000-0005-0000-0000-0000DA430000}"/>
    <cellStyle name="Normal 15 2 8 2" xfId="3900" xr:uid="{00000000-0005-0000-0000-0000DB430000}"/>
    <cellStyle name="Normal 15 2 8 2 2" xfId="8577" xr:uid="{00000000-0005-0000-0000-0000DC430000}"/>
    <cellStyle name="Normal 15 2 8 2 2 2" xfId="17901" xr:uid="{00000000-0005-0000-0000-0000DD430000}"/>
    <cellStyle name="Normal 15 2 8 2 2 3" xfId="27224" xr:uid="{00000000-0005-0000-0000-0000DE430000}"/>
    <cellStyle name="Normal 15 2 8 2 3" xfId="13234" xr:uid="{00000000-0005-0000-0000-0000DF430000}"/>
    <cellStyle name="Normal 15 2 8 2 4" xfId="22558" xr:uid="{00000000-0005-0000-0000-0000E0430000}"/>
    <cellStyle name="Normal 15 2 8 3" xfId="5609" xr:uid="{00000000-0005-0000-0000-0000E1430000}"/>
    <cellStyle name="Normal 15 2 8 3 2" xfId="14933" xr:uid="{00000000-0005-0000-0000-0000E2430000}"/>
    <cellStyle name="Normal 15 2 8 3 3" xfId="24256" xr:uid="{00000000-0005-0000-0000-0000E3430000}"/>
    <cellStyle name="Normal 15 2 8 4" xfId="11679" xr:uid="{00000000-0005-0000-0000-0000E4430000}"/>
    <cellStyle name="Normal 15 2 8 5" xfId="21005" xr:uid="{00000000-0005-0000-0000-0000E5430000}"/>
    <cellStyle name="Normal 15 2 9" xfId="2907" xr:uid="{00000000-0005-0000-0000-0000E6430000}"/>
    <cellStyle name="Normal 15 3" xfId="1252" xr:uid="{00000000-0005-0000-0000-0000E7430000}"/>
    <cellStyle name="Normal 15 3 2" xfId="1253" xr:uid="{00000000-0005-0000-0000-0000E8430000}"/>
    <cellStyle name="Normal 15 3 2 2" xfId="2191" xr:uid="{00000000-0005-0000-0000-0000E9430000}"/>
    <cellStyle name="Normal 15 3 2 2 2" xfId="3916" xr:uid="{00000000-0005-0000-0000-0000EA430000}"/>
    <cellStyle name="Normal 15 3 2 2 2 2" xfId="8593" xr:uid="{00000000-0005-0000-0000-0000EB430000}"/>
    <cellStyle name="Normal 15 3 2 2 2 2 2" xfId="17917" xr:uid="{00000000-0005-0000-0000-0000EC430000}"/>
    <cellStyle name="Normal 15 3 2 2 2 2 3" xfId="27240" xr:uid="{00000000-0005-0000-0000-0000ED430000}"/>
    <cellStyle name="Normal 15 3 2 2 2 3" xfId="13250" xr:uid="{00000000-0005-0000-0000-0000EE430000}"/>
    <cellStyle name="Normal 15 3 2 2 2 4" xfId="22574" xr:uid="{00000000-0005-0000-0000-0000EF430000}"/>
    <cellStyle name="Normal 15 3 2 2 3" xfId="5625" xr:uid="{00000000-0005-0000-0000-0000F0430000}"/>
    <cellStyle name="Normal 15 3 2 2 3 2" xfId="14949" xr:uid="{00000000-0005-0000-0000-0000F1430000}"/>
    <cellStyle name="Normal 15 3 2 2 3 3" xfId="24272" xr:uid="{00000000-0005-0000-0000-0000F2430000}"/>
    <cellStyle name="Normal 15 3 2 2 4" xfId="11695" xr:uid="{00000000-0005-0000-0000-0000F3430000}"/>
    <cellStyle name="Normal 15 3 2 2 5" xfId="21021" xr:uid="{00000000-0005-0000-0000-0000F4430000}"/>
    <cellStyle name="Normal 15 3 2 3" xfId="2190" xr:uid="{00000000-0005-0000-0000-0000F5430000}"/>
    <cellStyle name="Normal 15 3 2 3 2" xfId="3915" xr:uid="{00000000-0005-0000-0000-0000F6430000}"/>
    <cellStyle name="Normal 15 3 2 3 2 2" xfId="8592" xr:uid="{00000000-0005-0000-0000-0000F7430000}"/>
    <cellStyle name="Normal 15 3 2 3 2 2 2" xfId="17916" xr:uid="{00000000-0005-0000-0000-0000F8430000}"/>
    <cellStyle name="Normal 15 3 2 3 2 2 3" xfId="27239" xr:uid="{00000000-0005-0000-0000-0000F9430000}"/>
    <cellStyle name="Normal 15 3 2 3 2 3" xfId="13249" xr:uid="{00000000-0005-0000-0000-0000FA430000}"/>
    <cellStyle name="Normal 15 3 2 3 2 4" xfId="22573" xr:uid="{00000000-0005-0000-0000-0000FB430000}"/>
    <cellStyle name="Normal 15 3 2 3 3" xfId="5624" xr:uid="{00000000-0005-0000-0000-0000FC430000}"/>
    <cellStyle name="Normal 15 3 2 3 3 2" xfId="14948" xr:uid="{00000000-0005-0000-0000-0000FD430000}"/>
    <cellStyle name="Normal 15 3 2 3 3 3" xfId="24271" xr:uid="{00000000-0005-0000-0000-0000FE430000}"/>
    <cellStyle name="Normal 15 3 2 3 4" xfId="11694" xr:uid="{00000000-0005-0000-0000-0000FF430000}"/>
    <cellStyle name="Normal 15 3 2 3 5" xfId="21020" xr:uid="{00000000-0005-0000-0000-000000440000}"/>
    <cellStyle name="Normal 15 3 2 4" xfId="3060" xr:uid="{00000000-0005-0000-0000-000001440000}"/>
    <cellStyle name="Normal 15 3 2 4 2" xfId="7739" xr:uid="{00000000-0005-0000-0000-000002440000}"/>
    <cellStyle name="Normal 15 3 2 4 2 2" xfId="17063" xr:uid="{00000000-0005-0000-0000-000003440000}"/>
    <cellStyle name="Normal 15 3 2 4 2 3" xfId="26386" xr:uid="{00000000-0005-0000-0000-000004440000}"/>
    <cellStyle name="Normal 15 3 2 4 3" xfId="12447" xr:uid="{00000000-0005-0000-0000-000005440000}"/>
    <cellStyle name="Normal 15 3 2 4 4" xfId="21773" xr:uid="{00000000-0005-0000-0000-000006440000}"/>
    <cellStyle name="Normal 15 3 2 5" xfId="4713" xr:uid="{00000000-0005-0000-0000-000007440000}"/>
    <cellStyle name="Normal 15 3 2 5 2" xfId="14037" xr:uid="{00000000-0005-0000-0000-000008440000}"/>
    <cellStyle name="Normal 15 3 2 5 3" xfId="23360" xr:uid="{00000000-0005-0000-0000-000009440000}"/>
    <cellStyle name="Normal 15 3 2 6" xfId="10841" xr:uid="{00000000-0005-0000-0000-00000A440000}"/>
    <cellStyle name="Normal 15 3 2 7" xfId="20165" xr:uid="{00000000-0005-0000-0000-00000B440000}"/>
    <cellStyle name="Normal 15 3 3" xfId="2192" xr:uid="{00000000-0005-0000-0000-00000C440000}"/>
    <cellStyle name="Normal 15 3 3 2" xfId="3917" xr:uid="{00000000-0005-0000-0000-00000D440000}"/>
    <cellStyle name="Normal 15 3 3 2 2" xfId="8594" xr:uid="{00000000-0005-0000-0000-00000E440000}"/>
    <cellStyle name="Normal 15 3 3 2 2 2" xfId="17918" xr:uid="{00000000-0005-0000-0000-00000F440000}"/>
    <cellStyle name="Normal 15 3 3 2 2 3" xfId="27241" xr:uid="{00000000-0005-0000-0000-000010440000}"/>
    <cellStyle name="Normal 15 3 3 2 3" xfId="13251" xr:uid="{00000000-0005-0000-0000-000011440000}"/>
    <cellStyle name="Normal 15 3 3 2 4" xfId="22575" xr:uid="{00000000-0005-0000-0000-000012440000}"/>
    <cellStyle name="Normal 15 3 3 3" xfId="5626" xr:uid="{00000000-0005-0000-0000-000013440000}"/>
    <cellStyle name="Normal 15 3 3 3 2" xfId="14950" xr:uid="{00000000-0005-0000-0000-000014440000}"/>
    <cellStyle name="Normal 15 3 3 3 3" xfId="24273" xr:uid="{00000000-0005-0000-0000-000015440000}"/>
    <cellStyle name="Normal 15 3 3 4" xfId="11696" xr:uid="{00000000-0005-0000-0000-000016440000}"/>
    <cellStyle name="Normal 15 3 3 5" xfId="21022" xr:uid="{00000000-0005-0000-0000-000017440000}"/>
    <cellStyle name="Normal 15 3 4" xfId="2189" xr:uid="{00000000-0005-0000-0000-000018440000}"/>
    <cellStyle name="Normal 15 3 4 2" xfId="3914" xr:uid="{00000000-0005-0000-0000-000019440000}"/>
    <cellStyle name="Normal 15 3 4 2 2" xfId="8591" xr:uid="{00000000-0005-0000-0000-00001A440000}"/>
    <cellStyle name="Normal 15 3 4 2 2 2" xfId="17915" xr:uid="{00000000-0005-0000-0000-00001B440000}"/>
    <cellStyle name="Normal 15 3 4 2 2 3" xfId="27238" xr:uid="{00000000-0005-0000-0000-00001C440000}"/>
    <cellStyle name="Normal 15 3 4 2 3" xfId="13248" xr:uid="{00000000-0005-0000-0000-00001D440000}"/>
    <cellStyle name="Normal 15 3 4 2 4" xfId="22572" xr:uid="{00000000-0005-0000-0000-00001E440000}"/>
    <cellStyle name="Normal 15 3 4 3" xfId="5623" xr:uid="{00000000-0005-0000-0000-00001F440000}"/>
    <cellStyle name="Normal 15 3 4 3 2" xfId="14947" xr:uid="{00000000-0005-0000-0000-000020440000}"/>
    <cellStyle name="Normal 15 3 4 3 3" xfId="24270" xr:uid="{00000000-0005-0000-0000-000021440000}"/>
    <cellStyle name="Normal 15 3 4 4" xfId="11693" xr:uid="{00000000-0005-0000-0000-000022440000}"/>
    <cellStyle name="Normal 15 3 4 5" xfId="21019" xr:uid="{00000000-0005-0000-0000-000023440000}"/>
    <cellStyle name="Normal 15 3 5" xfId="3059" xr:uid="{00000000-0005-0000-0000-000024440000}"/>
    <cellStyle name="Normal 15 3 5 2" xfId="7738" xr:uid="{00000000-0005-0000-0000-000025440000}"/>
    <cellStyle name="Normal 15 3 5 2 2" xfId="17062" xr:uid="{00000000-0005-0000-0000-000026440000}"/>
    <cellStyle name="Normal 15 3 5 2 3" xfId="26385" xr:uid="{00000000-0005-0000-0000-000027440000}"/>
    <cellStyle name="Normal 15 3 5 3" xfId="12446" xr:uid="{00000000-0005-0000-0000-000028440000}"/>
    <cellStyle name="Normal 15 3 5 4" xfId="21772" xr:uid="{00000000-0005-0000-0000-000029440000}"/>
    <cellStyle name="Normal 15 3 6" xfId="4712" xr:uid="{00000000-0005-0000-0000-00002A440000}"/>
    <cellStyle name="Normal 15 3 6 2" xfId="14036" xr:uid="{00000000-0005-0000-0000-00002B440000}"/>
    <cellStyle name="Normal 15 3 6 3" xfId="23359" xr:uid="{00000000-0005-0000-0000-00002C440000}"/>
    <cellStyle name="Normal 15 3 7" xfId="10840" xr:uid="{00000000-0005-0000-0000-00002D440000}"/>
    <cellStyle name="Normal 15 3 8" xfId="20164" xr:uid="{00000000-0005-0000-0000-00002E440000}"/>
    <cellStyle name="Normal 15 3 9" xfId="28794" xr:uid="{00000000-0005-0000-0000-00002F440000}"/>
    <cellStyle name="Normal 15 4" xfId="1254" xr:uid="{00000000-0005-0000-0000-000030440000}"/>
    <cellStyle name="Normal 15 4 2" xfId="2194" xr:uid="{00000000-0005-0000-0000-000031440000}"/>
    <cellStyle name="Normal 15 4 2 2" xfId="2195" xr:uid="{00000000-0005-0000-0000-000032440000}"/>
    <cellStyle name="Normal 15 4 2 2 2" xfId="3920" xr:uid="{00000000-0005-0000-0000-000033440000}"/>
    <cellStyle name="Normal 15 4 2 2 2 2" xfId="8597" xr:uid="{00000000-0005-0000-0000-000034440000}"/>
    <cellStyle name="Normal 15 4 2 2 2 2 2" xfId="17921" xr:uid="{00000000-0005-0000-0000-000035440000}"/>
    <cellStyle name="Normal 15 4 2 2 2 2 3" xfId="27244" xr:uid="{00000000-0005-0000-0000-000036440000}"/>
    <cellStyle name="Normal 15 4 2 2 2 3" xfId="13254" xr:uid="{00000000-0005-0000-0000-000037440000}"/>
    <cellStyle name="Normal 15 4 2 2 2 4" xfId="22578" xr:uid="{00000000-0005-0000-0000-000038440000}"/>
    <cellStyle name="Normal 15 4 2 2 3" xfId="5629" xr:uid="{00000000-0005-0000-0000-000039440000}"/>
    <cellStyle name="Normal 15 4 2 2 3 2" xfId="14953" xr:uid="{00000000-0005-0000-0000-00003A440000}"/>
    <cellStyle name="Normal 15 4 2 2 3 3" xfId="24276" xr:uid="{00000000-0005-0000-0000-00003B440000}"/>
    <cellStyle name="Normal 15 4 2 2 4" xfId="11699" xr:uid="{00000000-0005-0000-0000-00003C440000}"/>
    <cellStyle name="Normal 15 4 2 2 5" xfId="21025" xr:uid="{00000000-0005-0000-0000-00003D440000}"/>
    <cellStyle name="Normal 15 4 2 3" xfId="3919" xr:uid="{00000000-0005-0000-0000-00003E440000}"/>
    <cellStyle name="Normal 15 4 2 3 2" xfId="8596" xr:uid="{00000000-0005-0000-0000-00003F440000}"/>
    <cellStyle name="Normal 15 4 2 3 2 2" xfId="17920" xr:uid="{00000000-0005-0000-0000-000040440000}"/>
    <cellStyle name="Normal 15 4 2 3 2 3" xfId="27243" xr:uid="{00000000-0005-0000-0000-000041440000}"/>
    <cellStyle name="Normal 15 4 2 3 3" xfId="13253" xr:uid="{00000000-0005-0000-0000-000042440000}"/>
    <cellStyle name="Normal 15 4 2 3 4" xfId="22577" xr:uid="{00000000-0005-0000-0000-000043440000}"/>
    <cellStyle name="Normal 15 4 2 4" xfId="5628" xr:uid="{00000000-0005-0000-0000-000044440000}"/>
    <cellStyle name="Normal 15 4 2 4 2" xfId="14952" xr:uid="{00000000-0005-0000-0000-000045440000}"/>
    <cellStyle name="Normal 15 4 2 4 3" xfId="24275" xr:uid="{00000000-0005-0000-0000-000046440000}"/>
    <cellStyle name="Normal 15 4 2 5" xfId="11698" xr:uid="{00000000-0005-0000-0000-000047440000}"/>
    <cellStyle name="Normal 15 4 2 6" xfId="21024" xr:uid="{00000000-0005-0000-0000-000048440000}"/>
    <cellStyle name="Normal 15 4 3" xfId="2196" xr:uid="{00000000-0005-0000-0000-000049440000}"/>
    <cellStyle name="Normal 15 4 3 2" xfId="3921" xr:uid="{00000000-0005-0000-0000-00004A440000}"/>
    <cellStyle name="Normal 15 4 3 2 2" xfId="8598" xr:uid="{00000000-0005-0000-0000-00004B440000}"/>
    <cellStyle name="Normal 15 4 3 2 2 2" xfId="17922" xr:uid="{00000000-0005-0000-0000-00004C440000}"/>
    <cellStyle name="Normal 15 4 3 2 2 3" xfId="27245" xr:uid="{00000000-0005-0000-0000-00004D440000}"/>
    <cellStyle name="Normal 15 4 3 2 3" xfId="13255" xr:uid="{00000000-0005-0000-0000-00004E440000}"/>
    <cellStyle name="Normal 15 4 3 2 4" xfId="22579" xr:uid="{00000000-0005-0000-0000-00004F440000}"/>
    <cellStyle name="Normal 15 4 3 3" xfId="5630" xr:uid="{00000000-0005-0000-0000-000050440000}"/>
    <cellStyle name="Normal 15 4 3 3 2" xfId="14954" xr:uid="{00000000-0005-0000-0000-000051440000}"/>
    <cellStyle name="Normal 15 4 3 3 3" xfId="24277" xr:uid="{00000000-0005-0000-0000-000052440000}"/>
    <cellStyle name="Normal 15 4 3 4" xfId="11700" xr:uid="{00000000-0005-0000-0000-000053440000}"/>
    <cellStyle name="Normal 15 4 3 5" xfId="21026" xr:uid="{00000000-0005-0000-0000-000054440000}"/>
    <cellStyle name="Normal 15 4 4" xfId="2193" xr:uid="{00000000-0005-0000-0000-000055440000}"/>
    <cellStyle name="Normal 15 4 4 2" xfId="3918" xr:uid="{00000000-0005-0000-0000-000056440000}"/>
    <cellStyle name="Normal 15 4 4 2 2" xfId="8595" xr:uid="{00000000-0005-0000-0000-000057440000}"/>
    <cellStyle name="Normal 15 4 4 2 2 2" xfId="17919" xr:uid="{00000000-0005-0000-0000-000058440000}"/>
    <cellStyle name="Normal 15 4 4 2 2 3" xfId="27242" xr:uid="{00000000-0005-0000-0000-000059440000}"/>
    <cellStyle name="Normal 15 4 4 2 3" xfId="13252" xr:uid="{00000000-0005-0000-0000-00005A440000}"/>
    <cellStyle name="Normal 15 4 4 2 4" xfId="22576" xr:uid="{00000000-0005-0000-0000-00005B440000}"/>
    <cellStyle name="Normal 15 4 4 3" xfId="5627" xr:uid="{00000000-0005-0000-0000-00005C440000}"/>
    <cellStyle name="Normal 15 4 4 3 2" xfId="14951" xr:uid="{00000000-0005-0000-0000-00005D440000}"/>
    <cellStyle name="Normal 15 4 4 3 3" xfId="24274" xr:uid="{00000000-0005-0000-0000-00005E440000}"/>
    <cellStyle name="Normal 15 4 4 4" xfId="11697" xr:uid="{00000000-0005-0000-0000-00005F440000}"/>
    <cellStyle name="Normal 15 4 4 5" xfId="21023" xr:uid="{00000000-0005-0000-0000-000060440000}"/>
    <cellStyle name="Normal 15 4 5" xfId="3061" xr:uid="{00000000-0005-0000-0000-000061440000}"/>
    <cellStyle name="Normal 15 4 5 2" xfId="7740" xr:uid="{00000000-0005-0000-0000-000062440000}"/>
    <cellStyle name="Normal 15 4 5 2 2" xfId="17064" xr:uid="{00000000-0005-0000-0000-000063440000}"/>
    <cellStyle name="Normal 15 4 5 2 3" xfId="26387" xr:uid="{00000000-0005-0000-0000-000064440000}"/>
    <cellStyle name="Normal 15 4 5 3" xfId="12448" xr:uid="{00000000-0005-0000-0000-000065440000}"/>
    <cellStyle name="Normal 15 4 5 4" xfId="21774" xr:uid="{00000000-0005-0000-0000-000066440000}"/>
    <cellStyle name="Normal 15 4 6" xfId="4714" xr:uid="{00000000-0005-0000-0000-000067440000}"/>
    <cellStyle name="Normal 15 4 6 2" xfId="14038" xr:uid="{00000000-0005-0000-0000-000068440000}"/>
    <cellStyle name="Normal 15 4 6 3" xfId="23361" xr:uid="{00000000-0005-0000-0000-000069440000}"/>
    <cellStyle name="Normal 15 4 7" xfId="10842" xr:uid="{00000000-0005-0000-0000-00006A440000}"/>
    <cellStyle name="Normal 15 4 8" xfId="20166" xr:uid="{00000000-0005-0000-0000-00006B440000}"/>
    <cellStyle name="Normal 15 5" xfId="2197" xr:uid="{00000000-0005-0000-0000-00006C440000}"/>
    <cellStyle name="Normal 15 5 2" xfId="2198" xr:uid="{00000000-0005-0000-0000-00006D440000}"/>
    <cellStyle name="Normal 15 5 2 2" xfId="2199" xr:uid="{00000000-0005-0000-0000-00006E440000}"/>
    <cellStyle name="Normal 15 5 2 2 2" xfId="3924" xr:uid="{00000000-0005-0000-0000-00006F440000}"/>
    <cellStyle name="Normal 15 5 2 2 2 2" xfId="8601" xr:uid="{00000000-0005-0000-0000-000070440000}"/>
    <cellStyle name="Normal 15 5 2 2 2 2 2" xfId="17925" xr:uid="{00000000-0005-0000-0000-000071440000}"/>
    <cellStyle name="Normal 15 5 2 2 2 2 3" xfId="27248" xr:uid="{00000000-0005-0000-0000-000072440000}"/>
    <cellStyle name="Normal 15 5 2 2 2 3" xfId="13258" xr:uid="{00000000-0005-0000-0000-000073440000}"/>
    <cellStyle name="Normal 15 5 2 2 2 4" xfId="22582" xr:uid="{00000000-0005-0000-0000-000074440000}"/>
    <cellStyle name="Normal 15 5 2 2 3" xfId="5633" xr:uid="{00000000-0005-0000-0000-000075440000}"/>
    <cellStyle name="Normal 15 5 2 2 3 2" xfId="14957" xr:uid="{00000000-0005-0000-0000-000076440000}"/>
    <cellStyle name="Normal 15 5 2 2 3 3" xfId="24280" xr:uid="{00000000-0005-0000-0000-000077440000}"/>
    <cellStyle name="Normal 15 5 2 2 4" xfId="11703" xr:uid="{00000000-0005-0000-0000-000078440000}"/>
    <cellStyle name="Normal 15 5 2 2 5" xfId="21029" xr:uid="{00000000-0005-0000-0000-000079440000}"/>
    <cellStyle name="Normal 15 5 2 3" xfId="3923" xr:uid="{00000000-0005-0000-0000-00007A440000}"/>
    <cellStyle name="Normal 15 5 2 3 2" xfId="8600" xr:uid="{00000000-0005-0000-0000-00007B440000}"/>
    <cellStyle name="Normal 15 5 2 3 2 2" xfId="17924" xr:uid="{00000000-0005-0000-0000-00007C440000}"/>
    <cellStyle name="Normal 15 5 2 3 2 3" xfId="27247" xr:uid="{00000000-0005-0000-0000-00007D440000}"/>
    <cellStyle name="Normal 15 5 2 3 3" xfId="13257" xr:uid="{00000000-0005-0000-0000-00007E440000}"/>
    <cellStyle name="Normal 15 5 2 3 4" xfId="22581" xr:uid="{00000000-0005-0000-0000-00007F440000}"/>
    <cellStyle name="Normal 15 5 2 4" xfId="5632" xr:uid="{00000000-0005-0000-0000-000080440000}"/>
    <cellStyle name="Normal 15 5 2 4 2" xfId="14956" xr:uid="{00000000-0005-0000-0000-000081440000}"/>
    <cellStyle name="Normal 15 5 2 4 3" xfId="24279" xr:uid="{00000000-0005-0000-0000-000082440000}"/>
    <cellStyle name="Normal 15 5 2 5" xfId="11702" xr:uid="{00000000-0005-0000-0000-000083440000}"/>
    <cellStyle name="Normal 15 5 2 6" xfId="21028" xr:uid="{00000000-0005-0000-0000-000084440000}"/>
    <cellStyle name="Normal 15 5 3" xfId="2200" xr:uid="{00000000-0005-0000-0000-000085440000}"/>
    <cellStyle name="Normal 15 5 3 2" xfId="3925" xr:uid="{00000000-0005-0000-0000-000086440000}"/>
    <cellStyle name="Normal 15 5 3 2 2" xfId="8602" xr:uid="{00000000-0005-0000-0000-000087440000}"/>
    <cellStyle name="Normal 15 5 3 2 2 2" xfId="17926" xr:uid="{00000000-0005-0000-0000-000088440000}"/>
    <cellStyle name="Normal 15 5 3 2 2 3" xfId="27249" xr:uid="{00000000-0005-0000-0000-000089440000}"/>
    <cellStyle name="Normal 15 5 3 2 3" xfId="13259" xr:uid="{00000000-0005-0000-0000-00008A440000}"/>
    <cellStyle name="Normal 15 5 3 2 4" xfId="22583" xr:uid="{00000000-0005-0000-0000-00008B440000}"/>
    <cellStyle name="Normal 15 5 3 3" xfId="5634" xr:uid="{00000000-0005-0000-0000-00008C440000}"/>
    <cellStyle name="Normal 15 5 3 3 2" xfId="14958" xr:uid="{00000000-0005-0000-0000-00008D440000}"/>
    <cellStyle name="Normal 15 5 3 3 3" xfId="24281" xr:uid="{00000000-0005-0000-0000-00008E440000}"/>
    <cellStyle name="Normal 15 5 3 4" xfId="11704" xr:uid="{00000000-0005-0000-0000-00008F440000}"/>
    <cellStyle name="Normal 15 5 3 5" xfId="21030" xr:uid="{00000000-0005-0000-0000-000090440000}"/>
    <cellStyle name="Normal 15 5 4" xfId="3922" xr:uid="{00000000-0005-0000-0000-000091440000}"/>
    <cellStyle name="Normal 15 5 4 2" xfId="8599" xr:uid="{00000000-0005-0000-0000-000092440000}"/>
    <cellStyle name="Normal 15 5 4 2 2" xfId="17923" xr:uid="{00000000-0005-0000-0000-000093440000}"/>
    <cellStyle name="Normal 15 5 4 2 3" xfId="27246" xr:uid="{00000000-0005-0000-0000-000094440000}"/>
    <cellStyle name="Normal 15 5 4 3" xfId="13256" xr:uid="{00000000-0005-0000-0000-000095440000}"/>
    <cellStyle name="Normal 15 5 4 4" xfId="22580" xr:uid="{00000000-0005-0000-0000-000096440000}"/>
    <cellStyle name="Normal 15 5 5" xfId="5631" xr:uid="{00000000-0005-0000-0000-000097440000}"/>
    <cellStyle name="Normal 15 5 5 2" xfId="14955" xr:uid="{00000000-0005-0000-0000-000098440000}"/>
    <cellStyle name="Normal 15 5 5 3" xfId="24278" xr:uid="{00000000-0005-0000-0000-000099440000}"/>
    <cellStyle name="Normal 15 5 6" xfId="11701" xr:uid="{00000000-0005-0000-0000-00009A440000}"/>
    <cellStyle name="Normal 15 5 7" xfId="21027" xr:uid="{00000000-0005-0000-0000-00009B440000}"/>
    <cellStyle name="Normal 15 6" xfId="2201" xr:uid="{00000000-0005-0000-0000-00009C440000}"/>
    <cellStyle name="Normal 15 6 2" xfId="2202" xr:uid="{00000000-0005-0000-0000-00009D440000}"/>
    <cellStyle name="Normal 15 6 2 2" xfId="2203" xr:uid="{00000000-0005-0000-0000-00009E440000}"/>
    <cellStyle name="Normal 15 6 2 2 2" xfId="3928" xr:uid="{00000000-0005-0000-0000-00009F440000}"/>
    <cellStyle name="Normal 15 6 2 2 2 2" xfId="8605" xr:uid="{00000000-0005-0000-0000-0000A0440000}"/>
    <cellStyle name="Normal 15 6 2 2 2 2 2" xfId="17929" xr:uid="{00000000-0005-0000-0000-0000A1440000}"/>
    <cellStyle name="Normal 15 6 2 2 2 2 3" xfId="27252" xr:uid="{00000000-0005-0000-0000-0000A2440000}"/>
    <cellStyle name="Normal 15 6 2 2 2 3" xfId="13262" xr:uid="{00000000-0005-0000-0000-0000A3440000}"/>
    <cellStyle name="Normal 15 6 2 2 2 4" xfId="22586" xr:uid="{00000000-0005-0000-0000-0000A4440000}"/>
    <cellStyle name="Normal 15 6 2 2 3" xfId="5637" xr:uid="{00000000-0005-0000-0000-0000A5440000}"/>
    <cellStyle name="Normal 15 6 2 2 3 2" xfId="14961" xr:uid="{00000000-0005-0000-0000-0000A6440000}"/>
    <cellStyle name="Normal 15 6 2 2 3 3" xfId="24284" xr:uid="{00000000-0005-0000-0000-0000A7440000}"/>
    <cellStyle name="Normal 15 6 2 2 4" xfId="11707" xr:uid="{00000000-0005-0000-0000-0000A8440000}"/>
    <cellStyle name="Normal 15 6 2 2 5" xfId="21033" xr:uid="{00000000-0005-0000-0000-0000A9440000}"/>
    <cellStyle name="Normal 15 6 2 3" xfId="3927" xr:uid="{00000000-0005-0000-0000-0000AA440000}"/>
    <cellStyle name="Normal 15 6 2 3 2" xfId="8604" xr:uid="{00000000-0005-0000-0000-0000AB440000}"/>
    <cellStyle name="Normal 15 6 2 3 2 2" xfId="17928" xr:uid="{00000000-0005-0000-0000-0000AC440000}"/>
    <cellStyle name="Normal 15 6 2 3 2 3" xfId="27251" xr:uid="{00000000-0005-0000-0000-0000AD440000}"/>
    <cellStyle name="Normal 15 6 2 3 3" xfId="13261" xr:uid="{00000000-0005-0000-0000-0000AE440000}"/>
    <cellStyle name="Normal 15 6 2 3 4" xfId="22585" xr:uid="{00000000-0005-0000-0000-0000AF440000}"/>
    <cellStyle name="Normal 15 6 2 4" xfId="5636" xr:uid="{00000000-0005-0000-0000-0000B0440000}"/>
    <cellStyle name="Normal 15 6 2 4 2" xfId="14960" xr:uid="{00000000-0005-0000-0000-0000B1440000}"/>
    <cellStyle name="Normal 15 6 2 4 3" xfId="24283" xr:uid="{00000000-0005-0000-0000-0000B2440000}"/>
    <cellStyle name="Normal 15 6 2 5" xfId="11706" xr:uid="{00000000-0005-0000-0000-0000B3440000}"/>
    <cellStyle name="Normal 15 6 2 6" xfId="21032" xr:uid="{00000000-0005-0000-0000-0000B4440000}"/>
    <cellStyle name="Normal 15 6 3" xfId="2204" xr:uid="{00000000-0005-0000-0000-0000B5440000}"/>
    <cellStyle name="Normal 15 6 3 2" xfId="3929" xr:uid="{00000000-0005-0000-0000-0000B6440000}"/>
    <cellStyle name="Normal 15 6 3 2 2" xfId="8606" xr:uid="{00000000-0005-0000-0000-0000B7440000}"/>
    <cellStyle name="Normal 15 6 3 2 2 2" xfId="17930" xr:uid="{00000000-0005-0000-0000-0000B8440000}"/>
    <cellStyle name="Normal 15 6 3 2 2 3" xfId="27253" xr:uid="{00000000-0005-0000-0000-0000B9440000}"/>
    <cellStyle name="Normal 15 6 3 2 3" xfId="13263" xr:uid="{00000000-0005-0000-0000-0000BA440000}"/>
    <cellStyle name="Normal 15 6 3 2 4" xfId="22587" xr:uid="{00000000-0005-0000-0000-0000BB440000}"/>
    <cellStyle name="Normal 15 6 3 3" xfId="5638" xr:uid="{00000000-0005-0000-0000-0000BC440000}"/>
    <cellStyle name="Normal 15 6 3 3 2" xfId="14962" xr:uid="{00000000-0005-0000-0000-0000BD440000}"/>
    <cellStyle name="Normal 15 6 3 3 3" xfId="24285" xr:uid="{00000000-0005-0000-0000-0000BE440000}"/>
    <cellStyle name="Normal 15 6 3 4" xfId="11708" xr:uid="{00000000-0005-0000-0000-0000BF440000}"/>
    <cellStyle name="Normal 15 6 3 5" xfId="21034" xr:uid="{00000000-0005-0000-0000-0000C0440000}"/>
    <cellStyle name="Normal 15 6 4" xfId="3926" xr:uid="{00000000-0005-0000-0000-0000C1440000}"/>
    <cellStyle name="Normal 15 6 4 2" xfId="8603" xr:uid="{00000000-0005-0000-0000-0000C2440000}"/>
    <cellStyle name="Normal 15 6 4 2 2" xfId="17927" xr:uid="{00000000-0005-0000-0000-0000C3440000}"/>
    <cellStyle name="Normal 15 6 4 2 3" xfId="27250" xr:uid="{00000000-0005-0000-0000-0000C4440000}"/>
    <cellStyle name="Normal 15 6 4 3" xfId="13260" xr:uid="{00000000-0005-0000-0000-0000C5440000}"/>
    <cellStyle name="Normal 15 6 4 4" xfId="22584" xr:uid="{00000000-0005-0000-0000-0000C6440000}"/>
    <cellStyle name="Normal 15 6 5" xfId="5635" xr:uid="{00000000-0005-0000-0000-0000C7440000}"/>
    <cellStyle name="Normal 15 6 5 2" xfId="14959" xr:uid="{00000000-0005-0000-0000-0000C8440000}"/>
    <cellStyle name="Normal 15 6 5 3" xfId="24282" xr:uid="{00000000-0005-0000-0000-0000C9440000}"/>
    <cellStyle name="Normal 15 6 6" xfId="11705" xr:uid="{00000000-0005-0000-0000-0000CA440000}"/>
    <cellStyle name="Normal 15 6 7" xfId="21031" xr:uid="{00000000-0005-0000-0000-0000CB440000}"/>
    <cellStyle name="Normal 15 7" xfId="2205" xr:uid="{00000000-0005-0000-0000-0000CC440000}"/>
    <cellStyle name="Normal 15 7 2" xfId="2206" xr:uid="{00000000-0005-0000-0000-0000CD440000}"/>
    <cellStyle name="Normal 15 7 2 2" xfId="3931" xr:uid="{00000000-0005-0000-0000-0000CE440000}"/>
    <cellStyle name="Normal 15 7 2 2 2" xfId="8608" xr:uid="{00000000-0005-0000-0000-0000CF440000}"/>
    <cellStyle name="Normal 15 7 2 2 2 2" xfId="17932" xr:uid="{00000000-0005-0000-0000-0000D0440000}"/>
    <cellStyle name="Normal 15 7 2 2 2 3" xfId="27255" xr:uid="{00000000-0005-0000-0000-0000D1440000}"/>
    <cellStyle name="Normal 15 7 2 2 3" xfId="13265" xr:uid="{00000000-0005-0000-0000-0000D2440000}"/>
    <cellStyle name="Normal 15 7 2 2 4" xfId="22589" xr:uid="{00000000-0005-0000-0000-0000D3440000}"/>
    <cellStyle name="Normal 15 7 2 3" xfId="5640" xr:uid="{00000000-0005-0000-0000-0000D4440000}"/>
    <cellStyle name="Normal 15 7 2 3 2" xfId="14964" xr:uid="{00000000-0005-0000-0000-0000D5440000}"/>
    <cellStyle name="Normal 15 7 2 3 3" xfId="24287" xr:uid="{00000000-0005-0000-0000-0000D6440000}"/>
    <cellStyle name="Normal 15 7 2 4" xfId="11710" xr:uid="{00000000-0005-0000-0000-0000D7440000}"/>
    <cellStyle name="Normal 15 7 2 5" xfId="21036" xr:uid="{00000000-0005-0000-0000-0000D8440000}"/>
    <cellStyle name="Normal 15 7 3" xfId="3930" xr:uid="{00000000-0005-0000-0000-0000D9440000}"/>
    <cellStyle name="Normal 15 7 3 2" xfId="8607" xr:uid="{00000000-0005-0000-0000-0000DA440000}"/>
    <cellStyle name="Normal 15 7 3 2 2" xfId="17931" xr:uid="{00000000-0005-0000-0000-0000DB440000}"/>
    <cellStyle name="Normal 15 7 3 2 3" xfId="27254" xr:uid="{00000000-0005-0000-0000-0000DC440000}"/>
    <cellStyle name="Normal 15 7 3 3" xfId="13264" xr:uid="{00000000-0005-0000-0000-0000DD440000}"/>
    <cellStyle name="Normal 15 7 3 4" xfId="22588" xr:uid="{00000000-0005-0000-0000-0000DE440000}"/>
    <cellStyle name="Normal 15 7 4" xfId="5639" xr:uid="{00000000-0005-0000-0000-0000DF440000}"/>
    <cellStyle name="Normal 15 7 4 2" xfId="14963" xr:uid="{00000000-0005-0000-0000-0000E0440000}"/>
    <cellStyle name="Normal 15 7 4 3" xfId="24286" xr:uid="{00000000-0005-0000-0000-0000E1440000}"/>
    <cellStyle name="Normal 15 7 5" xfId="11709" xr:uid="{00000000-0005-0000-0000-0000E2440000}"/>
    <cellStyle name="Normal 15 7 6" xfId="21035" xr:uid="{00000000-0005-0000-0000-0000E3440000}"/>
    <cellStyle name="Normal 15 8" xfId="2207" xr:uid="{00000000-0005-0000-0000-0000E4440000}"/>
    <cellStyle name="Normal 15 8 2" xfId="3932" xr:uid="{00000000-0005-0000-0000-0000E5440000}"/>
    <cellStyle name="Normal 15 8 2 2" xfId="8609" xr:uid="{00000000-0005-0000-0000-0000E6440000}"/>
    <cellStyle name="Normal 15 8 2 2 2" xfId="17933" xr:uid="{00000000-0005-0000-0000-0000E7440000}"/>
    <cellStyle name="Normal 15 8 2 2 3" xfId="27256" xr:uid="{00000000-0005-0000-0000-0000E8440000}"/>
    <cellStyle name="Normal 15 8 2 3" xfId="13266" xr:uid="{00000000-0005-0000-0000-0000E9440000}"/>
    <cellStyle name="Normal 15 8 2 4" xfId="22590" xr:uid="{00000000-0005-0000-0000-0000EA440000}"/>
    <cellStyle name="Normal 15 8 3" xfId="5641" xr:uid="{00000000-0005-0000-0000-0000EB440000}"/>
    <cellStyle name="Normal 15 8 3 2" xfId="14965" xr:uid="{00000000-0005-0000-0000-0000EC440000}"/>
    <cellStyle name="Normal 15 8 3 3" xfId="24288" xr:uid="{00000000-0005-0000-0000-0000ED440000}"/>
    <cellStyle name="Normal 15 8 4" xfId="11711" xr:uid="{00000000-0005-0000-0000-0000EE440000}"/>
    <cellStyle name="Normal 15 8 5" xfId="21037" xr:uid="{00000000-0005-0000-0000-0000EF440000}"/>
    <cellStyle name="Normal 15 9" xfId="2208" xr:uid="{00000000-0005-0000-0000-0000F0440000}"/>
    <cellStyle name="Normal 15 9 2" xfId="3933" xr:uid="{00000000-0005-0000-0000-0000F1440000}"/>
    <cellStyle name="Normal 15 9 2 2" xfId="8610" xr:uid="{00000000-0005-0000-0000-0000F2440000}"/>
    <cellStyle name="Normal 15 9 2 2 2" xfId="17934" xr:uid="{00000000-0005-0000-0000-0000F3440000}"/>
    <cellStyle name="Normal 15 9 2 2 3" xfId="27257" xr:uid="{00000000-0005-0000-0000-0000F4440000}"/>
    <cellStyle name="Normal 15 9 2 3" xfId="13267" xr:uid="{00000000-0005-0000-0000-0000F5440000}"/>
    <cellStyle name="Normal 15 9 2 4" xfId="22591" xr:uid="{00000000-0005-0000-0000-0000F6440000}"/>
    <cellStyle name="Normal 15 9 3" xfId="5642" xr:uid="{00000000-0005-0000-0000-0000F7440000}"/>
    <cellStyle name="Normal 15 9 3 2" xfId="14966" xr:uid="{00000000-0005-0000-0000-0000F8440000}"/>
    <cellStyle name="Normal 15 9 3 3" xfId="24289" xr:uid="{00000000-0005-0000-0000-0000F9440000}"/>
    <cellStyle name="Normal 15 9 4" xfId="11712" xr:uid="{00000000-0005-0000-0000-0000FA440000}"/>
    <cellStyle name="Normal 15 9 5" xfId="21038" xr:uid="{00000000-0005-0000-0000-0000FB440000}"/>
    <cellStyle name="Normal 16" xfId="1255" xr:uid="{00000000-0005-0000-0000-0000FC440000}"/>
    <cellStyle name="Normal 16 10" xfId="3062" xr:uid="{00000000-0005-0000-0000-0000FD440000}"/>
    <cellStyle name="Normal 16 10 2" xfId="7741" xr:uid="{00000000-0005-0000-0000-0000FE440000}"/>
    <cellStyle name="Normal 16 10 2 2" xfId="17065" xr:uid="{00000000-0005-0000-0000-0000FF440000}"/>
    <cellStyle name="Normal 16 10 2 3" xfId="26388" xr:uid="{00000000-0005-0000-0000-000000450000}"/>
    <cellStyle name="Normal 16 10 3" xfId="12449" xr:uid="{00000000-0005-0000-0000-000001450000}"/>
    <cellStyle name="Normal 16 10 4" xfId="21775" xr:uid="{00000000-0005-0000-0000-000002450000}"/>
    <cellStyle name="Normal 16 11" xfId="4715" xr:uid="{00000000-0005-0000-0000-000003450000}"/>
    <cellStyle name="Normal 16 11 2" xfId="14039" xr:uid="{00000000-0005-0000-0000-000004450000}"/>
    <cellStyle name="Normal 16 11 3" xfId="23362" xr:uid="{00000000-0005-0000-0000-000005450000}"/>
    <cellStyle name="Normal 16 12" xfId="10843" xr:uid="{00000000-0005-0000-0000-000006450000}"/>
    <cellStyle name="Normal 16 13" xfId="20167" xr:uid="{00000000-0005-0000-0000-000007450000}"/>
    <cellStyle name="Normal 16 14" xfId="28736" xr:uid="{00000000-0005-0000-0000-000008450000}"/>
    <cellStyle name="Normal 16 2" xfId="1256" xr:uid="{00000000-0005-0000-0000-000009450000}"/>
    <cellStyle name="Normal 16 2 2" xfId="1257" xr:uid="{00000000-0005-0000-0000-00000A450000}"/>
    <cellStyle name="Normal 16 2 2 2" xfId="1258" xr:uid="{00000000-0005-0000-0000-00000B450000}"/>
    <cellStyle name="Normal 16 2 2 2 2" xfId="2212" xr:uid="{00000000-0005-0000-0000-00000C450000}"/>
    <cellStyle name="Normal 16 2 2 2 2 2" xfId="3937" xr:uid="{00000000-0005-0000-0000-00000D450000}"/>
    <cellStyle name="Normal 16 2 2 2 2 2 2" xfId="8614" xr:uid="{00000000-0005-0000-0000-00000E450000}"/>
    <cellStyle name="Normal 16 2 2 2 2 2 2 2" xfId="17938" xr:uid="{00000000-0005-0000-0000-00000F450000}"/>
    <cellStyle name="Normal 16 2 2 2 2 2 2 3" xfId="27261" xr:uid="{00000000-0005-0000-0000-000010450000}"/>
    <cellStyle name="Normal 16 2 2 2 2 2 3" xfId="13271" xr:uid="{00000000-0005-0000-0000-000011450000}"/>
    <cellStyle name="Normal 16 2 2 2 2 2 4" xfId="22595" xr:uid="{00000000-0005-0000-0000-000012450000}"/>
    <cellStyle name="Normal 16 2 2 2 2 3" xfId="5646" xr:uid="{00000000-0005-0000-0000-000013450000}"/>
    <cellStyle name="Normal 16 2 2 2 2 3 2" xfId="14970" xr:uid="{00000000-0005-0000-0000-000014450000}"/>
    <cellStyle name="Normal 16 2 2 2 2 3 3" xfId="24293" xr:uid="{00000000-0005-0000-0000-000015450000}"/>
    <cellStyle name="Normal 16 2 2 2 2 4" xfId="11716" xr:uid="{00000000-0005-0000-0000-000016450000}"/>
    <cellStyle name="Normal 16 2 2 2 2 5" xfId="21042" xr:uid="{00000000-0005-0000-0000-000017450000}"/>
    <cellStyle name="Normal 16 2 2 2 3" xfId="3065" xr:uid="{00000000-0005-0000-0000-000018450000}"/>
    <cellStyle name="Normal 16 2 2 2 3 2" xfId="7744" xr:uid="{00000000-0005-0000-0000-000019450000}"/>
    <cellStyle name="Normal 16 2 2 2 3 2 2" xfId="17068" xr:uid="{00000000-0005-0000-0000-00001A450000}"/>
    <cellStyle name="Normal 16 2 2 2 3 2 3" xfId="26391" xr:uid="{00000000-0005-0000-0000-00001B450000}"/>
    <cellStyle name="Normal 16 2 2 2 3 3" xfId="12452" xr:uid="{00000000-0005-0000-0000-00001C450000}"/>
    <cellStyle name="Normal 16 2 2 2 3 4" xfId="21778" xr:uid="{00000000-0005-0000-0000-00001D450000}"/>
    <cellStyle name="Normal 16 2 2 2 4" xfId="4718" xr:uid="{00000000-0005-0000-0000-00001E450000}"/>
    <cellStyle name="Normal 16 2 2 2 4 2" xfId="14042" xr:uid="{00000000-0005-0000-0000-00001F450000}"/>
    <cellStyle name="Normal 16 2 2 2 4 3" xfId="23365" xr:uid="{00000000-0005-0000-0000-000020450000}"/>
    <cellStyle name="Normal 16 2 2 2 5" xfId="10846" xr:uid="{00000000-0005-0000-0000-000021450000}"/>
    <cellStyle name="Normal 16 2 2 2 6" xfId="20170" xr:uid="{00000000-0005-0000-0000-000022450000}"/>
    <cellStyle name="Normal 16 2 2 3" xfId="2211" xr:uid="{00000000-0005-0000-0000-000023450000}"/>
    <cellStyle name="Normal 16 2 2 3 2" xfId="3936" xr:uid="{00000000-0005-0000-0000-000024450000}"/>
    <cellStyle name="Normal 16 2 2 3 2 2" xfId="8613" xr:uid="{00000000-0005-0000-0000-000025450000}"/>
    <cellStyle name="Normal 16 2 2 3 2 2 2" xfId="17937" xr:uid="{00000000-0005-0000-0000-000026450000}"/>
    <cellStyle name="Normal 16 2 2 3 2 2 3" xfId="27260" xr:uid="{00000000-0005-0000-0000-000027450000}"/>
    <cellStyle name="Normal 16 2 2 3 2 3" xfId="13270" xr:uid="{00000000-0005-0000-0000-000028450000}"/>
    <cellStyle name="Normal 16 2 2 3 2 4" xfId="22594" xr:uid="{00000000-0005-0000-0000-000029450000}"/>
    <cellStyle name="Normal 16 2 2 3 3" xfId="5645" xr:uid="{00000000-0005-0000-0000-00002A450000}"/>
    <cellStyle name="Normal 16 2 2 3 3 2" xfId="14969" xr:uid="{00000000-0005-0000-0000-00002B450000}"/>
    <cellStyle name="Normal 16 2 2 3 3 3" xfId="24292" xr:uid="{00000000-0005-0000-0000-00002C450000}"/>
    <cellStyle name="Normal 16 2 2 3 4" xfId="11715" xr:uid="{00000000-0005-0000-0000-00002D450000}"/>
    <cellStyle name="Normal 16 2 2 3 5" xfId="21041" xr:uid="{00000000-0005-0000-0000-00002E450000}"/>
    <cellStyle name="Normal 16 2 2 4" xfId="3064" xr:uid="{00000000-0005-0000-0000-00002F450000}"/>
    <cellStyle name="Normal 16 2 2 4 2" xfId="7743" xr:uid="{00000000-0005-0000-0000-000030450000}"/>
    <cellStyle name="Normal 16 2 2 4 2 2" xfId="17067" xr:uid="{00000000-0005-0000-0000-000031450000}"/>
    <cellStyle name="Normal 16 2 2 4 2 3" xfId="26390" xr:uid="{00000000-0005-0000-0000-000032450000}"/>
    <cellStyle name="Normal 16 2 2 4 3" xfId="12451" xr:uid="{00000000-0005-0000-0000-000033450000}"/>
    <cellStyle name="Normal 16 2 2 4 4" xfId="21777" xr:uid="{00000000-0005-0000-0000-000034450000}"/>
    <cellStyle name="Normal 16 2 2 5" xfId="4717" xr:uid="{00000000-0005-0000-0000-000035450000}"/>
    <cellStyle name="Normal 16 2 2 5 2" xfId="14041" xr:uid="{00000000-0005-0000-0000-000036450000}"/>
    <cellStyle name="Normal 16 2 2 5 3" xfId="23364" xr:uid="{00000000-0005-0000-0000-000037450000}"/>
    <cellStyle name="Normal 16 2 2 6" xfId="10845" xr:uid="{00000000-0005-0000-0000-000038450000}"/>
    <cellStyle name="Normal 16 2 2 7" xfId="20169" xr:uid="{00000000-0005-0000-0000-000039450000}"/>
    <cellStyle name="Normal 16 2 3" xfId="1259" xr:uid="{00000000-0005-0000-0000-00003A450000}"/>
    <cellStyle name="Normal 16 2 3 2" xfId="2213" xr:uid="{00000000-0005-0000-0000-00003B450000}"/>
    <cellStyle name="Normal 16 2 3 2 2" xfId="3938" xr:uid="{00000000-0005-0000-0000-00003C450000}"/>
    <cellStyle name="Normal 16 2 3 2 2 2" xfId="8615" xr:uid="{00000000-0005-0000-0000-00003D450000}"/>
    <cellStyle name="Normal 16 2 3 2 2 2 2" xfId="17939" xr:uid="{00000000-0005-0000-0000-00003E450000}"/>
    <cellStyle name="Normal 16 2 3 2 2 2 3" xfId="27262" xr:uid="{00000000-0005-0000-0000-00003F450000}"/>
    <cellStyle name="Normal 16 2 3 2 2 3" xfId="13272" xr:uid="{00000000-0005-0000-0000-000040450000}"/>
    <cellStyle name="Normal 16 2 3 2 2 4" xfId="22596" xr:uid="{00000000-0005-0000-0000-000041450000}"/>
    <cellStyle name="Normal 16 2 3 2 3" xfId="5647" xr:uid="{00000000-0005-0000-0000-000042450000}"/>
    <cellStyle name="Normal 16 2 3 2 3 2" xfId="14971" xr:uid="{00000000-0005-0000-0000-000043450000}"/>
    <cellStyle name="Normal 16 2 3 2 3 3" xfId="24294" xr:uid="{00000000-0005-0000-0000-000044450000}"/>
    <cellStyle name="Normal 16 2 3 2 4" xfId="11717" xr:uid="{00000000-0005-0000-0000-000045450000}"/>
    <cellStyle name="Normal 16 2 3 2 5" xfId="21043" xr:uid="{00000000-0005-0000-0000-000046450000}"/>
    <cellStyle name="Normal 16 2 3 3" xfId="3066" xr:uid="{00000000-0005-0000-0000-000047450000}"/>
    <cellStyle name="Normal 16 2 3 3 2" xfId="7745" xr:uid="{00000000-0005-0000-0000-000048450000}"/>
    <cellStyle name="Normal 16 2 3 3 2 2" xfId="17069" xr:uid="{00000000-0005-0000-0000-000049450000}"/>
    <cellStyle name="Normal 16 2 3 3 2 3" xfId="26392" xr:uid="{00000000-0005-0000-0000-00004A450000}"/>
    <cellStyle name="Normal 16 2 3 3 3" xfId="12453" xr:uid="{00000000-0005-0000-0000-00004B450000}"/>
    <cellStyle name="Normal 16 2 3 3 4" xfId="21779" xr:uid="{00000000-0005-0000-0000-00004C450000}"/>
    <cellStyle name="Normal 16 2 3 4" xfId="4719" xr:uid="{00000000-0005-0000-0000-00004D450000}"/>
    <cellStyle name="Normal 16 2 3 4 2" xfId="14043" xr:uid="{00000000-0005-0000-0000-00004E450000}"/>
    <cellStyle name="Normal 16 2 3 4 3" xfId="23366" xr:uid="{00000000-0005-0000-0000-00004F450000}"/>
    <cellStyle name="Normal 16 2 3 5" xfId="10847" xr:uid="{00000000-0005-0000-0000-000050450000}"/>
    <cellStyle name="Normal 16 2 3 6" xfId="20171" xr:uid="{00000000-0005-0000-0000-000051450000}"/>
    <cellStyle name="Normal 16 2 4" xfId="2210" xr:uid="{00000000-0005-0000-0000-000052450000}"/>
    <cellStyle name="Normal 16 2 4 2" xfId="3935" xr:uid="{00000000-0005-0000-0000-000053450000}"/>
    <cellStyle name="Normal 16 2 4 2 2" xfId="8612" xr:uid="{00000000-0005-0000-0000-000054450000}"/>
    <cellStyle name="Normal 16 2 4 2 2 2" xfId="17936" xr:uid="{00000000-0005-0000-0000-000055450000}"/>
    <cellStyle name="Normal 16 2 4 2 2 3" xfId="27259" xr:uid="{00000000-0005-0000-0000-000056450000}"/>
    <cellStyle name="Normal 16 2 4 2 3" xfId="13269" xr:uid="{00000000-0005-0000-0000-000057450000}"/>
    <cellStyle name="Normal 16 2 4 2 4" xfId="22593" xr:uid="{00000000-0005-0000-0000-000058450000}"/>
    <cellStyle name="Normal 16 2 4 3" xfId="5644" xr:uid="{00000000-0005-0000-0000-000059450000}"/>
    <cellStyle name="Normal 16 2 4 3 2" xfId="14968" xr:uid="{00000000-0005-0000-0000-00005A450000}"/>
    <cellStyle name="Normal 16 2 4 3 3" xfId="24291" xr:uid="{00000000-0005-0000-0000-00005B450000}"/>
    <cellStyle name="Normal 16 2 4 4" xfId="11714" xr:uid="{00000000-0005-0000-0000-00005C450000}"/>
    <cellStyle name="Normal 16 2 4 5" xfId="21040" xr:uid="{00000000-0005-0000-0000-00005D450000}"/>
    <cellStyle name="Normal 16 2 5" xfId="3063" xr:uid="{00000000-0005-0000-0000-00005E450000}"/>
    <cellStyle name="Normal 16 2 5 2" xfId="7742" xr:uid="{00000000-0005-0000-0000-00005F450000}"/>
    <cellStyle name="Normal 16 2 5 2 2" xfId="17066" xr:uid="{00000000-0005-0000-0000-000060450000}"/>
    <cellStyle name="Normal 16 2 5 2 3" xfId="26389" xr:uid="{00000000-0005-0000-0000-000061450000}"/>
    <cellStyle name="Normal 16 2 5 3" xfId="12450" xr:uid="{00000000-0005-0000-0000-000062450000}"/>
    <cellStyle name="Normal 16 2 5 4" xfId="21776" xr:uid="{00000000-0005-0000-0000-000063450000}"/>
    <cellStyle name="Normal 16 2 6" xfId="4716" xr:uid="{00000000-0005-0000-0000-000064450000}"/>
    <cellStyle name="Normal 16 2 6 2" xfId="14040" xr:uid="{00000000-0005-0000-0000-000065450000}"/>
    <cellStyle name="Normal 16 2 6 3" xfId="23363" xr:uid="{00000000-0005-0000-0000-000066450000}"/>
    <cellStyle name="Normal 16 2 7" xfId="10844" xr:uid="{00000000-0005-0000-0000-000067450000}"/>
    <cellStyle name="Normal 16 2 8" xfId="20168" xr:uid="{00000000-0005-0000-0000-000068450000}"/>
    <cellStyle name="Normal 16 3" xfId="1260" xr:uid="{00000000-0005-0000-0000-000069450000}"/>
    <cellStyle name="Normal 16 3 2" xfId="1261" xr:uid="{00000000-0005-0000-0000-00006A450000}"/>
    <cellStyle name="Normal 16 3 2 2" xfId="2216" xr:uid="{00000000-0005-0000-0000-00006B450000}"/>
    <cellStyle name="Normal 16 3 2 2 2" xfId="3941" xr:uid="{00000000-0005-0000-0000-00006C450000}"/>
    <cellStyle name="Normal 16 3 2 2 2 2" xfId="8618" xr:uid="{00000000-0005-0000-0000-00006D450000}"/>
    <cellStyle name="Normal 16 3 2 2 2 2 2" xfId="17942" xr:uid="{00000000-0005-0000-0000-00006E450000}"/>
    <cellStyle name="Normal 16 3 2 2 2 2 3" xfId="27265" xr:uid="{00000000-0005-0000-0000-00006F450000}"/>
    <cellStyle name="Normal 16 3 2 2 2 3" xfId="13275" xr:uid="{00000000-0005-0000-0000-000070450000}"/>
    <cellStyle name="Normal 16 3 2 2 2 4" xfId="22599" xr:uid="{00000000-0005-0000-0000-000071450000}"/>
    <cellStyle name="Normal 16 3 2 2 3" xfId="5650" xr:uid="{00000000-0005-0000-0000-000072450000}"/>
    <cellStyle name="Normal 16 3 2 2 3 2" xfId="14974" xr:uid="{00000000-0005-0000-0000-000073450000}"/>
    <cellStyle name="Normal 16 3 2 2 3 3" xfId="24297" xr:uid="{00000000-0005-0000-0000-000074450000}"/>
    <cellStyle name="Normal 16 3 2 2 4" xfId="11720" xr:uid="{00000000-0005-0000-0000-000075450000}"/>
    <cellStyle name="Normal 16 3 2 2 5" xfId="21046" xr:uid="{00000000-0005-0000-0000-000076450000}"/>
    <cellStyle name="Normal 16 3 2 3" xfId="2215" xr:uid="{00000000-0005-0000-0000-000077450000}"/>
    <cellStyle name="Normal 16 3 2 3 2" xfId="3940" xr:uid="{00000000-0005-0000-0000-000078450000}"/>
    <cellStyle name="Normal 16 3 2 3 2 2" xfId="8617" xr:uid="{00000000-0005-0000-0000-000079450000}"/>
    <cellStyle name="Normal 16 3 2 3 2 2 2" xfId="17941" xr:uid="{00000000-0005-0000-0000-00007A450000}"/>
    <cellStyle name="Normal 16 3 2 3 2 2 3" xfId="27264" xr:uid="{00000000-0005-0000-0000-00007B450000}"/>
    <cellStyle name="Normal 16 3 2 3 2 3" xfId="13274" xr:uid="{00000000-0005-0000-0000-00007C450000}"/>
    <cellStyle name="Normal 16 3 2 3 2 4" xfId="22598" xr:uid="{00000000-0005-0000-0000-00007D450000}"/>
    <cellStyle name="Normal 16 3 2 3 3" xfId="5649" xr:uid="{00000000-0005-0000-0000-00007E450000}"/>
    <cellStyle name="Normal 16 3 2 3 3 2" xfId="14973" xr:uid="{00000000-0005-0000-0000-00007F450000}"/>
    <cellStyle name="Normal 16 3 2 3 3 3" xfId="24296" xr:uid="{00000000-0005-0000-0000-000080450000}"/>
    <cellStyle name="Normal 16 3 2 3 4" xfId="11719" xr:uid="{00000000-0005-0000-0000-000081450000}"/>
    <cellStyle name="Normal 16 3 2 3 5" xfId="21045" xr:uid="{00000000-0005-0000-0000-000082450000}"/>
    <cellStyle name="Normal 16 3 2 4" xfId="3068" xr:uid="{00000000-0005-0000-0000-000083450000}"/>
    <cellStyle name="Normal 16 3 2 4 2" xfId="7747" xr:uid="{00000000-0005-0000-0000-000084450000}"/>
    <cellStyle name="Normal 16 3 2 4 2 2" xfId="17071" xr:uid="{00000000-0005-0000-0000-000085450000}"/>
    <cellStyle name="Normal 16 3 2 4 2 3" xfId="26394" xr:uid="{00000000-0005-0000-0000-000086450000}"/>
    <cellStyle name="Normal 16 3 2 4 3" xfId="12455" xr:uid="{00000000-0005-0000-0000-000087450000}"/>
    <cellStyle name="Normal 16 3 2 4 4" xfId="21781" xr:uid="{00000000-0005-0000-0000-000088450000}"/>
    <cellStyle name="Normal 16 3 2 5" xfId="4721" xr:uid="{00000000-0005-0000-0000-000089450000}"/>
    <cellStyle name="Normal 16 3 2 5 2" xfId="14045" xr:uid="{00000000-0005-0000-0000-00008A450000}"/>
    <cellStyle name="Normal 16 3 2 5 3" xfId="23368" xr:uid="{00000000-0005-0000-0000-00008B450000}"/>
    <cellStyle name="Normal 16 3 2 6" xfId="10849" xr:uid="{00000000-0005-0000-0000-00008C450000}"/>
    <cellStyle name="Normal 16 3 2 7" xfId="20173" xr:uid="{00000000-0005-0000-0000-00008D450000}"/>
    <cellStyle name="Normal 16 3 3" xfId="2217" xr:uid="{00000000-0005-0000-0000-00008E450000}"/>
    <cellStyle name="Normal 16 3 3 2" xfId="3942" xr:uid="{00000000-0005-0000-0000-00008F450000}"/>
    <cellStyle name="Normal 16 3 3 2 2" xfId="8619" xr:uid="{00000000-0005-0000-0000-000090450000}"/>
    <cellStyle name="Normal 16 3 3 2 2 2" xfId="17943" xr:uid="{00000000-0005-0000-0000-000091450000}"/>
    <cellStyle name="Normal 16 3 3 2 2 3" xfId="27266" xr:uid="{00000000-0005-0000-0000-000092450000}"/>
    <cellStyle name="Normal 16 3 3 2 3" xfId="13276" xr:uid="{00000000-0005-0000-0000-000093450000}"/>
    <cellStyle name="Normal 16 3 3 2 4" xfId="22600" xr:uid="{00000000-0005-0000-0000-000094450000}"/>
    <cellStyle name="Normal 16 3 3 3" xfId="5651" xr:uid="{00000000-0005-0000-0000-000095450000}"/>
    <cellStyle name="Normal 16 3 3 3 2" xfId="14975" xr:uid="{00000000-0005-0000-0000-000096450000}"/>
    <cellStyle name="Normal 16 3 3 3 3" xfId="24298" xr:uid="{00000000-0005-0000-0000-000097450000}"/>
    <cellStyle name="Normal 16 3 3 4" xfId="11721" xr:uid="{00000000-0005-0000-0000-000098450000}"/>
    <cellStyle name="Normal 16 3 3 5" xfId="21047" xr:uid="{00000000-0005-0000-0000-000099450000}"/>
    <cellStyle name="Normal 16 3 4" xfId="2214" xr:uid="{00000000-0005-0000-0000-00009A450000}"/>
    <cellStyle name="Normal 16 3 4 2" xfId="3939" xr:uid="{00000000-0005-0000-0000-00009B450000}"/>
    <cellStyle name="Normal 16 3 4 2 2" xfId="8616" xr:uid="{00000000-0005-0000-0000-00009C450000}"/>
    <cellStyle name="Normal 16 3 4 2 2 2" xfId="17940" xr:uid="{00000000-0005-0000-0000-00009D450000}"/>
    <cellStyle name="Normal 16 3 4 2 2 3" xfId="27263" xr:uid="{00000000-0005-0000-0000-00009E450000}"/>
    <cellStyle name="Normal 16 3 4 2 3" xfId="13273" xr:uid="{00000000-0005-0000-0000-00009F450000}"/>
    <cellStyle name="Normal 16 3 4 2 4" xfId="22597" xr:uid="{00000000-0005-0000-0000-0000A0450000}"/>
    <cellStyle name="Normal 16 3 4 3" xfId="5648" xr:uid="{00000000-0005-0000-0000-0000A1450000}"/>
    <cellStyle name="Normal 16 3 4 3 2" xfId="14972" xr:uid="{00000000-0005-0000-0000-0000A2450000}"/>
    <cellStyle name="Normal 16 3 4 3 3" xfId="24295" xr:uid="{00000000-0005-0000-0000-0000A3450000}"/>
    <cellStyle name="Normal 16 3 4 4" xfId="11718" xr:uid="{00000000-0005-0000-0000-0000A4450000}"/>
    <cellStyle name="Normal 16 3 4 5" xfId="21044" xr:uid="{00000000-0005-0000-0000-0000A5450000}"/>
    <cellStyle name="Normal 16 3 5" xfId="3067" xr:uid="{00000000-0005-0000-0000-0000A6450000}"/>
    <cellStyle name="Normal 16 3 5 2" xfId="7746" xr:uid="{00000000-0005-0000-0000-0000A7450000}"/>
    <cellStyle name="Normal 16 3 5 2 2" xfId="17070" xr:uid="{00000000-0005-0000-0000-0000A8450000}"/>
    <cellStyle name="Normal 16 3 5 2 3" xfId="26393" xr:uid="{00000000-0005-0000-0000-0000A9450000}"/>
    <cellStyle name="Normal 16 3 5 3" xfId="12454" xr:uid="{00000000-0005-0000-0000-0000AA450000}"/>
    <cellStyle name="Normal 16 3 5 4" xfId="21780" xr:uid="{00000000-0005-0000-0000-0000AB450000}"/>
    <cellStyle name="Normal 16 3 6" xfId="4720" xr:uid="{00000000-0005-0000-0000-0000AC450000}"/>
    <cellStyle name="Normal 16 3 6 2" xfId="14044" xr:uid="{00000000-0005-0000-0000-0000AD450000}"/>
    <cellStyle name="Normal 16 3 6 3" xfId="23367" xr:uid="{00000000-0005-0000-0000-0000AE450000}"/>
    <cellStyle name="Normal 16 3 7" xfId="10848" xr:uid="{00000000-0005-0000-0000-0000AF450000}"/>
    <cellStyle name="Normal 16 3 8" xfId="20172" xr:uid="{00000000-0005-0000-0000-0000B0450000}"/>
    <cellStyle name="Normal 16 4" xfId="1262" xr:uid="{00000000-0005-0000-0000-0000B1450000}"/>
    <cellStyle name="Normal 16 4 2" xfId="2219" xr:uid="{00000000-0005-0000-0000-0000B2450000}"/>
    <cellStyle name="Normal 16 4 2 2" xfId="3944" xr:uid="{00000000-0005-0000-0000-0000B3450000}"/>
    <cellStyle name="Normal 16 4 2 2 2" xfId="8621" xr:uid="{00000000-0005-0000-0000-0000B4450000}"/>
    <cellStyle name="Normal 16 4 2 2 2 2" xfId="17945" xr:uid="{00000000-0005-0000-0000-0000B5450000}"/>
    <cellStyle name="Normal 16 4 2 2 2 3" xfId="27268" xr:uid="{00000000-0005-0000-0000-0000B6450000}"/>
    <cellStyle name="Normal 16 4 2 2 3" xfId="13278" xr:uid="{00000000-0005-0000-0000-0000B7450000}"/>
    <cellStyle name="Normal 16 4 2 2 4" xfId="22602" xr:uid="{00000000-0005-0000-0000-0000B8450000}"/>
    <cellStyle name="Normal 16 4 2 3" xfId="5653" xr:uid="{00000000-0005-0000-0000-0000B9450000}"/>
    <cellStyle name="Normal 16 4 2 3 2" xfId="14977" xr:uid="{00000000-0005-0000-0000-0000BA450000}"/>
    <cellStyle name="Normal 16 4 2 3 3" xfId="24300" xr:uid="{00000000-0005-0000-0000-0000BB450000}"/>
    <cellStyle name="Normal 16 4 2 4" xfId="11723" xr:uid="{00000000-0005-0000-0000-0000BC450000}"/>
    <cellStyle name="Normal 16 4 2 5" xfId="21049" xr:uid="{00000000-0005-0000-0000-0000BD450000}"/>
    <cellStyle name="Normal 16 4 3" xfId="2218" xr:uid="{00000000-0005-0000-0000-0000BE450000}"/>
    <cellStyle name="Normal 16 4 3 2" xfId="3943" xr:uid="{00000000-0005-0000-0000-0000BF450000}"/>
    <cellStyle name="Normal 16 4 3 2 2" xfId="8620" xr:uid="{00000000-0005-0000-0000-0000C0450000}"/>
    <cellStyle name="Normal 16 4 3 2 2 2" xfId="17944" xr:uid="{00000000-0005-0000-0000-0000C1450000}"/>
    <cellStyle name="Normal 16 4 3 2 2 3" xfId="27267" xr:uid="{00000000-0005-0000-0000-0000C2450000}"/>
    <cellStyle name="Normal 16 4 3 2 3" xfId="13277" xr:uid="{00000000-0005-0000-0000-0000C3450000}"/>
    <cellStyle name="Normal 16 4 3 2 4" xfId="22601" xr:uid="{00000000-0005-0000-0000-0000C4450000}"/>
    <cellStyle name="Normal 16 4 3 3" xfId="5652" xr:uid="{00000000-0005-0000-0000-0000C5450000}"/>
    <cellStyle name="Normal 16 4 3 3 2" xfId="14976" xr:uid="{00000000-0005-0000-0000-0000C6450000}"/>
    <cellStyle name="Normal 16 4 3 3 3" xfId="24299" xr:uid="{00000000-0005-0000-0000-0000C7450000}"/>
    <cellStyle name="Normal 16 4 3 4" xfId="11722" xr:uid="{00000000-0005-0000-0000-0000C8450000}"/>
    <cellStyle name="Normal 16 4 3 5" xfId="21048" xr:uid="{00000000-0005-0000-0000-0000C9450000}"/>
    <cellStyle name="Normal 16 4 4" xfId="3069" xr:uid="{00000000-0005-0000-0000-0000CA450000}"/>
    <cellStyle name="Normal 16 4 4 2" xfId="7748" xr:uid="{00000000-0005-0000-0000-0000CB450000}"/>
    <cellStyle name="Normal 16 4 4 2 2" xfId="17072" xr:uid="{00000000-0005-0000-0000-0000CC450000}"/>
    <cellStyle name="Normal 16 4 4 2 3" xfId="26395" xr:uid="{00000000-0005-0000-0000-0000CD450000}"/>
    <cellStyle name="Normal 16 4 4 3" xfId="12456" xr:uid="{00000000-0005-0000-0000-0000CE450000}"/>
    <cellStyle name="Normal 16 4 4 4" xfId="21782" xr:uid="{00000000-0005-0000-0000-0000CF450000}"/>
    <cellStyle name="Normal 16 4 5" xfId="4722" xr:uid="{00000000-0005-0000-0000-0000D0450000}"/>
    <cellStyle name="Normal 16 4 5 2" xfId="14046" xr:uid="{00000000-0005-0000-0000-0000D1450000}"/>
    <cellStyle name="Normal 16 4 5 3" xfId="23369" xr:uid="{00000000-0005-0000-0000-0000D2450000}"/>
    <cellStyle name="Normal 16 4 6" xfId="10850" xr:uid="{00000000-0005-0000-0000-0000D3450000}"/>
    <cellStyle name="Normal 16 4 7" xfId="20174" xr:uid="{00000000-0005-0000-0000-0000D4450000}"/>
    <cellStyle name="Normal 16 5" xfId="2220" xr:uid="{00000000-0005-0000-0000-0000D5450000}"/>
    <cellStyle name="Normal 16 5 2" xfId="3945" xr:uid="{00000000-0005-0000-0000-0000D6450000}"/>
    <cellStyle name="Normal 16 5 2 2" xfId="8622" xr:uid="{00000000-0005-0000-0000-0000D7450000}"/>
    <cellStyle name="Normal 16 5 2 2 2" xfId="17946" xr:uid="{00000000-0005-0000-0000-0000D8450000}"/>
    <cellStyle name="Normal 16 5 2 2 3" xfId="27269" xr:uid="{00000000-0005-0000-0000-0000D9450000}"/>
    <cellStyle name="Normal 16 5 2 3" xfId="13279" xr:uid="{00000000-0005-0000-0000-0000DA450000}"/>
    <cellStyle name="Normal 16 5 2 4" xfId="22603" xr:uid="{00000000-0005-0000-0000-0000DB450000}"/>
    <cellStyle name="Normal 16 5 3" xfId="5654" xr:uid="{00000000-0005-0000-0000-0000DC450000}"/>
    <cellStyle name="Normal 16 5 3 2" xfId="14978" xr:uid="{00000000-0005-0000-0000-0000DD450000}"/>
    <cellStyle name="Normal 16 5 3 3" xfId="24301" xr:uid="{00000000-0005-0000-0000-0000DE450000}"/>
    <cellStyle name="Normal 16 5 4" xfId="11724" xr:uid="{00000000-0005-0000-0000-0000DF450000}"/>
    <cellStyle name="Normal 16 5 5" xfId="21050" xr:uid="{00000000-0005-0000-0000-0000E0450000}"/>
    <cellStyle name="Normal 16 6" xfId="2221" xr:uid="{00000000-0005-0000-0000-0000E1450000}"/>
    <cellStyle name="Normal 16 6 2" xfId="3946" xr:uid="{00000000-0005-0000-0000-0000E2450000}"/>
    <cellStyle name="Normal 16 6 2 2" xfId="8623" xr:uid="{00000000-0005-0000-0000-0000E3450000}"/>
    <cellStyle name="Normal 16 6 2 2 2" xfId="17947" xr:uid="{00000000-0005-0000-0000-0000E4450000}"/>
    <cellStyle name="Normal 16 6 2 2 3" xfId="27270" xr:uid="{00000000-0005-0000-0000-0000E5450000}"/>
    <cellStyle name="Normal 16 6 2 3" xfId="13280" xr:uid="{00000000-0005-0000-0000-0000E6450000}"/>
    <cellStyle name="Normal 16 6 2 4" xfId="22604" xr:uid="{00000000-0005-0000-0000-0000E7450000}"/>
    <cellStyle name="Normal 16 6 3" xfId="5655" xr:uid="{00000000-0005-0000-0000-0000E8450000}"/>
    <cellStyle name="Normal 16 6 3 2" xfId="14979" xr:uid="{00000000-0005-0000-0000-0000E9450000}"/>
    <cellStyle name="Normal 16 6 3 3" xfId="24302" xr:uid="{00000000-0005-0000-0000-0000EA450000}"/>
    <cellStyle name="Normal 16 6 4" xfId="11725" xr:uid="{00000000-0005-0000-0000-0000EB450000}"/>
    <cellStyle name="Normal 16 6 5" xfId="21051" xr:uid="{00000000-0005-0000-0000-0000EC450000}"/>
    <cellStyle name="Normal 16 7" xfId="2222" xr:uid="{00000000-0005-0000-0000-0000ED450000}"/>
    <cellStyle name="Normal 16 7 2" xfId="3947" xr:uid="{00000000-0005-0000-0000-0000EE450000}"/>
    <cellStyle name="Normal 16 7 2 2" xfId="8624" xr:uid="{00000000-0005-0000-0000-0000EF450000}"/>
    <cellStyle name="Normal 16 7 2 2 2" xfId="17948" xr:uid="{00000000-0005-0000-0000-0000F0450000}"/>
    <cellStyle name="Normal 16 7 2 2 3" xfId="27271" xr:uid="{00000000-0005-0000-0000-0000F1450000}"/>
    <cellStyle name="Normal 16 7 2 3" xfId="13281" xr:uid="{00000000-0005-0000-0000-0000F2450000}"/>
    <cellStyle name="Normal 16 7 2 4" xfId="22605" xr:uid="{00000000-0005-0000-0000-0000F3450000}"/>
    <cellStyle name="Normal 16 7 3" xfId="5656" xr:uid="{00000000-0005-0000-0000-0000F4450000}"/>
    <cellStyle name="Normal 16 7 3 2" xfId="14980" xr:uid="{00000000-0005-0000-0000-0000F5450000}"/>
    <cellStyle name="Normal 16 7 3 3" xfId="24303" xr:uid="{00000000-0005-0000-0000-0000F6450000}"/>
    <cellStyle name="Normal 16 7 4" xfId="11726" xr:uid="{00000000-0005-0000-0000-0000F7450000}"/>
    <cellStyle name="Normal 16 7 5" xfId="21052" xr:uid="{00000000-0005-0000-0000-0000F8450000}"/>
    <cellStyle name="Normal 16 8" xfId="2209" xr:uid="{00000000-0005-0000-0000-0000F9450000}"/>
    <cellStyle name="Normal 16 8 2" xfId="3934" xr:uid="{00000000-0005-0000-0000-0000FA450000}"/>
    <cellStyle name="Normal 16 8 2 2" xfId="8611" xr:uid="{00000000-0005-0000-0000-0000FB450000}"/>
    <cellStyle name="Normal 16 8 2 2 2" xfId="17935" xr:uid="{00000000-0005-0000-0000-0000FC450000}"/>
    <cellStyle name="Normal 16 8 2 2 3" xfId="27258" xr:uid="{00000000-0005-0000-0000-0000FD450000}"/>
    <cellStyle name="Normal 16 8 2 3" xfId="13268" xr:uid="{00000000-0005-0000-0000-0000FE450000}"/>
    <cellStyle name="Normal 16 8 2 4" xfId="22592" xr:uid="{00000000-0005-0000-0000-0000FF450000}"/>
    <cellStyle name="Normal 16 8 3" xfId="5643" xr:uid="{00000000-0005-0000-0000-000000460000}"/>
    <cellStyle name="Normal 16 8 3 2" xfId="14967" xr:uid="{00000000-0005-0000-0000-000001460000}"/>
    <cellStyle name="Normal 16 8 3 3" xfId="24290" xr:uid="{00000000-0005-0000-0000-000002460000}"/>
    <cellStyle name="Normal 16 8 4" xfId="11713" xr:uid="{00000000-0005-0000-0000-000003460000}"/>
    <cellStyle name="Normal 16 8 5" xfId="21039" xr:uid="{00000000-0005-0000-0000-000004460000}"/>
    <cellStyle name="Normal 16 9" xfId="2922" xr:uid="{00000000-0005-0000-0000-000005460000}"/>
    <cellStyle name="Normal 17" xfId="1263" xr:uid="{00000000-0005-0000-0000-000006460000}"/>
    <cellStyle name="Normal 17 10" xfId="2224" xr:uid="{00000000-0005-0000-0000-000007460000}"/>
    <cellStyle name="Normal 17 10 2" xfId="3949" xr:uid="{00000000-0005-0000-0000-000008460000}"/>
    <cellStyle name="Normal 17 10 2 2" xfId="8626" xr:uid="{00000000-0005-0000-0000-000009460000}"/>
    <cellStyle name="Normal 17 10 2 2 2" xfId="17950" xr:uid="{00000000-0005-0000-0000-00000A460000}"/>
    <cellStyle name="Normal 17 10 2 2 3" xfId="27273" xr:uid="{00000000-0005-0000-0000-00000B460000}"/>
    <cellStyle name="Normal 17 10 2 3" xfId="13283" xr:uid="{00000000-0005-0000-0000-00000C460000}"/>
    <cellStyle name="Normal 17 10 2 4" xfId="22607" xr:uid="{00000000-0005-0000-0000-00000D460000}"/>
    <cellStyle name="Normal 17 10 3" xfId="5658" xr:uid="{00000000-0005-0000-0000-00000E460000}"/>
    <cellStyle name="Normal 17 10 3 2" xfId="14982" xr:uid="{00000000-0005-0000-0000-00000F460000}"/>
    <cellStyle name="Normal 17 10 3 3" xfId="24305" xr:uid="{00000000-0005-0000-0000-000010460000}"/>
    <cellStyle name="Normal 17 10 4" xfId="11728" xr:uid="{00000000-0005-0000-0000-000011460000}"/>
    <cellStyle name="Normal 17 10 5" xfId="21054" xr:uid="{00000000-0005-0000-0000-000012460000}"/>
    <cellStyle name="Normal 17 11" xfId="2223" xr:uid="{00000000-0005-0000-0000-000013460000}"/>
    <cellStyle name="Normal 17 11 2" xfId="3948" xr:uid="{00000000-0005-0000-0000-000014460000}"/>
    <cellStyle name="Normal 17 11 2 2" xfId="8625" xr:uid="{00000000-0005-0000-0000-000015460000}"/>
    <cellStyle name="Normal 17 11 2 2 2" xfId="17949" xr:uid="{00000000-0005-0000-0000-000016460000}"/>
    <cellStyle name="Normal 17 11 2 2 3" xfId="27272" xr:uid="{00000000-0005-0000-0000-000017460000}"/>
    <cellStyle name="Normal 17 11 2 3" xfId="13282" xr:uid="{00000000-0005-0000-0000-000018460000}"/>
    <cellStyle name="Normal 17 11 2 4" xfId="22606" xr:uid="{00000000-0005-0000-0000-000019460000}"/>
    <cellStyle name="Normal 17 11 3" xfId="5657" xr:uid="{00000000-0005-0000-0000-00001A460000}"/>
    <cellStyle name="Normal 17 11 3 2" xfId="14981" xr:uid="{00000000-0005-0000-0000-00001B460000}"/>
    <cellStyle name="Normal 17 11 3 3" xfId="24304" xr:uid="{00000000-0005-0000-0000-00001C460000}"/>
    <cellStyle name="Normal 17 11 4" xfId="11727" xr:uid="{00000000-0005-0000-0000-00001D460000}"/>
    <cellStyle name="Normal 17 11 5" xfId="21053" xr:uid="{00000000-0005-0000-0000-00001E460000}"/>
    <cellStyle name="Normal 17 12" xfId="3070" xr:uid="{00000000-0005-0000-0000-00001F460000}"/>
    <cellStyle name="Normal 17 12 2" xfId="7749" xr:uid="{00000000-0005-0000-0000-000020460000}"/>
    <cellStyle name="Normal 17 12 2 2" xfId="17073" xr:uid="{00000000-0005-0000-0000-000021460000}"/>
    <cellStyle name="Normal 17 12 2 3" xfId="26396" xr:uid="{00000000-0005-0000-0000-000022460000}"/>
    <cellStyle name="Normal 17 12 3" xfId="12457" xr:uid="{00000000-0005-0000-0000-000023460000}"/>
    <cellStyle name="Normal 17 12 4" xfId="21783" xr:uid="{00000000-0005-0000-0000-000024460000}"/>
    <cellStyle name="Normal 17 13" xfId="4723" xr:uid="{00000000-0005-0000-0000-000025460000}"/>
    <cellStyle name="Normal 17 13 2" xfId="14047" xr:uid="{00000000-0005-0000-0000-000026460000}"/>
    <cellStyle name="Normal 17 13 3" xfId="23370" xr:uid="{00000000-0005-0000-0000-000027460000}"/>
    <cellStyle name="Normal 17 14" xfId="10851" xr:uid="{00000000-0005-0000-0000-000028460000}"/>
    <cellStyle name="Normal 17 15" xfId="20175" xr:uid="{00000000-0005-0000-0000-000029460000}"/>
    <cellStyle name="Normal 17 16" xfId="28740" xr:uid="{00000000-0005-0000-0000-00002A460000}"/>
    <cellStyle name="Normal 17 2" xfId="1264" xr:uid="{00000000-0005-0000-0000-00002B460000}"/>
    <cellStyle name="Normal 17 2 10" xfId="4724" xr:uid="{00000000-0005-0000-0000-00002C460000}"/>
    <cellStyle name="Normal 17 2 10 2" xfId="14048" xr:uid="{00000000-0005-0000-0000-00002D460000}"/>
    <cellStyle name="Normal 17 2 10 3" xfId="23371" xr:uid="{00000000-0005-0000-0000-00002E460000}"/>
    <cellStyle name="Normal 17 2 11" xfId="10852" xr:uid="{00000000-0005-0000-0000-00002F460000}"/>
    <cellStyle name="Normal 17 2 12" xfId="20176" xr:uid="{00000000-0005-0000-0000-000030460000}"/>
    <cellStyle name="Normal 17 2 2" xfId="1265" xr:uid="{00000000-0005-0000-0000-000031460000}"/>
    <cellStyle name="Normal 17 2 2 2" xfId="1266" xr:uid="{00000000-0005-0000-0000-000032460000}"/>
    <cellStyle name="Normal 17 2 2 2 2" xfId="2228" xr:uid="{00000000-0005-0000-0000-000033460000}"/>
    <cellStyle name="Normal 17 2 2 2 2 2" xfId="3953" xr:uid="{00000000-0005-0000-0000-000034460000}"/>
    <cellStyle name="Normal 17 2 2 2 2 2 2" xfId="8630" xr:uid="{00000000-0005-0000-0000-000035460000}"/>
    <cellStyle name="Normal 17 2 2 2 2 2 2 2" xfId="17954" xr:uid="{00000000-0005-0000-0000-000036460000}"/>
    <cellStyle name="Normal 17 2 2 2 2 2 2 3" xfId="27277" xr:uid="{00000000-0005-0000-0000-000037460000}"/>
    <cellStyle name="Normal 17 2 2 2 2 2 3" xfId="13287" xr:uid="{00000000-0005-0000-0000-000038460000}"/>
    <cellStyle name="Normal 17 2 2 2 2 2 4" xfId="22611" xr:uid="{00000000-0005-0000-0000-000039460000}"/>
    <cellStyle name="Normal 17 2 2 2 2 3" xfId="5662" xr:uid="{00000000-0005-0000-0000-00003A460000}"/>
    <cellStyle name="Normal 17 2 2 2 2 3 2" xfId="14986" xr:uid="{00000000-0005-0000-0000-00003B460000}"/>
    <cellStyle name="Normal 17 2 2 2 2 3 3" xfId="24309" xr:uid="{00000000-0005-0000-0000-00003C460000}"/>
    <cellStyle name="Normal 17 2 2 2 2 4" xfId="11732" xr:uid="{00000000-0005-0000-0000-00003D460000}"/>
    <cellStyle name="Normal 17 2 2 2 2 5" xfId="21058" xr:uid="{00000000-0005-0000-0000-00003E460000}"/>
    <cellStyle name="Normal 17 2 2 2 3" xfId="2227" xr:uid="{00000000-0005-0000-0000-00003F460000}"/>
    <cellStyle name="Normal 17 2 2 2 3 2" xfId="3952" xr:uid="{00000000-0005-0000-0000-000040460000}"/>
    <cellStyle name="Normal 17 2 2 2 3 2 2" xfId="8629" xr:uid="{00000000-0005-0000-0000-000041460000}"/>
    <cellStyle name="Normal 17 2 2 2 3 2 2 2" xfId="17953" xr:uid="{00000000-0005-0000-0000-000042460000}"/>
    <cellStyle name="Normal 17 2 2 2 3 2 2 3" xfId="27276" xr:uid="{00000000-0005-0000-0000-000043460000}"/>
    <cellStyle name="Normal 17 2 2 2 3 2 3" xfId="13286" xr:uid="{00000000-0005-0000-0000-000044460000}"/>
    <cellStyle name="Normal 17 2 2 2 3 2 4" xfId="22610" xr:uid="{00000000-0005-0000-0000-000045460000}"/>
    <cellStyle name="Normal 17 2 2 2 3 3" xfId="5661" xr:uid="{00000000-0005-0000-0000-000046460000}"/>
    <cellStyle name="Normal 17 2 2 2 3 3 2" xfId="14985" xr:uid="{00000000-0005-0000-0000-000047460000}"/>
    <cellStyle name="Normal 17 2 2 2 3 3 3" xfId="24308" xr:uid="{00000000-0005-0000-0000-000048460000}"/>
    <cellStyle name="Normal 17 2 2 2 3 4" xfId="11731" xr:uid="{00000000-0005-0000-0000-000049460000}"/>
    <cellStyle name="Normal 17 2 2 2 3 5" xfId="21057" xr:uid="{00000000-0005-0000-0000-00004A460000}"/>
    <cellStyle name="Normal 17 2 2 2 4" xfId="3073" xr:uid="{00000000-0005-0000-0000-00004B460000}"/>
    <cellStyle name="Normal 17 2 2 2 4 2" xfId="7752" xr:uid="{00000000-0005-0000-0000-00004C460000}"/>
    <cellStyle name="Normal 17 2 2 2 4 2 2" xfId="17076" xr:uid="{00000000-0005-0000-0000-00004D460000}"/>
    <cellStyle name="Normal 17 2 2 2 4 2 3" xfId="26399" xr:uid="{00000000-0005-0000-0000-00004E460000}"/>
    <cellStyle name="Normal 17 2 2 2 4 3" xfId="12460" xr:uid="{00000000-0005-0000-0000-00004F460000}"/>
    <cellStyle name="Normal 17 2 2 2 4 4" xfId="21786" xr:uid="{00000000-0005-0000-0000-000050460000}"/>
    <cellStyle name="Normal 17 2 2 2 5" xfId="4726" xr:uid="{00000000-0005-0000-0000-000051460000}"/>
    <cellStyle name="Normal 17 2 2 2 5 2" xfId="14050" xr:uid="{00000000-0005-0000-0000-000052460000}"/>
    <cellStyle name="Normal 17 2 2 2 5 3" xfId="23373" xr:uid="{00000000-0005-0000-0000-000053460000}"/>
    <cellStyle name="Normal 17 2 2 2 6" xfId="10854" xr:uid="{00000000-0005-0000-0000-000054460000}"/>
    <cellStyle name="Normal 17 2 2 2 7" xfId="20178" xr:uid="{00000000-0005-0000-0000-000055460000}"/>
    <cellStyle name="Normal 17 2 2 3" xfId="2229" xr:uid="{00000000-0005-0000-0000-000056460000}"/>
    <cellStyle name="Normal 17 2 2 3 2" xfId="3954" xr:uid="{00000000-0005-0000-0000-000057460000}"/>
    <cellStyle name="Normal 17 2 2 3 2 2" xfId="8631" xr:uid="{00000000-0005-0000-0000-000058460000}"/>
    <cellStyle name="Normal 17 2 2 3 2 2 2" xfId="17955" xr:uid="{00000000-0005-0000-0000-000059460000}"/>
    <cellStyle name="Normal 17 2 2 3 2 2 3" xfId="27278" xr:uid="{00000000-0005-0000-0000-00005A460000}"/>
    <cellStyle name="Normal 17 2 2 3 2 3" xfId="13288" xr:uid="{00000000-0005-0000-0000-00005B460000}"/>
    <cellStyle name="Normal 17 2 2 3 2 4" xfId="22612" xr:uid="{00000000-0005-0000-0000-00005C460000}"/>
    <cellStyle name="Normal 17 2 2 3 3" xfId="5663" xr:uid="{00000000-0005-0000-0000-00005D460000}"/>
    <cellStyle name="Normal 17 2 2 3 3 2" xfId="14987" xr:uid="{00000000-0005-0000-0000-00005E460000}"/>
    <cellStyle name="Normal 17 2 2 3 3 3" xfId="24310" xr:uid="{00000000-0005-0000-0000-00005F460000}"/>
    <cellStyle name="Normal 17 2 2 3 4" xfId="11733" xr:uid="{00000000-0005-0000-0000-000060460000}"/>
    <cellStyle name="Normal 17 2 2 3 5" xfId="21059" xr:uid="{00000000-0005-0000-0000-000061460000}"/>
    <cellStyle name="Normal 17 2 2 4" xfId="2226" xr:uid="{00000000-0005-0000-0000-000062460000}"/>
    <cellStyle name="Normal 17 2 2 4 2" xfId="3951" xr:uid="{00000000-0005-0000-0000-000063460000}"/>
    <cellStyle name="Normal 17 2 2 4 2 2" xfId="8628" xr:uid="{00000000-0005-0000-0000-000064460000}"/>
    <cellStyle name="Normal 17 2 2 4 2 2 2" xfId="17952" xr:uid="{00000000-0005-0000-0000-000065460000}"/>
    <cellStyle name="Normal 17 2 2 4 2 2 3" xfId="27275" xr:uid="{00000000-0005-0000-0000-000066460000}"/>
    <cellStyle name="Normal 17 2 2 4 2 3" xfId="13285" xr:uid="{00000000-0005-0000-0000-000067460000}"/>
    <cellStyle name="Normal 17 2 2 4 2 4" xfId="22609" xr:uid="{00000000-0005-0000-0000-000068460000}"/>
    <cellStyle name="Normal 17 2 2 4 3" xfId="5660" xr:uid="{00000000-0005-0000-0000-000069460000}"/>
    <cellStyle name="Normal 17 2 2 4 3 2" xfId="14984" xr:uid="{00000000-0005-0000-0000-00006A460000}"/>
    <cellStyle name="Normal 17 2 2 4 3 3" xfId="24307" xr:uid="{00000000-0005-0000-0000-00006B460000}"/>
    <cellStyle name="Normal 17 2 2 4 4" xfId="11730" xr:uid="{00000000-0005-0000-0000-00006C460000}"/>
    <cellStyle name="Normal 17 2 2 4 5" xfId="21056" xr:uid="{00000000-0005-0000-0000-00006D460000}"/>
    <cellStyle name="Normal 17 2 2 5" xfId="3072" xr:uid="{00000000-0005-0000-0000-00006E460000}"/>
    <cellStyle name="Normal 17 2 2 5 2" xfId="7751" xr:uid="{00000000-0005-0000-0000-00006F460000}"/>
    <cellStyle name="Normal 17 2 2 5 2 2" xfId="17075" xr:uid="{00000000-0005-0000-0000-000070460000}"/>
    <cellStyle name="Normal 17 2 2 5 2 3" xfId="26398" xr:uid="{00000000-0005-0000-0000-000071460000}"/>
    <cellStyle name="Normal 17 2 2 5 3" xfId="12459" xr:uid="{00000000-0005-0000-0000-000072460000}"/>
    <cellStyle name="Normal 17 2 2 5 4" xfId="21785" xr:uid="{00000000-0005-0000-0000-000073460000}"/>
    <cellStyle name="Normal 17 2 2 6" xfId="4725" xr:uid="{00000000-0005-0000-0000-000074460000}"/>
    <cellStyle name="Normal 17 2 2 6 2" xfId="14049" xr:uid="{00000000-0005-0000-0000-000075460000}"/>
    <cellStyle name="Normal 17 2 2 6 3" xfId="23372" xr:uid="{00000000-0005-0000-0000-000076460000}"/>
    <cellStyle name="Normal 17 2 2 7" xfId="10853" xr:uid="{00000000-0005-0000-0000-000077460000}"/>
    <cellStyle name="Normal 17 2 2 8" xfId="20177" xr:uid="{00000000-0005-0000-0000-000078460000}"/>
    <cellStyle name="Normal 17 2 3" xfId="1267" xr:uid="{00000000-0005-0000-0000-000079460000}"/>
    <cellStyle name="Normal 17 2 3 2" xfId="2231" xr:uid="{00000000-0005-0000-0000-00007A460000}"/>
    <cellStyle name="Normal 17 2 3 2 2" xfId="2232" xr:uid="{00000000-0005-0000-0000-00007B460000}"/>
    <cellStyle name="Normal 17 2 3 2 2 2" xfId="3957" xr:uid="{00000000-0005-0000-0000-00007C460000}"/>
    <cellStyle name="Normal 17 2 3 2 2 2 2" xfId="8634" xr:uid="{00000000-0005-0000-0000-00007D460000}"/>
    <cellStyle name="Normal 17 2 3 2 2 2 2 2" xfId="17958" xr:uid="{00000000-0005-0000-0000-00007E460000}"/>
    <cellStyle name="Normal 17 2 3 2 2 2 2 3" xfId="27281" xr:uid="{00000000-0005-0000-0000-00007F460000}"/>
    <cellStyle name="Normal 17 2 3 2 2 2 3" xfId="13291" xr:uid="{00000000-0005-0000-0000-000080460000}"/>
    <cellStyle name="Normal 17 2 3 2 2 2 4" xfId="22615" xr:uid="{00000000-0005-0000-0000-000081460000}"/>
    <cellStyle name="Normal 17 2 3 2 2 3" xfId="5666" xr:uid="{00000000-0005-0000-0000-000082460000}"/>
    <cellStyle name="Normal 17 2 3 2 2 3 2" xfId="14990" xr:uid="{00000000-0005-0000-0000-000083460000}"/>
    <cellStyle name="Normal 17 2 3 2 2 3 3" xfId="24313" xr:uid="{00000000-0005-0000-0000-000084460000}"/>
    <cellStyle name="Normal 17 2 3 2 2 4" xfId="11736" xr:uid="{00000000-0005-0000-0000-000085460000}"/>
    <cellStyle name="Normal 17 2 3 2 2 5" xfId="21062" xr:uid="{00000000-0005-0000-0000-000086460000}"/>
    <cellStyle name="Normal 17 2 3 2 3" xfId="3956" xr:uid="{00000000-0005-0000-0000-000087460000}"/>
    <cellStyle name="Normal 17 2 3 2 3 2" xfId="8633" xr:uid="{00000000-0005-0000-0000-000088460000}"/>
    <cellStyle name="Normal 17 2 3 2 3 2 2" xfId="17957" xr:uid="{00000000-0005-0000-0000-000089460000}"/>
    <cellStyle name="Normal 17 2 3 2 3 2 3" xfId="27280" xr:uid="{00000000-0005-0000-0000-00008A460000}"/>
    <cellStyle name="Normal 17 2 3 2 3 3" xfId="13290" xr:uid="{00000000-0005-0000-0000-00008B460000}"/>
    <cellStyle name="Normal 17 2 3 2 3 4" xfId="22614" xr:uid="{00000000-0005-0000-0000-00008C460000}"/>
    <cellStyle name="Normal 17 2 3 2 4" xfId="5665" xr:uid="{00000000-0005-0000-0000-00008D460000}"/>
    <cellStyle name="Normal 17 2 3 2 4 2" xfId="14989" xr:uid="{00000000-0005-0000-0000-00008E460000}"/>
    <cellStyle name="Normal 17 2 3 2 4 3" xfId="24312" xr:uid="{00000000-0005-0000-0000-00008F460000}"/>
    <cellStyle name="Normal 17 2 3 2 5" xfId="11735" xr:uid="{00000000-0005-0000-0000-000090460000}"/>
    <cellStyle name="Normal 17 2 3 2 6" xfId="21061" xr:uid="{00000000-0005-0000-0000-000091460000}"/>
    <cellStyle name="Normal 17 2 3 3" xfId="2233" xr:uid="{00000000-0005-0000-0000-000092460000}"/>
    <cellStyle name="Normal 17 2 3 3 2" xfId="3958" xr:uid="{00000000-0005-0000-0000-000093460000}"/>
    <cellStyle name="Normal 17 2 3 3 2 2" xfId="8635" xr:uid="{00000000-0005-0000-0000-000094460000}"/>
    <cellStyle name="Normal 17 2 3 3 2 2 2" xfId="17959" xr:uid="{00000000-0005-0000-0000-000095460000}"/>
    <cellStyle name="Normal 17 2 3 3 2 2 3" xfId="27282" xr:uid="{00000000-0005-0000-0000-000096460000}"/>
    <cellStyle name="Normal 17 2 3 3 2 3" xfId="13292" xr:uid="{00000000-0005-0000-0000-000097460000}"/>
    <cellStyle name="Normal 17 2 3 3 2 4" xfId="22616" xr:uid="{00000000-0005-0000-0000-000098460000}"/>
    <cellStyle name="Normal 17 2 3 3 3" xfId="5667" xr:uid="{00000000-0005-0000-0000-000099460000}"/>
    <cellStyle name="Normal 17 2 3 3 3 2" xfId="14991" xr:uid="{00000000-0005-0000-0000-00009A460000}"/>
    <cellStyle name="Normal 17 2 3 3 3 3" xfId="24314" xr:uid="{00000000-0005-0000-0000-00009B460000}"/>
    <cellStyle name="Normal 17 2 3 3 4" xfId="11737" xr:uid="{00000000-0005-0000-0000-00009C460000}"/>
    <cellStyle name="Normal 17 2 3 3 5" xfId="21063" xr:uid="{00000000-0005-0000-0000-00009D460000}"/>
    <cellStyle name="Normal 17 2 3 4" xfId="2230" xr:uid="{00000000-0005-0000-0000-00009E460000}"/>
    <cellStyle name="Normal 17 2 3 4 2" xfId="3955" xr:uid="{00000000-0005-0000-0000-00009F460000}"/>
    <cellStyle name="Normal 17 2 3 4 2 2" xfId="8632" xr:uid="{00000000-0005-0000-0000-0000A0460000}"/>
    <cellStyle name="Normal 17 2 3 4 2 2 2" xfId="17956" xr:uid="{00000000-0005-0000-0000-0000A1460000}"/>
    <cellStyle name="Normal 17 2 3 4 2 2 3" xfId="27279" xr:uid="{00000000-0005-0000-0000-0000A2460000}"/>
    <cellStyle name="Normal 17 2 3 4 2 3" xfId="13289" xr:uid="{00000000-0005-0000-0000-0000A3460000}"/>
    <cellStyle name="Normal 17 2 3 4 2 4" xfId="22613" xr:uid="{00000000-0005-0000-0000-0000A4460000}"/>
    <cellStyle name="Normal 17 2 3 4 3" xfId="5664" xr:uid="{00000000-0005-0000-0000-0000A5460000}"/>
    <cellStyle name="Normal 17 2 3 4 3 2" xfId="14988" xr:uid="{00000000-0005-0000-0000-0000A6460000}"/>
    <cellStyle name="Normal 17 2 3 4 3 3" xfId="24311" xr:uid="{00000000-0005-0000-0000-0000A7460000}"/>
    <cellStyle name="Normal 17 2 3 4 4" xfId="11734" xr:uid="{00000000-0005-0000-0000-0000A8460000}"/>
    <cellStyle name="Normal 17 2 3 4 5" xfId="21060" xr:uid="{00000000-0005-0000-0000-0000A9460000}"/>
    <cellStyle name="Normal 17 2 3 5" xfId="3074" xr:uid="{00000000-0005-0000-0000-0000AA460000}"/>
    <cellStyle name="Normal 17 2 3 5 2" xfId="7753" xr:uid="{00000000-0005-0000-0000-0000AB460000}"/>
    <cellStyle name="Normal 17 2 3 5 2 2" xfId="17077" xr:uid="{00000000-0005-0000-0000-0000AC460000}"/>
    <cellStyle name="Normal 17 2 3 5 2 3" xfId="26400" xr:uid="{00000000-0005-0000-0000-0000AD460000}"/>
    <cellStyle name="Normal 17 2 3 5 3" xfId="12461" xr:uid="{00000000-0005-0000-0000-0000AE460000}"/>
    <cellStyle name="Normal 17 2 3 5 4" xfId="21787" xr:uid="{00000000-0005-0000-0000-0000AF460000}"/>
    <cellStyle name="Normal 17 2 3 6" xfId="4727" xr:uid="{00000000-0005-0000-0000-0000B0460000}"/>
    <cellStyle name="Normal 17 2 3 6 2" xfId="14051" xr:uid="{00000000-0005-0000-0000-0000B1460000}"/>
    <cellStyle name="Normal 17 2 3 6 3" xfId="23374" xr:uid="{00000000-0005-0000-0000-0000B2460000}"/>
    <cellStyle name="Normal 17 2 3 7" xfId="10855" xr:uid="{00000000-0005-0000-0000-0000B3460000}"/>
    <cellStyle name="Normal 17 2 3 8" xfId="20179" xr:uid="{00000000-0005-0000-0000-0000B4460000}"/>
    <cellStyle name="Normal 17 2 4" xfId="2234" xr:uid="{00000000-0005-0000-0000-0000B5460000}"/>
    <cellStyle name="Normal 17 2 4 2" xfId="2235" xr:uid="{00000000-0005-0000-0000-0000B6460000}"/>
    <cellStyle name="Normal 17 2 4 2 2" xfId="3960" xr:uid="{00000000-0005-0000-0000-0000B7460000}"/>
    <cellStyle name="Normal 17 2 4 2 2 2" xfId="8637" xr:uid="{00000000-0005-0000-0000-0000B8460000}"/>
    <cellStyle name="Normal 17 2 4 2 2 2 2" xfId="17961" xr:uid="{00000000-0005-0000-0000-0000B9460000}"/>
    <cellStyle name="Normal 17 2 4 2 2 2 3" xfId="27284" xr:uid="{00000000-0005-0000-0000-0000BA460000}"/>
    <cellStyle name="Normal 17 2 4 2 2 3" xfId="13294" xr:uid="{00000000-0005-0000-0000-0000BB460000}"/>
    <cellStyle name="Normal 17 2 4 2 2 4" xfId="22618" xr:uid="{00000000-0005-0000-0000-0000BC460000}"/>
    <cellStyle name="Normal 17 2 4 2 3" xfId="5669" xr:uid="{00000000-0005-0000-0000-0000BD460000}"/>
    <cellStyle name="Normal 17 2 4 2 3 2" xfId="14993" xr:uid="{00000000-0005-0000-0000-0000BE460000}"/>
    <cellStyle name="Normal 17 2 4 2 3 3" xfId="24316" xr:uid="{00000000-0005-0000-0000-0000BF460000}"/>
    <cellStyle name="Normal 17 2 4 2 4" xfId="11739" xr:uid="{00000000-0005-0000-0000-0000C0460000}"/>
    <cellStyle name="Normal 17 2 4 2 5" xfId="21065" xr:uid="{00000000-0005-0000-0000-0000C1460000}"/>
    <cellStyle name="Normal 17 2 4 3" xfId="3959" xr:uid="{00000000-0005-0000-0000-0000C2460000}"/>
    <cellStyle name="Normal 17 2 4 3 2" xfId="8636" xr:uid="{00000000-0005-0000-0000-0000C3460000}"/>
    <cellStyle name="Normal 17 2 4 3 2 2" xfId="17960" xr:uid="{00000000-0005-0000-0000-0000C4460000}"/>
    <cellStyle name="Normal 17 2 4 3 2 3" xfId="27283" xr:uid="{00000000-0005-0000-0000-0000C5460000}"/>
    <cellStyle name="Normal 17 2 4 3 3" xfId="13293" xr:uid="{00000000-0005-0000-0000-0000C6460000}"/>
    <cellStyle name="Normal 17 2 4 3 4" xfId="22617" xr:uid="{00000000-0005-0000-0000-0000C7460000}"/>
    <cellStyle name="Normal 17 2 4 4" xfId="5668" xr:uid="{00000000-0005-0000-0000-0000C8460000}"/>
    <cellStyle name="Normal 17 2 4 4 2" xfId="14992" xr:uid="{00000000-0005-0000-0000-0000C9460000}"/>
    <cellStyle name="Normal 17 2 4 4 3" xfId="24315" xr:uid="{00000000-0005-0000-0000-0000CA460000}"/>
    <cellStyle name="Normal 17 2 4 5" xfId="11738" xr:uid="{00000000-0005-0000-0000-0000CB460000}"/>
    <cellStyle name="Normal 17 2 4 6" xfId="21064" xr:uid="{00000000-0005-0000-0000-0000CC460000}"/>
    <cellStyle name="Normal 17 2 5" xfId="2236" xr:uid="{00000000-0005-0000-0000-0000CD460000}"/>
    <cellStyle name="Normal 17 2 5 2" xfId="3961" xr:uid="{00000000-0005-0000-0000-0000CE460000}"/>
    <cellStyle name="Normal 17 2 5 2 2" xfId="8638" xr:uid="{00000000-0005-0000-0000-0000CF460000}"/>
    <cellStyle name="Normal 17 2 5 2 2 2" xfId="17962" xr:uid="{00000000-0005-0000-0000-0000D0460000}"/>
    <cellStyle name="Normal 17 2 5 2 2 3" xfId="27285" xr:uid="{00000000-0005-0000-0000-0000D1460000}"/>
    <cellStyle name="Normal 17 2 5 2 3" xfId="13295" xr:uid="{00000000-0005-0000-0000-0000D2460000}"/>
    <cellStyle name="Normal 17 2 5 2 4" xfId="22619" xr:uid="{00000000-0005-0000-0000-0000D3460000}"/>
    <cellStyle name="Normal 17 2 5 3" xfId="5670" xr:uid="{00000000-0005-0000-0000-0000D4460000}"/>
    <cellStyle name="Normal 17 2 5 3 2" xfId="14994" xr:uid="{00000000-0005-0000-0000-0000D5460000}"/>
    <cellStyle name="Normal 17 2 5 3 3" xfId="24317" xr:uid="{00000000-0005-0000-0000-0000D6460000}"/>
    <cellStyle name="Normal 17 2 5 4" xfId="11740" xr:uid="{00000000-0005-0000-0000-0000D7460000}"/>
    <cellStyle name="Normal 17 2 5 5" xfId="21066" xr:uid="{00000000-0005-0000-0000-0000D8460000}"/>
    <cellStyle name="Normal 17 2 6" xfId="2237" xr:uid="{00000000-0005-0000-0000-0000D9460000}"/>
    <cellStyle name="Normal 17 2 6 2" xfId="3962" xr:uid="{00000000-0005-0000-0000-0000DA460000}"/>
    <cellStyle name="Normal 17 2 6 2 2" xfId="8639" xr:uid="{00000000-0005-0000-0000-0000DB460000}"/>
    <cellStyle name="Normal 17 2 6 2 2 2" xfId="17963" xr:uid="{00000000-0005-0000-0000-0000DC460000}"/>
    <cellStyle name="Normal 17 2 6 2 2 3" xfId="27286" xr:uid="{00000000-0005-0000-0000-0000DD460000}"/>
    <cellStyle name="Normal 17 2 6 2 3" xfId="13296" xr:uid="{00000000-0005-0000-0000-0000DE460000}"/>
    <cellStyle name="Normal 17 2 6 2 4" xfId="22620" xr:uid="{00000000-0005-0000-0000-0000DF460000}"/>
    <cellStyle name="Normal 17 2 6 3" xfId="5671" xr:uid="{00000000-0005-0000-0000-0000E0460000}"/>
    <cellStyle name="Normal 17 2 6 3 2" xfId="14995" xr:uid="{00000000-0005-0000-0000-0000E1460000}"/>
    <cellStyle name="Normal 17 2 6 3 3" xfId="24318" xr:uid="{00000000-0005-0000-0000-0000E2460000}"/>
    <cellStyle name="Normal 17 2 6 4" xfId="11741" xr:uid="{00000000-0005-0000-0000-0000E3460000}"/>
    <cellStyle name="Normal 17 2 6 5" xfId="21067" xr:uid="{00000000-0005-0000-0000-0000E4460000}"/>
    <cellStyle name="Normal 17 2 7" xfId="2238" xr:uid="{00000000-0005-0000-0000-0000E5460000}"/>
    <cellStyle name="Normal 17 2 7 2" xfId="3963" xr:uid="{00000000-0005-0000-0000-0000E6460000}"/>
    <cellStyle name="Normal 17 2 7 2 2" xfId="8640" xr:uid="{00000000-0005-0000-0000-0000E7460000}"/>
    <cellStyle name="Normal 17 2 7 2 2 2" xfId="17964" xr:uid="{00000000-0005-0000-0000-0000E8460000}"/>
    <cellStyle name="Normal 17 2 7 2 2 3" xfId="27287" xr:uid="{00000000-0005-0000-0000-0000E9460000}"/>
    <cellStyle name="Normal 17 2 7 2 3" xfId="13297" xr:uid="{00000000-0005-0000-0000-0000EA460000}"/>
    <cellStyle name="Normal 17 2 7 2 4" xfId="22621" xr:uid="{00000000-0005-0000-0000-0000EB460000}"/>
    <cellStyle name="Normal 17 2 7 3" xfId="5672" xr:uid="{00000000-0005-0000-0000-0000EC460000}"/>
    <cellStyle name="Normal 17 2 7 3 2" xfId="14996" xr:uid="{00000000-0005-0000-0000-0000ED460000}"/>
    <cellStyle name="Normal 17 2 7 3 3" xfId="24319" xr:uid="{00000000-0005-0000-0000-0000EE460000}"/>
    <cellStyle name="Normal 17 2 7 4" xfId="11742" xr:uid="{00000000-0005-0000-0000-0000EF460000}"/>
    <cellStyle name="Normal 17 2 7 5" xfId="21068" xr:uid="{00000000-0005-0000-0000-0000F0460000}"/>
    <cellStyle name="Normal 17 2 8" xfId="2225" xr:uid="{00000000-0005-0000-0000-0000F1460000}"/>
    <cellStyle name="Normal 17 2 8 2" xfId="3950" xr:uid="{00000000-0005-0000-0000-0000F2460000}"/>
    <cellStyle name="Normal 17 2 8 2 2" xfId="8627" xr:uid="{00000000-0005-0000-0000-0000F3460000}"/>
    <cellStyle name="Normal 17 2 8 2 2 2" xfId="17951" xr:uid="{00000000-0005-0000-0000-0000F4460000}"/>
    <cellStyle name="Normal 17 2 8 2 2 3" xfId="27274" xr:uid="{00000000-0005-0000-0000-0000F5460000}"/>
    <cellStyle name="Normal 17 2 8 2 3" xfId="13284" xr:uid="{00000000-0005-0000-0000-0000F6460000}"/>
    <cellStyle name="Normal 17 2 8 2 4" xfId="22608" xr:uid="{00000000-0005-0000-0000-0000F7460000}"/>
    <cellStyle name="Normal 17 2 8 3" xfId="5659" xr:uid="{00000000-0005-0000-0000-0000F8460000}"/>
    <cellStyle name="Normal 17 2 8 3 2" xfId="14983" xr:uid="{00000000-0005-0000-0000-0000F9460000}"/>
    <cellStyle name="Normal 17 2 8 3 3" xfId="24306" xr:uid="{00000000-0005-0000-0000-0000FA460000}"/>
    <cellStyle name="Normal 17 2 8 4" xfId="11729" xr:uid="{00000000-0005-0000-0000-0000FB460000}"/>
    <cellStyle name="Normal 17 2 8 5" xfId="21055" xr:uid="{00000000-0005-0000-0000-0000FC460000}"/>
    <cellStyle name="Normal 17 2 9" xfId="3071" xr:uid="{00000000-0005-0000-0000-0000FD460000}"/>
    <cellStyle name="Normal 17 2 9 2" xfId="7750" xr:uid="{00000000-0005-0000-0000-0000FE460000}"/>
    <cellStyle name="Normal 17 2 9 2 2" xfId="17074" xr:uid="{00000000-0005-0000-0000-0000FF460000}"/>
    <cellStyle name="Normal 17 2 9 2 3" xfId="26397" xr:uid="{00000000-0005-0000-0000-000000470000}"/>
    <cellStyle name="Normal 17 2 9 3" xfId="12458" xr:uid="{00000000-0005-0000-0000-000001470000}"/>
    <cellStyle name="Normal 17 2 9 4" xfId="21784" xr:uid="{00000000-0005-0000-0000-000002470000}"/>
    <cellStyle name="Normal 17 3" xfId="1268" xr:uid="{00000000-0005-0000-0000-000003470000}"/>
    <cellStyle name="Normal 17 3 2" xfId="1269" xr:uid="{00000000-0005-0000-0000-000004470000}"/>
    <cellStyle name="Normal 17 3 2 2" xfId="2241" xr:uid="{00000000-0005-0000-0000-000005470000}"/>
    <cellStyle name="Normal 17 3 2 2 2" xfId="3966" xr:uid="{00000000-0005-0000-0000-000006470000}"/>
    <cellStyle name="Normal 17 3 2 2 2 2" xfId="8643" xr:uid="{00000000-0005-0000-0000-000007470000}"/>
    <cellStyle name="Normal 17 3 2 2 2 2 2" xfId="17967" xr:uid="{00000000-0005-0000-0000-000008470000}"/>
    <cellStyle name="Normal 17 3 2 2 2 2 3" xfId="27290" xr:uid="{00000000-0005-0000-0000-000009470000}"/>
    <cellStyle name="Normal 17 3 2 2 2 3" xfId="13300" xr:uid="{00000000-0005-0000-0000-00000A470000}"/>
    <cellStyle name="Normal 17 3 2 2 2 4" xfId="22624" xr:uid="{00000000-0005-0000-0000-00000B470000}"/>
    <cellStyle name="Normal 17 3 2 2 3" xfId="5675" xr:uid="{00000000-0005-0000-0000-00000C470000}"/>
    <cellStyle name="Normal 17 3 2 2 3 2" xfId="14999" xr:uid="{00000000-0005-0000-0000-00000D470000}"/>
    <cellStyle name="Normal 17 3 2 2 3 3" xfId="24322" xr:uid="{00000000-0005-0000-0000-00000E470000}"/>
    <cellStyle name="Normal 17 3 2 2 4" xfId="11745" xr:uid="{00000000-0005-0000-0000-00000F470000}"/>
    <cellStyle name="Normal 17 3 2 2 5" xfId="21071" xr:uid="{00000000-0005-0000-0000-000010470000}"/>
    <cellStyle name="Normal 17 3 2 3" xfId="2240" xr:uid="{00000000-0005-0000-0000-000011470000}"/>
    <cellStyle name="Normal 17 3 2 3 2" xfId="3965" xr:uid="{00000000-0005-0000-0000-000012470000}"/>
    <cellStyle name="Normal 17 3 2 3 2 2" xfId="8642" xr:uid="{00000000-0005-0000-0000-000013470000}"/>
    <cellStyle name="Normal 17 3 2 3 2 2 2" xfId="17966" xr:uid="{00000000-0005-0000-0000-000014470000}"/>
    <cellStyle name="Normal 17 3 2 3 2 2 3" xfId="27289" xr:uid="{00000000-0005-0000-0000-000015470000}"/>
    <cellStyle name="Normal 17 3 2 3 2 3" xfId="13299" xr:uid="{00000000-0005-0000-0000-000016470000}"/>
    <cellStyle name="Normal 17 3 2 3 2 4" xfId="22623" xr:uid="{00000000-0005-0000-0000-000017470000}"/>
    <cellStyle name="Normal 17 3 2 3 3" xfId="5674" xr:uid="{00000000-0005-0000-0000-000018470000}"/>
    <cellStyle name="Normal 17 3 2 3 3 2" xfId="14998" xr:uid="{00000000-0005-0000-0000-000019470000}"/>
    <cellStyle name="Normal 17 3 2 3 3 3" xfId="24321" xr:uid="{00000000-0005-0000-0000-00001A470000}"/>
    <cellStyle name="Normal 17 3 2 3 4" xfId="11744" xr:uid="{00000000-0005-0000-0000-00001B470000}"/>
    <cellStyle name="Normal 17 3 2 3 5" xfId="21070" xr:uid="{00000000-0005-0000-0000-00001C470000}"/>
    <cellStyle name="Normal 17 3 2 4" xfId="3076" xr:uid="{00000000-0005-0000-0000-00001D470000}"/>
    <cellStyle name="Normal 17 3 2 4 2" xfId="7755" xr:uid="{00000000-0005-0000-0000-00001E470000}"/>
    <cellStyle name="Normal 17 3 2 4 2 2" xfId="17079" xr:uid="{00000000-0005-0000-0000-00001F470000}"/>
    <cellStyle name="Normal 17 3 2 4 2 3" xfId="26402" xr:uid="{00000000-0005-0000-0000-000020470000}"/>
    <cellStyle name="Normal 17 3 2 4 3" xfId="12463" xr:uid="{00000000-0005-0000-0000-000021470000}"/>
    <cellStyle name="Normal 17 3 2 4 4" xfId="21789" xr:uid="{00000000-0005-0000-0000-000022470000}"/>
    <cellStyle name="Normal 17 3 2 5" xfId="4729" xr:uid="{00000000-0005-0000-0000-000023470000}"/>
    <cellStyle name="Normal 17 3 2 5 2" xfId="14053" xr:uid="{00000000-0005-0000-0000-000024470000}"/>
    <cellStyle name="Normal 17 3 2 5 3" xfId="23376" xr:uid="{00000000-0005-0000-0000-000025470000}"/>
    <cellStyle name="Normal 17 3 2 6" xfId="10857" xr:uid="{00000000-0005-0000-0000-000026470000}"/>
    <cellStyle name="Normal 17 3 2 7" xfId="20181" xr:uid="{00000000-0005-0000-0000-000027470000}"/>
    <cellStyle name="Normal 17 3 3" xfId="2242" xr:uid="{00000000-0005-0000-0000-000028470000}"/>
    <cellStyle name="Normal 17 3 3 2" xfId="3967" xr:uid="{00000000-0005-0000-0000-000029470000}"/>
    <cellStyle name="Normal 17 3 3 2 2" xfId="8644" xr:uid="{00000000-0005-0000-0000-00002A470000}"/>
    <cellStyle name="Normal 17 3 3 2 2 2" xfId="17968" xr:uid="{00000000-0005-0000-0000-00002B470000}"/>
    <cellStyle name="Normal 17 3 3 2 2 3" xfId="27291" xr:uid="{00000000-0005-0000-0000-00002C470000}"/>
    <cellStyle name="Normal 17 3 3 2 3" xfId="13301" xr:uid="{00000000-0005-0000-0000-00002D470000}"/>
    <cellStyle name="Normal 17 3 3 2 4" xfId="22625" xr:uid="{00000000-0005-0000-0000-00002E470000}"/>
    <cellStyle name="Normal 17 3 3 3" xfId="5676" xr:uid="{00000000-0005-0000-0000-00002F470000}"/>
    <cellStyle name="Normal 17 3 3 3 2" xfId="15000" xr:uid="{00000000-0005-0000-0000-000030470000}"/>
    <cellStyle name="Normal 17 3 3 3 3" xfId="24323" xr:uid="{00000000-0005-0000-0000-000031470000}"/>
    <cellStyle name="Normal 17 3 3 4" xfId="11746" xr:uid="{00000000-0005-0000-0000-000032470000}"/>
    <cellStyle name="Normal 17 3 3 5" xfId="21072" xr:uid="{00000000-0005-0000-0000-000033470000}"/>
    <cellStyle name="Normal 17 3 4" xfId="2239" xr:uid="{00000000-0005-0000-0000-000034470000}"/>
    <cellStyle name="Normal 17 3 4 2" xfId="3964" xr:uid="{00000000-0005-0000-0000-000035470000}"/>
    <cellStyle name="Normal 17 3 4 2 2" xfId="8641" xr:uid="{00000000-0005-0000-0000-000036470000}"/>
    <cellStyle name="Normal 17 3 4 2 2 2" xfId="17965" xr:uid="{00000000-0005-0000-0000-000037470000}"/>
    <cellStyle name="Normal 17 3 4 2 2 3" xfId="27288" xr:uid="{00000000-0005-0000-0000-000038470000}"/>
    <cellStyle name="Normal 17 3 4 2 3" xfId="13298" xr:uid="{00000000-0005-0000-0000-000039470000}"/>
    <cellStyle name="Normal 17 3 4 2 4" xfId="22622" xr:uid="{00000000-0005-0000-0000-00003A470000}"/>
    <cellStyle name="Normal 17 3 4 3" xfId="5673" xr:uid="{00000000-0005-0000-0000-00003B470000}"/>
    <cellStyle name="Normal 17 3 4 3 2" xfId="14997" xr:uid="{00000000-0005-0000-0000-00003C470000}"/>
    <cellStyle name="Normal 17 3 4 3 3" xfId="24320" xr:uid="{00000000-0005-0000-0000-00003D470000}"/>
    <cellStyle name="Normal 17 3 4 4" xfId="11743" xr:uid="{00000000-0005-0000-0000-00003E470000}"/>
    <cellStyle name="Normal 17 3 4 5" xfId="21069" xr:uid="{00000000-0005-0000-0000-00003F470000}"/>
    <cellStyle name="Normal 17 3 5" xfId="3075" xr:uid="{00000000-0005-0000-0000-000040470000}"/>
    <cellStyle name="Normal 17 3 5 2" xfId="7754" xr:uid="{00000000-0005-0000-0000-000041470000}"/>
    <cellStyle name="Normal 17 3 5 2 2" xfId="17078" xr:uid="{00000000-0005-0000-0000-000042470000}"/>
    <cellStyle name="Normal 17 3 5 2 3" xfId="26401" xr:uid="{00000000-0005-0000-0000-000043470000}"/>
    <cellStyle name="Normal 17 3 5 3" xfId="12462" xr:uid="{00000000-0005-0000-0000-000044470000}"/>
    <cellStyle name="Normal 17 3 5 4" xfId="21788" xr:uid="{00000000-0005-0000-0000-000045470000}"/>
    <cellStyle name="Normal 17 3 6" xfId="4728" xr:uid="{00000000-0005-0000-0000-000046470000}"/>
    <cellStyle name="Normal 17 3 6 2" xfId="14052" xr:uid="{00000000-0005-0000-0000-000047470000}"/>
    <cellStyle name="Normal 17 3 6 3" xfId="23375" xr:uid="{00000000-0005-0000-0000-000048470000}"/>
    <cellStyle name="Normal 17 3 7" xfId="10856" xr:uid="{00000000-0005-0000-0000-000049470000}"/>
    <cellStyle name="Normal 17 3 8" xfId="20180" xr:uid="{00000000-0005-0000-0000-00004A470000}"/>
    <cellStyle name="Normal 17 4" xfId="1270" xr:uid="{00000000-0005-0000-0000-00004B470000}"/>
    <cellStyle name="Normal 17 4 2" xfId="2244" xr:uid="{00000000-0005-0000-0000-00004C470000}"/>
    <cellStyle name="Normal 17 4 2 2" xfId="2245" xr:uid="{00000000-0005-0000-0000-00004D470000}"/>
    <cellStyle name="Normal 17 4 2 2 2" xfId="3970" xr:uid="{00000000-0005-0000-0000-00004E470000}"/>
    <cellStyle name="Normal 17 4 2 2 2 2" xfId="8647" xr:uid="{00000000-0005-0000-0000-00004F470000}"/>
    <cellStyle name="Normal 17 4 2 2 2 2 2" xfId="17971" xr:uid="{00000000-0005-0000-0000-000050470000}"/>
    <cellStyle name="Normal 17 4 2 2 2 2 3" xfId="27294" xr:uid="{00000000-0005-0000-0000-000051470000}"/>
    <cellStyle name="Normal 17 4 2 2 2 3" xfId="13304" xr:uid="{00000000-0005-0000-0000-000052470000}"/>
    <cellStyle name="Normal 17 4 2 2 2 4" xfId="22628" xr:uid="{00000000-0005-0000-0000-000053470000}"/>
    <cellStyle name="Normal 17 4 2 2 3" xfId="5679" xr:uid="{00000000-0005-0000-0000-000054470000}"/>
    <cellStyle name="Normal 17 4 2 2 3 2" xfId="15003" xr:uid="{00000000-0005-0000-0000-000055470000}"/>
    <cellStyle name="Normal 17 4 2 2 3 3" xfId="24326" xr:uid="{00000000-0005-0000-0000-000056470000}"/>
    <cellStyle name="Normal 17 4 2 2 4" xfId="11749" xr:uid="{00000000-0005-0000-0000-000057470000}"/>
    <cellStyle name="Normal 17 4 2 2 5" xfId="21075" xr:uid="{00000000-0005-0000-0000-000058470000}"/>
    <cellStyle name="Normal 17 4 2 3" xfId="3969" xr:uid="{00000000-0005-0000-0000-000059470000}"/>
    <cellStyle name="Normal 17 4 2 3 2" xfId="8646" xr:uid="{00000000-0005-0000-0000-00005A470000}"/>
    <cellStyle name="Normal 17 4 2 3 2 2" xfId="17970" xr:uid="{00000000-0005-0000-0000-00005B470000}"/>
    <cellStyle name="Normal 17 4 2 3 2 3" xfId="27293" xr:uid="{00000000-0005-0000-0000-00005C470000}"/>
    <cellStyle name="Normal 17 4 2 3 3" xfId="13303" xr:uid="{00000000-0005-0000-0000-00005D470000}"/>
    <cellStyle name="Normal 17 4 2 3 4" xfId="22627" xr:uid="{00000000-0005-0000-0000-00005E470000}"/>
    <cellStyle name="Normal 17 4 2 4" xfId="5678" xr:uid="{00000000-0005-0000-0000-00005F470000}"/>
    <cellStyle name="Normal 17 4 2 4 2" xfId="15002" xr:uid="{00000000-0005-0000-0000-000060470000}"/>
    <cellStyle name="Normal 17 4 2 4 3" xfId="24325" xr:uid="{00000000-0005-0000-0000-000061470000}"/>
    <cellStyle name="Normal 17 4 2 5" xfId="11748" xr:uid="{00000000-0005-0000-0000-000062470000}"/>
    <cellStyle name="Normal 17 4 2 6" xfId="21074" xr:uid="{00000000-0005-0000-0000-000063470000}"/>
    <cellStyle name="Normal 17 4 3" xfId="2246" xr:uid="{00000000-0005-0000-0000-000064470000}"/>
    <cellStyle name="Normal 17 4 3 2" xfId="3971" xr:uid="{00000000-0005-0000-0000-000065470000}"/>
    <cellStyle name="Normal 17 4 3 2 2" xfId="8648" xr:uid="{00000000-0005-0000-0000-000066470000}"/>
    <cellStyle name="Normal 17 4 3 2 2 2" xfId="17972" xr:uid="{00000000-0005-0000-0000-000067470000}"/>
    <cellStyle name="Normal 17 4 3 2 2 3" xfId="27295" xr:uid="{00000000-0005-0000-0000-000068470000}"/>
    <cellStyle name="Normal 17 4 3 2 3" xfId="13305" xr:uid="{00000000-0005-0000-0000-000069470000}"/>
    <cellStyle name="Normal 17 4 3 2 4" xfId="22629" xr:uid="{00000000-0005-0000-0000-00006A470000}"/>
    <cellStyle name="Normal 17 4 3 3" xfId="5680" xr:uid="{00000000-0005-0000-0000-00006B470000}"/>
    <cellStyle name="Normal 17 4 3 3 2" xfId="15004" xr:uid="{00000000-0005-0000-0000-00006C470000}"/>
    <cellStyle name="Normal 17 4 3 3 3" xfId="24327" xr:uid="{00000000-0005-0000-0000-00006D470000}"/>
    <cellStyle name="Normal 17 4 3 4" xfId="11750" xr:uid="{00000000-0005-0000-0000-00006E470000}"/>
    <cellStyle name="Normal 17 4 3 5" xfId="21076" xr:uid="{00000000-0005-0000-0000-00006F470000}"/>
    <cellStyle name="Normal 17 4 4" xfId="2243" xr:uid="{00000000-0005-0000-0000-000070470000}"/>
    <cellStyle name="Normal 17 4 4 2" xfId="3968" xr:uid="{00000000-0005-0000-0000-000071470000}"/>
    <cellStyle name="Normal 17 4 4 2 2" xfId="8645" xr:uid="{00000000-0005-0000-0000-000072470000}"/>
    <cellStyle name="Normal 17 4 4 2 2 2" xfId="17969" xr:uid="{00000000-0005-0000-0000-000073470000}"/>
    <cellStyle name="Normal 17 4 4 2 2 3" xfId="27292" xr:uid="{00000000-0005-0000-0000-000074470000}"/>
    <cellStyle name="Normal 17 4 4 2 3" xfId="13302" xr:uid="{00000000-0005-0000-0000-000075470000}"/>
    <cellStyle name="Normal 17 4 4 2 4" xfId="22626" xr:uid="{00000000-0005-0000-0000-000076470000}"/>
    <cellStyle name="Normal 17 4 4 3" xfId="5677" xr:uid="{00000000-0005-0000-0000-000077470000}"/>
    <cellStyle name="Normal 17 4 4 3 2" xfId="15001" xr:uid="{00000000-0005-0000-0000-000078470000}"/>
    <cellStyle name="Normal 17 4 4 3 3" xfId="24324" xr:uid="{00000000-0005-0000-0000-000079470000}"/>
    <cellStyle name="Normal 17 4 4 4" xfId="11747" xr:uid="{00000000-0005-0000-0000-00007A470000}"/>
    <cellStyle name="Normal 17 4 4 5" xfId="21073" xr:uid="{00000000-0005-0000-0000-00007B470000}"/>
    <cellStyle name="Normal 17 4 5" xfId="3077" xr:uid="{00000000-0005-0000-0000-00007C470000}"/>
    <cellStyle name="Normal 17 4 5 2" xfId="7756" xr:uid="{00000000-0005-0000-0000-00007D470000}"/>
    <cellStyle name="Normal 17 4 5 2 2" xfId="17080" xr:uid="{00000000-0005-0000-0000-00007E470000}"/>
    <cellStyle name="Normal 17 4 5 2 3" xfId="26403" xr:uid="{00000000-0005-0000-0000-00007F470000}"/>
    <cellStyle name="Normal 17 4 5 3" xfId="12464" xr:uid="{00000000-0005-0000-0000-000080470000}"/>
    <cellStyle name="Normal 17 4 5 4" xfId="21790" xr:uid="{00000000-0005-0000-0000-000081470000}"/>
    <cellStyle name="Normal 17 4 6" xfId="4730" xr:uid="{00000000-0005-0000-0000-000082470000}"/>
    <cellStyle name="Normal 17 4 6 2" xfId="14054" xr:uid="{00000000-0005-0000-0000-000083470000}"/>
    <cellStyle name="Normal 17 4 6 3" xfId="23377" xr:uid="{00000000-0005-0000-0000-000084470000}"/>
    <cellStyle name="Normal 17 4 7" xfId="10858" xr:uid="{00000000-0005-0000-0000-000085470000}"/>
    <cellStyle name="Normal 17 4 8" xfId="20182" xr:uid="{00000000-0005-0000-0000-000086470000}"/>
    <cellStyle name="Normal 17 5" xfId="2247" xr:uid="{00000000-0005-0000-0000-000087470000}"/>
    <cellStyle name="Normal 17 5 2" xfId="2248" xr:uid="{00000000-0005-0000-0000-000088470000}"/>
    <cellStyle name="Normal 17 5 2 2" xfId="2249" xr:uid="{00000000-0005-0000-0000-000089470000}"/>
    <cellStyle name="Normal 17 5 2 2 2" xfId="3974" xr:uid="{00000000-0005-0000-0000-00008A470000}"/>
    <cellStyle name="Normal 17 5 2 2 2 2" xfId="8651" xr:uid="{00000000-0005-0000-0000-00008B470000}"/>
    <cellStyle name="Normal 17 5 2 2 2 2 2" xfId="17975" xr:uid="{00000000-0005-0000-0000-00008C470000}"/>
    <cellStyle name="Normal 17 5 2 2 2 2 3" xfId="27298" xr:uid="{00000000-0005-0000-0000-00008D470000}"/>
    <cellStyle name="Normal 17 5 2 2 2 3" xfId="13308" xr:uid="{00000000-0005-0000-0000-00008E470000}"/>
    <cellStyle name="Normal 17 5 2 2 2 4" xfId="22632" xr:uid="{00000000-0005-0000-0000-00008F470000}"/>
    <cellStyle name="Normal 17 5 2 2 3" xfId="5683" xr:uid="{00000000-0005-0000-0000-000090470000}"/>
    <cellStyle name="Normal 17 5 2 2 3 2" xfId="15007" xr:uid="{00000000-0005-0000-0000-000091470000}"/>
    <cellStyle name="Normal 17 5 2 2 3 3" xfId="24330" xr:uid="{00000000-0005-0000-0000-000092470000}"/>
    <cellStyle name="Normal 17 5 2 2 4" xfId="11753" xr:uid="{00000000-0005-0000-0000-000093470000}"/>
    <cellStyle name="Normal 17 5 2 2 5" xfId="21079" xr:uid="{00000000-0005-0000-0000-000094470000}"/>
    <cellStyle name="Normal 17 5 2 3" xfId="3973" xr:uid="{00000000-0005-0000-0000-000095470000}"/>
    <cellStyle name="Normal 17 5 2 3 2" xfId="8650" xr:uid="{00000000-0005-0000-0000-000096470000}"/>
    <cellStyle name="Normal 17 5 2 3 2 2" xfId="17974" xr:uid="{00000000-0005-0000-0000-000097470000}"/>
    <cellStyle name="Normal 17 5 2 3 2 3" xfId="27297" xr:uid="{00000000-0005-0000-0000-000098470000}"/>
    <cellStyle name="Normal 17 5 2 3 3" xfId="13307" xr:uid="{00000000-0005-0000-0000-000099470000}"/>
    <cellStyle name="Normal 17 5 2 3 4" xfId="22631" xr:uid="{00000000-0005-0000-0000-00009A470000}"/>
    <cellStyle name="Normal 17 5 2 4" xfId="5682" xr:uid="{00000000-0005-0000-0000-00009B470000}"/>
    <cellStyle name="Normal 17 5 2 4 2" xfId="15006" xr:uid="{00000000-0005-0000-0000-00009C470000}"/>
    <cellStyle name="Normal 17 5 2 4 3" xfId="24329" xr:uid="{00000000-0005-0000-0000-00009D470000}"/>
    <cellStyle name="Normal 17 5 2 5" xfId="11752" xr:uid="{00000000-0005-0000-0000-00009E470000}"/>
    <cellStyle name="Normal 17 5 2 6" xfId="21078" xr:uid="{00000000-0005-0000-0000-00009F470000}"/>
    <cellStyle name="Normal 17 5 3" xfId="2250" xr:uid="{00000000-0005-0000-0000-0000A0470000}"/>
    <cellStyle name="Normal 17 5 3 2" xfId="3975" xr:uid="{00000000-0005-0000-0000-0000A1470000}"/>
    <cellStyle name="Normal 17 5 3 2 2" xfId="8652" xr:uid="{00000000-0005-0000-0000-0000A2470000}"/>
    <cellStyle name="Normal 17 5 3 2 2 2" xfId="17976" xr:uid="{00000000-0005-0000-0000-0000A3470000}"/>
    <cellStyle name="Normal 17 5 3 2 2 3" xfId="27299" xr:uid="{00000000-0005-0000-0000-0000A4470000}"/>
    <cellStyle name="Normal 17 5 3 2 3" xfId="13309" xr:uid="{00000000-0005-0000-0000-0000A5470000}"/>
    <cellStyle name="Normal 17 5 3 2 4" xfId="22633" xr:uid="{00000000-0005-0000-0000-0000A6470000}"/>
    <cellStyle name="Normal 17 5 3 3" xfId="5684" xr:uid="{00000000-0005-0000-0000-0000A7470000}"/>
    <cellStyle name="Normal 17 5 3 3 2" xfId="15008" xr:uid="{00000000-0005-0000-0000-0000A8470000}"/>
    <cellStyle name="Normal 17 5 3 3 3" xfId="24331" xr:uid="{00000000-0005-0000-0000-0000A9470000}"/>
    <cellStyle name="Normal 17 5 3 4" xfId="11754" xr:uid="{00000000-0005-0000-0000-0000AA470000}"/>
    <cellStyle name="Normal 17 5 3 5" xfId="21080" xr:uid="{00000000-0005-0000-0000-0000AB470000}"/>
    <cellStyle name="Normal 17 5 4" xfId="3972" xr:uid="{00000000-0005-0000-0000-0000AC470000}"/>
    <cellStyle name="Normal 17 5 4 2" xfId="8649" xr:uid="{00000000-0005-0000-0000-0000AD470000}"/>
    <cellStyle name="Normal 17 5 4 2 2" xfId="17973" xr:uid="{00000000-0005-0000-0000-0000AE470000}"/>
    <cellStyle name="Normal 17 5 4 2 3" xfId="27296" xr:uid="{00000000-0005-0000-0000-0000AF470000}"/>
    <cellStyle name="Normal 17 5 4 3" xfId="13306" xr:uid="{00000000-0005-0000-0000-0000B0470000}"/>
    <cellStyle name="Normal 17 5 4 4" xfId="22630" xr:uid="{00000000-0005-0000-0000-0000B1470000}"/>
    <cellStyle name="Normal 17 5 5" xfId="5681" xr:uid="{00000000-0005-0000-0000-0000B2470000}"/>
    <cellStyle name="Normal 17 5 5 2" xfId="15005" xr:uid="{00000000-0005-0000-0000-0000B3470000}"/>
    <cellStyle name="Normal 17 5 5 3" xfId="24328" xr:uid="{00000000-0005-0000-0000-0000B4470000}"/>
    <cellStyle name="Normal 17 5 6" xfId="11751" xr:uid="{00000000-0005-0000-0000-0000B5470000}"/>
    <cellStyle name="Normal 17 5 7" xfId="21077" xr:uid="{00000000-0005-0000-0000-0000B6470000}"/>
    <cellStyle name="Normal 17 6" xfId="2251" xr:uid="{00000000-0005-0000-0000-0000B7470000}"/>
    <cellStyle name="Normal 17 6 2" xfId="2252" xr:uid="{00000000-0005-0000-0000-0000B8470000}"/>
    <cellStyle name="Normal 17 6 2 2" xfId="2253" xr:uid="{00000000-0005-0000-0000-0000B9470000}"/>
    <cellStyle name="Normal 17 6 2 2 2" xfId="3978" xr:uid="{00000000-0005-0000-0000-0000BA470000}"/>
    <cellStyle name="Normal 17 6 2 2 2 2" xfId="8655" xr:uid="{00000000-0005-0000-0000-0000BB470000}"/>
    <cellStyle name="Normal 17 6 2 2 2 2 2" xfId="17979" xr:uid="{00000000-0005-0000-0000-0000BC470000}"/>
    <cellStyle name="Normal 17 6 2 2 2 2 3" xfId="27302" xr:uid="{00000000-0005-0000-0000-0000BD470000}"/>
    <cellStyle name="Normal 17 6 2 2 2 3" xfId="13312" xr:uid="{00000000-0005-0000-0000-0000BE470000}"/>
    <cellStyle name="Normal 17 6 2 2 2 4" xfId="22636" xr:uid="{00000000-0005-0000-0000-0000BF470000}"/>
    <cellStyle name="Normal 17 6 2 2 3" xfId="5687" xr:uid="{00000000-0005-0000-0000-0000C0470000}"/>
    <cellStyle name="Normal 17 6 2 2 3 2" xfId="15011" xr:uid="{00000000-0005-0000-0000-0000C1470000}"/>
    <cellStyle name="Normal 17 6 2 2 3 3" xfId="24334" xr:uid="{00000000-0005-0000-0000-0000C2470000}"/>
    <cellStyle name="Normal 17 6 2 2 4" xfId="11757" xr:uid="{00000000-0005-0000-0000-0000C3470000}"/>
    <cellStyle name="Normal 17 6 2 2 5" xfId="21083" xr:uid="{00000000-0005-0000-0000-0000C4470000}"/>
    <cellStyle name="Normal 17 6 2 3" xfId="3977" xr:uid="{00000000-0005-0000-0000-0000C5470000}"/>
    <cellStyle name="Normal 17 6 2 3 2" xfId="8654" xr:uid="{00000000-0005-0000-0000-0000C6470000}"/>
    <cellStyle name="Normal 17 6 2 3 2 2" xfId="17978" xr:uid="{00000000-0005-0000-0000-0000C7470000}"/>
    <cellStyle name="Normal 17 6 2 3 2 3" xfId="27301" xr:uid="{00000000-0005-0000-0000-0000C8470000}"/>
    <cellStyle name="Normal 17 6 2 3 3" xfId="13311" xr:uid="{00000000-0005-0000-0000-0000C9470000}"/>
    <cellStyle name="Normal 17 6 2 3 4" xfId="22635" xr:uid="{00000000-0005-0000-0000-0000CA470000}"/>
    <cellStyle name="Normal 17 6 2 4" xfId="5686" xr:uid="{00000000-0005-0000-0000-0000CB470000}"/>
    <cellStyle name="Normal 17 6 2 4 2" xfId="15010" xr:uid="{00000000-0005-0000-0000-0000CC470000}"/>
    <cellStyle name="Normal 17 6 2 4 3" xfId="24333" xr:uid="{00000000-0005-0000-0000-0000CD470000}"/>
    <cellStyle name="Normal 17 6 2 5" xfId="11756" xr:uid="{00000000-0005-0000-0000-0000CE470000}"/>
    <cellStyle name="Normal 17 6 2 6" xfId="21082" xr:uid="{00000000-0005-0000-0000-0000CF470000}"/>
    <cellStyle name="Normal 17 6 3" xfId="2254" xr:uid="{00000000-0005-0000-0000-0000D0470000}"/>
    <cellStyle name="Normal 17 6 3 2" xfId="3979" xr:uid="{00000000-0005-0000-0000-0000D1470000}"/>
    <cellStyle name="Normal 17 6 3 2 2" xfId="8656" xr:uid="{00000000-0005-0000-0000-0000D2470000}"/>
    <cellStyle name="Normal 17 6 3 2 2 2" xfId="17980" xr:uid="{00000000-0005-0000-0000-0000D3470000}"/>
    <cellStyle name="Normal 17 6 3 2 2 3" xfId="27303" xr:uid="{00000000-0005-0000-0000-0000D4470000}"/>
    <cellStyle name="Normal 17 6 3 2 3" xfId="13313" xr:uid="{00000000-0005-0000-0000-0000D5470000}"/>
    <cellStyle name="Normal 17 6 3 2 4" xfId="22637" xr:uid="{00000000-0005-0000-0000-0000D6470000}"/>
    <cellStyle name="Normal 17 6 3 3" xfId="5688" xr:uid="{00000000-0005-0000-0000-0000D7470000}"/>
    <cellStyle name="Normal 17 6 3 3 2" xfId="15012" xr:uid="{00000000-0005-0000-0000-0000D8470000}"/>
    <cellStyle name="Normal 17 6 3 3 3" xfId="24335" xr:uid="{00000000-0005-0000-0000-0000D9470000}"/>
    <cellStyle name="Normal 17 6 3 4" xfId="11758" xr:uid="{00000000-0005-0000-0000-0000DA470000}"/>
    <cellStyle name="Normal 17 6 3 5" xfId="21084" xr:uid="{00000000-0005-0000-0000-0000DB470000}"/>
    <cellStyle name="Normal 17 6 4" xfId="3976" xr:uid="{00000000-0005-0000-0000-0000DC470000}"/>
    <cellStyle name="Normal 17 6 4 2" xfId="8653" xr:uid="{00000000-0005-0000-0000-0000DD470000}"/>
    <cellStyle name="Normal 17 6 4 2 2" xfId="17977" xr:uid="{00000000-0005-0000-0000-0000DE470000}"/>
    <cellStyle name="Normal 17 6 4 2 3" xfId="27300" xr:uid="{00000000-0005-0000-0000-0000DF470000}"/>
    <cellStyle name="Normal 17 6 4 3" xfId="13310" xr:uid="{00000000-0005-0000-0000-0000E0470000}"/>
    <cellStyle name="Normal 17 6 4 4" xfId="22634" xr:uid="{00000000-0005-0000-0000-0000E1470000}"/>
    <cellStyle name="Normal 17 6 5" xfId="5685" xr:uid="{00000000-0005-0000-0000-0000E2470000}"/>
    <cellStyle name="Normal 17 6 5 2" xfId="15009" xr:uid="{00000000-0005-0000-0000-0000E3470000}"/>
    <cellStyle name="Normal 17 6 5 3" xfId="24332" xr:uid="{00000000-0005-0000-0000-0000E4470000}"/>
    <cellStyle name="Normal 17 6 6" xfId="11755" xr:uid="{00000000-0005-0000-0000-0000E5470000}"/>
    <cellStyle name="Normal 17 6 7" xfId="21081" xr:uid="{00000000-0005-0000-0000-0000E6470000}"/>
    <cellStyle name="Normal 17 7" xfId="2255" xr:uid="{00000000-0005-0000-0000-0000E7470000}"/>
    <cellStyle name="Normal 17 7 2" xfId="2256" xr:uid="{00000000-0005-0000-0000-0000E8470000}"/>
    <cellStyle name="Normal 17 7 2 2" xfId="3981" xr:uid="{00000000-0005-0000-0000-0000E9470000}"/>
    <cellStyle name="Normal 17 7 2 2 2" xfId="8658" xr:uid="{00000000-0005-0000-0000-0000EA470000}"/>
    <cellStyle name="Normal 17 7 2 2 2 2" xfId="17982" xr:uid="{00000000-0005-0000-0000-0000EB470000}"/>
    <cellStyle name="Normal 17 7 2 2 2 3" xfId="27305" xr:uid="{00000000-0005-0000-0000-0000EC470000}"/>
    <cellStyle name="Normal 17 7 2 2 3" xfId="13315" xr:uid="{00000000-0005-0000-0000-0000ED470000}"/>
    <cellStyle name="Normal 17 7 2 2 4" xfId="22639" xr:uid="{00000000-0005-0000-0000-0000EE470000}"/>
    <cellStyle name="Normal 17 7 2 3" xfId="5690" xr:uid="{00000000-0005-0000-0000-0000EF470000}"/>
    <cellStyle name="Normal 17 7 2 3 2" xfId="15014" xr:uid="{00000000-0005-0000-0000-0000F0470000}"/>
    <cellStyle name="Normal 17 7 2 3 3" xfId="24337" xr:uid="{00000000-0005-0000-0000-0000F1470000}"/>
    <cellStyle name="Normal 17 7 2 4" xfId="11760" xr:uid="{00000000-0005-0000-0000-0000F2470000}"/>
    <cellStyle name="Normal 17 7 2 5" xfId="21086" xr:uid="{00000000-0005-0000-0000-0000F3470000}"/>
    <cellStyle name="Normal 17 7 3" xfId="3980" xr:uid="{00000000-0005-0000-0000-0000F4470000}"/>
    <cellStyle name="Normal 17 7 3 2" xfId="8657" xr:uid="{00000000-0005-0000-0000-0000F5470000}"/>
    <cellStyle name="Normal 17 7 3 2 2" xfId="17981" xr:uid="{00000000-0005-0000-0000-0000F6470000}"/>
    <cellStyle name="Normal 17 7 3 2 3" xfId="27304" xr:uid="{00000000-0005-0000-0000-0000F7470000}"/>
    <cellStyle name="Normal 17 7 3 3" xfId="13314" xr:uid="{00000000-0005-0000-0000-0000F8470000}"/>
    <cellStyle name="Normal 17 7 3 4" xfId="22638" xr:uid="{00000000-0005-0000-0000-0000F9470000}"/>
    <cellStyle name="Normal 17 7 4" xfId="5689" xr:uid="{00000000-0005-0000-0000-0000FA470000}"/>
    <cellStyle name="Normal 17 7 4 2" xfId="15013" xr:uid="{00000000-0005-0000-0000-0000FB470000}"/>
    <cellStyle name="Normal 17 7 4 3" xfId="24336" xr:uid="{00000000-0005-0000-0000-0000FC470000}"/>
    <cellStyle name="Normal 17 7 5" xfId="11759" xr:uid="{00000000-0005-0000-0000-0000FD470000}"/>
    <cellStyle name="Normal 17 7 6" xfId="21085" xr:uid="{00000000-0005-0000-0000-0000FE470000}"/>
    <cellStyle name="Normal 17 8" xfId="2257" xr:uid="{00000000-0005-0000-0000-0000FF470000}"/>
    <cellStyle name="Normal 17 8 2" xfId="3982" xr:uid="{00000000-0005-0000-0000-000000480000}"/>
    <cellStyle name="Normal 17 8 2 2" xfId="8659" xr:uid="{00000000-0005-0000-0000-000001480000}"/>
    <cellStyle name="Normal 17 8 2 2 2" xfId="17983" xr:uid="{00000000-0005-0000-0000-000002480000}"/>
    <cellStyle name="Normal 17 8 2 2 3" xfId="27306" xr:uid="{00000000-0005-0000-0000-000003480000}"/>
    <cellStyle name="Normal 17 8 2 3" xfId="13316" xr:uid="{00000000-0005-0000-0000-000004480000}"/>
    <cellStyle name="Normal 17 8 2 4" xfId="22640" xr:uid="{00000000-0005-0000-0000-000005480000}"/>
    <cellStyle name="Normal 17 8 3" xfId="5691" xr:uid="{00000000-0005-0000-0000-000006480000}"/>
    <cellStyle name="Normal 17 8 3 2" xfId="15015" xr:uid="{00000000-0005-0000-0000-000007480000}"/>
    <cellStyle name="Normal 17 8 3 3" xfId="24338" xr:uid="{00000000-0005-0000-0000-000008480000}"/>
    <cellStyle name="Normal 17 8 4" xfId="11761" xr:uid="{00000000-0005-0000-0000-000009480000}"/>
    <cellStyle name="Normal 17 8 5" xfId="21087" xr:uid="{00000000-0005-0000-0000-00000A480000}"/>
    <cellStyle name="Normal 17 9" xfId="2258" xr:uid="{00000000-0005-0000-0000-00000B480000}"/>
    <cellStyle name="Normal 17 9 2" xfId="3983" xr:uid="{00000000-0005-0000-0000-00000C480000}"/>
    <cellStyle name="Normal 17 9 2 2" xfId="8660" xr:uid="{00000000-0005-0000-0000-00000D480000}"/>
    <cellStyle name="Normal 17 9 2 2 2" xfId="17984" xr:uid="{00000000-0005-0000-0000-00000E480000}"/>
    <cellStyle name="Normal 17 9 2 2 3" xfId="27307" xr:uid="{00000000-0005-0000-0000-00000F480000}"/>
    <cellStyle name="Normal 17 9 2 3" xfId="13317" xr:uid="{00000000-0005-0000-0000-000010480000}"/>
    <cellStyle name="Normal 17 9 2 4" xfId="22641" xr:uid="{00000000-0005-0000-0000-000011480000}"/>
    <cellStyle name="Normal 17 9 3" xfId="5692" xr:uid="{00000000-0005-0000-0000-000012480000}"/>
    <cellStyle name="Normal 17 9 3 2" xfId="15016" xr:uid="{00000000-0005-0000-0000-000013480000}"/>
    <cellStyle name="Normal 17 9 3 3" xfId="24339" xr:uid="{00000000-0005-0000-0000-000014480000}"/>
    <cellStyle name="Normal 17 9 4" xfId="11762" xr:uid="{00000000-0005-0000-0000-000015480000}"/>
    <cellStyle name="Normal 17 9 5" xfId="21088" xr:uid="{00000000-0005-0000-0000-000016480000}"/>
    <cellStyle name="Normal 18" xfId="1271" xr:uid="{00000000-0005-0000-0000-000017480000}"/>
    <cellStyle name="Normal 18 10" xfId="4731" xr:uid="{00000000-0005-0000-0000-000018480000}"/>
    <cellStyle name="Normal 18 10 2" xfId="14055" xr:uid="{00000000-0005-0000-0000-000019480000}"/>
    <cellStyle name="Normal 18 10 3" xfId="23378" xr:uid="{00000000-0005-0000-0000-00001A480000}"/>
    <cellStyle name="Normal 18 11" xfId="10859" xr:uid="{00000000-0005-0000-0000-00001B480000}"/>
    <cellStyle name="Normal 18 12" xfId="20183" xr:uid="{00000000-0005-0000-0000-00001C480000}"/>
    <cellStyle name="Normal 18 13" xfId="28741" xr:uid="{00000000-0005-0000-0000-00001D480000}"/>
    <cellStyle name="Normal 18 2" xfId="1272" xr:uid="{00000000-0005-0000-0000-00001E480000}"/>
    <cellStyle name="Normal 18 2 2" xfId="1273" xr:uid="{00000000-0005-0000-0000-00001F480000}"/>
    <cellStyle name="Normal 18 2 2 2" xfId="1274" xr:uid="{00000000-0005-0000-0000-000020480000}"/>
    <cellStyle name="Normal 18 2 2 2 2" xfId="2262" xr:uid="{00000000-0005-0000-0000-000021480000}"/>
    <cellStyle name="Normal 18 2 2 2 2 2" xfId="3987" xr:uid="{00000000-0005-0000-0000-000022480000}"/>
    <cellStyle name="Normal 18 2 2 2 2 2 2" xfId="8664" xr:uid="{00000000-0005-0000-0000-000023480000}"/>
    <cellStyle name="Normal 18 2 2 2 2 2 2 2" xfId="17988" xr:uid="{00000000-0005-0000-0000-000024480000}"/>
    <cellStyle name="Normal 18 2 2 2 2 2 2 3" xfId="27311" xr:uid="{00000000-0005-0000-0000-000025480000}"/>
    <cellStyle name="Normal 18 2 2 2 2 2 3" xfId="13321" xr:uid="{00000000-0005-0000-0000-000026480000}"/>
    <cellStyle name="Normal 18 2 2 2 2 2 4" xfId="22645" xr:uid="{00000000-0005-0000-0000-000027480000}"/>
    <cellStyle name="Normal 18 2 2 2 2 3" xfId="5696" xr:uid="{00000000-0005-0000-0000-000028480000}"/>
    <cellStyle name="Normal 18 2 2 2 2 3 2" xfId="15020" xr:uid="{00000000-0005-0000-0000-000029480000}"/>
    <cellStyle name="Normal 18 2 2 2 2 3 3" xfId="24343" xr:uid="{00000000-0005-0000-0000-00002A480000}"/>
    <cellStyle name="Normal 18 2 2 2 2 4" xfId="11766" xr:uid="{00000000-0005-0000-0000-00002B480000}"/>
    <cellStyle name="Normal 18 2 2 2 2 5" xfId="21092" xr:uid="{00000000-0005-0000-0000-00002C480000}"/>
    <cellStyle name="Normal 18 2 2 2 3" xfId="3081" xr:uid="{00000000-0005-0000-0000-00002D480000}"/>
    <cellStyle name="Normal 18 2 2 2 3 2" xfId="7760" xr:uid="{00000000-0005-0000-0000-00002E480000}"/>
    <cellStyle name="Normal 18 2 2 2 3 2 2" xfId="17084" xr:uid="{00000000-0005-0000-0000-00002F480000}"/>
    <cellStyle name="Normal 18 2 2 2 3 2 3" xfId="26407" xr:uid="{00000000-0005-0000-0000-000030480000}"/>
    <cellStyle name="Normal 18 2 2 2 3 3" xfId="12468" xr:uid="{00000000-0005-0000-0000-000031480000}"/>
    <cellStyle name="Normal 18 2 2 2 3 4" xfId="21794" xr:uid="{00000000-0005-0000-0000-000032480000}"/>
    <cellStyle name="Normal 18 2 2 2 4" xfId="4734" xr:uid="{00000000-0005-0000-0000-000033480000}"/>
    <cellStyle name="Normal 18 2 2 2 4 2" xfId="14058" xr:uid="{00000000-0005-0000-0000-000034480000}"/>
    <cellStyle name="Normal 18 2 2 2 4 3" xfId="23381" xr:uid="{00000000-0005-0000-0000-000035480000}"/>
    <cellStyle name="Normal 18 2 2 2 5" xfId="10862" xr:uid="{00000000-0005-0000-0000-000036480000}"/>
    <cellStyle name="Normal 18 2 2 2 6" xfId="20186" xr:uid="{00000000-0005-0000-0000-000037480000}"/>
    <cellStyle name="Normal 18 2 2 3" xfId="2261" xr:uid="{00000000-0005-0000-0000-000038480000}"/>
    <cellStyle name="Normal 18 2 2 3 2" xfId="3986" xr:uid="{00000000-0005-0000-0000-000039480000}"/>
    <cellStyle name="Normal 18 2 2 3 2 2" xfId="8663" xr:uid="{00000000-0005-0000-0000-00003A480000}"/>
    <cellStyle name="Normal 18 2 2 3 2 2 2" xfId="17987" xr:uid="{00000000-0005-0000-0000-00003B480000}"/>
    <cellStyle name="Normal 18 2 2 3 2 2 3" xfId="27310" xr:uid="{00000000-0005-0000-0000-00003C480000}"/>
    <cellStyle name="Normal 18 2 2 3 2 3" xfId="13320" xr:uid="{00000000-0005-0000-0000-00003D480000}"/>
    <cellStyle name="Normal 18 2 2 3 2 4" xfId="22644" xr:uid="{00000000-0005-0000-0000-00003E480000}"/>
    <cellStyle name="Normal 18 2 2 3 3" xfId="5695" xr:uid="{00000000-0005-0000-0000-00003F480000}"/>
    <cellStyle name="Normal 18 2 2 3 3 2" xfId="15019" xr:uid="{00000000-0005-0000-0000-000040480000}"/>
    <cellStyle name="Normal 18 2 2 3 3 3" xfId="24342" xr:uid="{00000000-0005-0000-0000-000041480000}"/>
    <cellStyle name="Normal 18 2 2 3 4" xfId="11765" xr:uid="{00000000-0005-0000-0000-000042480000}"/>
    <cellStyle name="Normal 18 2 2 3 5" xfId="21091" xr:uid="{00000000-0005-0000-0000-000043480000}"/>
    <cellStyle name="Normal 18 2 2 4" xfId="3080" xr:uid="{00000000-0005-0000-0000-000044480000}"/>
    <cellStyle name="Normal 18 2 2 4 2" xfId="7759" xr:uid="{00000000-0005-0000-0000-000045480000}"/>
    <cellStyle name="Normal 18 2 2 4 2 2" xfId="17083" xr:uid="{00000000-0005-0000-0000-000046480000}"/>
    <cellStyle name="Normal 18 2 2 4 2 3" xfId="26406" xr:uid="{00000000-0005-0000-0000-000047480000}"/>
    <cellStyle name="Normal 18 2 2 4 3" xfId="12467" xr:uid="{00000000-0005-0000-0000-000048480000}"/>
    <cellStyle name="Normal 18 2 2 4 4" xfId="21793" xr:uid="{00000000-0005-0000-0000-000049480000}"/>
    <cellStyle name="Normal 18 2 2 5" xfId="4733" xr:uid="{00000000-0005-0000-0000-00004A480000}"/>
    <cellStyle name="Normal 18 2 2 5 2" xfId="14057" xr:uid="{00000000-0005-0000-0000-00004B480000}"/>
    <cellStyle name="Normal 18 2 2 5 3" xfId="23380" xr:uid="{00000000-0005-0000-0000-00004C480000}"/>
    <cellStyle name="Normal 18 2 2 6" xfId="10861" xr:uid="{00000000-0005-0000-0000-00004D480000}"/>
    <cellStyle name="Normal 18 2 2 7" xfId="20185" xr:uid="{00000000-0005-0000-0000-00004E480000}"/>
    <cellStyle name="Normal 18 2 3" xfId="1275" xr:uid="{00000000-0005-0000-0000-00004F480000}"/>
    <cellStyle name="Normal 18 2 3 2" xfId="2263" xr:uid="{00000000-0005-0000-0000-000050480000}"/>
    <cellStyle name="Normal 18 2 3 2 2" xfId="3988" xr:uid="{00000000-0005-0000-0000-000051480000}"/>
    <cellStyle name="Normal 18 2 3 2 2 2" xfId="8665" xr:uid="{00000000-0005-0000-0000-000052480000}"/>
    <cellStyle name="Normal 18 2 3 2 2 2 2" xfId="17989" xr:uid="{00000000-0005-0000-0000-000053480000}"/>
    <cellStyle name="Normal 18 2 3 2 2 2 3" xfId="27312" xr:uid="{00000000-0005-0000-0000-000054480000}"/>
    <cellStyle name="Normal 18 2 3 2 2 3" xfId="13322" xr:uid="{00000000-0005-0000-0000-000055480000}"/>
    <cellStyle name="Normal 18 2 3 2 2 4" xfId="22646" xr:uid="{00000000-0005-0000-0000-000056480000}"/>
    <cellStyle name="Normal 18 2 3 2 3" xfId="5697" xr:uid="{00000000-0005-0000-0000-000057480000}"/>
    <cellStyle name="Normal 18 2 3 2 3 2" xfId="15021" xr:uid="{00000000-0005-0000-0000-000058480000}"/>
    <cellStyle name="Normal 18 2 3 2 3 3" xfId="24344" xr:uid="{00000000-0005-0000-0000-000059480000}"/>
    <cellStyle name="Normal 18 2 3 2 4" xfId="11767" xr:uid="{00000000-0005-0000-0000-00005A480000}"/>
    <cellStyle name="Normal 18 2 3 2 5" xfId="21093" xr:uid="{00000000-0005-0000-0000-00005B480000}"/>
    <cellStyle name="Normal 18 2 3 3" xfId="3082" xr:uid="{00000000-0005-0000-0000-00005C480000}"/>
    <cellStyle name="Normal 18 2 3 3 2" xfId="7761" xr:uid="{00000000-0005-0000-0000-00005D480000}"/>
    <cellStyle name="Normal 18 2 3 3 2 2" xfId="17085" xr:uid="{00000000-0005-0000-0000-00005E480000}"/>
    <cellStyle name="Normal 18 2 3 3 2 3" xfId="26408" xr:uid="{00000000-0005-0000-0000-00005F480000}"/>
    <cellStyle name="Normal 18 2 3 3 3" xfId="12469" xr:uid="{00000000-0005-0000-0000-000060480000}"/>
    <cellStyle name="Normal 18 2 3 3 4" xfId="21795" xr:uid="{00000000-0005-0000-0000-000061480000}"/>
    <cellStyle name="Normal 18 2 3 4" xfId="4735" xr:uid="{00000000-0005-0000-0000-000062480000}"/>
    <cellStyle name="Normal 18 2 3 4 2" xfId="14059" xr:uid="{00000000-0005-0000-0000-000063480000}"/>
    <cellStyle name="Normal 18 2 3 4 3" xfId="23382" xr:uid="{00000000-0005-0000-0000-000064480000}"/>
    <cellStyle name="Normal 18 2 3 5" xfId="10863" xr:uid="{00000000-0005-0000-0000-000065480000}"/>
    <cellStyle name="Normal 18 2 3 6" xfId="20187" xr:uid="{00000000-0005-0000-0000-000066480000}"/>
    <cellStyle name="Normal 18 2 4" xfId="2260" xr:uid="{00000000-0005-0000-0000-000067480000}"/>
    <cellStyle name="Normal 18 2 4 2" xfId="3985" xr:uid="{00000000-0005-0000-0000-000068480000}"/>
    <cellStyle name="Normal 18 2 4 2 2" xfId="8662" xr:uid="{00000000-0005-0000-0000-000069480000}"/>
    <cellStyle name="Normal 18 2 4 2 2 2" xfId="17986" xr:uid="{00000000-0005-0000-0000-00006A480000}"/>
    <cellStyle name="Normal 18 2 4 2 2 3" xfId="27309" xr:uid="{00000000-0005-0000-0000-00006B480000}"/>
    <cellStyle name="Normal 18 2 4 2 3" xfId="13319" xr:uid="{00000000-0005-0000-0000-00006C480000}"/>
    <cellStyle name="Normal 18 2 4 2 4" xfId="22643" xr:uid="{00000000-0005-0000-0000-00006D480000}"/>
    <cellStyle name="Normal 18 2 4 3" xfId="5694" xr:uid="{00000000-0005-0000-0000-00006E480000}"/>
    <cellStyle name="Normal 18 2 4 3 2" xfId="15018" xr:uid="{00000000-0005-0000-0000-00006F480000}"/>
    <cellStyle name="Normal 18 2 4 3 3" xfId="24341" xr:uid="{00000000-0005-0000-0000-000070480000}"/>
    <cellStyle name="Normal 18 2 4 4" xfId="11764" xr:uid="{00000000-0005-0000-0000-000071480000}"/>
    <cellStyle name="Normal 18 2 4 5" xfId="21090" xr:uid="{00000000-0005-0000-0000-000072480000}"/>
    <cellStyle name="Normal 18 2 5" xfId="3079" xr:uid="{00000000-0005-0000-0000-000073480000}"/>
    <cellStyle name="Normal 18 2 5 2" xfId="7758" xr:uid="{00000000-0005-0000-0000-000074480000}"/>
    <cellStyle name="Normal 18 2 5 2 2" xfId="17082" xr:uid="{00000000-0005-0000-0000-000075480000}"/>
    <cellStyle name="Normal 18 2 5 2 3" xfId="26405" xr:uid="{00000000-0005-0000-0000-000076480000}"/>
    <cellStyle name="Normal 18 2 5 3" xfId="12466" xr:uid="{00000000-0005-0000-0000-000077480000}"/>
    <cellStyle name="Normal 18 2 5 4" xfId="21792" xr:uid="{00000000-0005-0000-0000-000078480000}"/>
    <cellStyle name="Normal 18 2 6" xfId="4732" xr:uid="{00000000-0005-0000-0000-000079480000}"/>
    <cellStyle name="Normal 18 2 6 2" xfId="14056" xr:uid="{00000000-0005-0000-0000-00007A480000}"/>
    <cellStyle name="Normal 18 2 6 3" xfId="23379" xr:uid="{00000000-0005-0000-0000-00007B480000}"/>
    <cellStyle name="Normal 18 2 7" xfId="10860" xr:uid="{00000000-0005-0000-0000-00007C480000}"/>
    <cellStyle name="Normal 18 2 8" xfId="20184" xr:uid="{00000000-0005-0000-0000-00007D480000}"/>
    <cellStyle name="Normal 18 3" xfId="1276" xr:uid="{00000000-0005-0000-0000-00007E480000}"/>
    <cellStyle name="Normal 18 3 2" xfId="1277" xr:uid="{00000000-0005-0000-0000-00007F480000}"/>
    <cellStyle name="Normal 18 3 2 2" xfId="2266" xr:uid="{00000000-0005-0000-0000-000080480000}"/>
    <cellStyle name="Normal 18 3 2 2 2" xfId="3991" xr:uid="{00000000-0005-0000-0000-000081480000}"/>
    <cellStyle name="Normal 18 3 2 2 2 2" xfId="8668" xr:uid="{00000000-0005-0000-0000-000082480000}"/>
    <cellStyle name="Normal 18 3 2 2 2 2 2" xfId="17992" xr:uid="{00000000-0005-0000-0000-000083480000}"/>
    <cellStyle name="Normal 18 3 2 2 2 2 3" xfId="27315" xr:uid="{00000000-0005-0000-0000-000084480000}"/>
    <cellStyle name="Normal 18 3 2 2 2 3" xfId="13325" xr:uid="{00000000-0005-0000-0000-000085480000}"/>
    <cellStyle name="Normal 18 3 2 2 2 4" xfId="22649" xr:uid="{00000000-0005-0000-0000-000086480000}"/>
    <cellStyle name="Normal 18 3 2 2 3" xfId="5700" xr:uid="{00000000-0005-0000-0000-000087480000}"/>
    <cellStyle name="Normal 18 3 2 2 3 2" xfId="15024" xr:uid="{00000000-0005-0000-0000-000088480000}"/>
    <cellStyle name="Normal 18 3 2 2 3 3" xfId="24347" xr:uid="{00000000-0005-0000-0000-000089480000}"/>
    <cellStyle name="Normal 18 3 2 2 4" xfId="11770" xr:uid="{00000000-0005-0000-0000-00008A480000}"/>
    <cellStyle name="Normal 18 3 2 2 5" xfId="21096" xr:uid="{00000000-0005-0000-0000-00008B480000}"/>
    <cellStyle name="Normal 18 3 2 3" xfId="2265" xr:uid="{00000000-0005-0000-0000-00008C480000}"/>
    <cellStyle name="Normal 18 3 2 3 2" xfId="3990" xr:uid="{00000000-0005-0000-0000-00008D480000}"/>
    <cellStyle name="Normal 18 3 2 3 2 2" xfId="8667" xr:uid="{00000000-0005-0000-0000-00008E480000}"/>
    <cellStyle name="Normal 18 3 2 3 2 2 2" xfId="17991" xr:uid="{00000000-0005-0000-0000-00008F480000}"/>
    <cellStyle name="Normal 18 3 2 3 2 2 3" xfId="27314" xr:uid="{00000000-0005-0000-0000-000090480000}"/>
    <cellStyle name="Normal 18 3 2 3 2 3" xfId="13324" xr:uid="{00000000-0005-0000-0000-000091480000}"/>
    <cellStyle name="Normal 18 3 2 3 2 4" xfId="22648" xr:uid="{00000000-0005-0000-0000-000092480000}"/>
    <cellStyle name="Normal 18 3 2 3 3" xfId="5699" xr:uid="{00000000-0005-0000-0000-000093480000}"/>
    <cellStyle name="Normal 18 3 2 3 3 2" xfId="15023" xr:uid="{00000000-0005-0000-0000-000094480000}"/>
    <cellStyle name="Normal 18 3 2 3 3 3" xfId="24346" xr:uid="{00000000-0005-0000-0000-000095480000}"/>
    <cellStyle name="Normal 18 3 2 3 4" xfId="11769" xr:uid="{00000000-0005-0000-0000-000096480000}"/>
    <cellStyle name="Normal 18 3 2 3 5" xfId="21095" xr:uid="{00000000-0005-0000-0000-000097480000}"/>
    <cellStyle name="Normal 18 3 2 4" xfId="3084" xr:uid="{00000000-0005-0000-0000-000098480000}"/>
    <cellStyle name="Normal 18 3 2 4 2" xfId="7763" xr:uid="{00000000-0005-0000-0000-000099480000}"/>
    <cellStyle name="Normal 18 3 2 4 2 2" xfId="17087" xr:uid="{00000000-0005-0000-0000-00009A480000}"/>
    <cellStyle name="Normal 18 3 2 4 2 3" xfId="26410" xr:uid="{00000000-0005-0000-0000-00009B480000}"/>
    <cellStyle name="Normal 18 3 2 4 3" xfId="12471" xr:uid="{00000000-0005-0000-0000-00009C480000}"/>
    <cellStyle name="Normal 18 3 2 4 4" xfId="21797" xr:uid="{00000000-0005-0000-0000-00009D480000}"/>
    <cellStyle name="Normal 18 3 2 5" xfId="4737" xr:uid="{00000000-0005-0000-0000-00009E480000}"/>
    <cellStyle name="Normal 18 3 2 5 2" xfId="14061" xr:uid="{00000000-0005-0000-0000-00009F480000}"/>
    <cellStyle name="Normal 18 3 2 5 3" xfId="23384" xr:uid="{00000000-0005-0000-0000-0000A0480000}"/>
    <cellStyle name="Normal 18 3 2 6" xfId="10865" xr:uid="{00000000-0005-0000-0000-0000A1480000}"/>
    <cellStyle name="Normal 18 3 2 7" xfId="20189" xr:uid="{00000000-0005-0000-0000-0000A2480000}"/>
    <cellStyle name="Normal 18 3 3" xfId="2267" xr:uid="{00000000-0005-0000-0000-0000A3480000}"/>
    <cellStyle name="Normal 18 3 3 2" xfId="3992" xr:uid="{00000000-0005-0000-0000-0000A4480000}"/>
    <cellStyle name="Normal 18 3 3 2 2" xfId="8669" xr:uid="{00000000-0005-0000-0000-0000A5480000}"/>
    <cellStyle name="Normal 18 3 3 2 2 2" xfId="17993" xr:uid="{00000000-0005-0000-0000-0000A6480000}"/>
    <cellStyle name="Normal 18 3 3 2 2 3" xfId="27316" xr:uid="{00000000-0005-0000-0000-0000A7480000}"/>
    <cellStyle name="Normal 18 3 3 2 3" xfId="13326" xr:uid="{00000000-0005-0000-0000-0000A8480000}"/>
    <cellStyle name="Normal 18 3 3 2 4" xfId="22650" xr:uid="{00000000-0005-0000-0000-0000A9480000}"/>
    <cellStyle name="Normal 18 3 3 3" xfId="5701" xr:uid="{00000000-0005-0000-0000-0000AA480000}"/>
    <cellStyle name="Normal 18 3 3 3 2" xfId="15025" xr:uid="{00000000-0005-0000-0000-0000AB480000}"/>
    <cellStyle name="Normal 18 3 3 3 3" xfId="24348" xr:uid="{00000000-0005-0000-0000-0000AC480000}"/>
    <cellStyle name="Normal 18 3 3 4" xfId="11771" xr:uid="{00000000-0005-0000-0000-0000AD480000}"/>
    <cellStyle name="Normal 18 3 3 5" xfId="21097" xr:uid="{00000000-0005-0000-0000-0000AE480000}"/>
    <cellStyle name="Normal 18 3 4" xfId="2264" xr:uid="{00000000-0005-0000-0000-0000AF480000}"/>
    <cellStyle name="Normal 18 3 4 2" xfId="3989" xr:uid="{00000000-0005-0000-0000-0000B0480000}"/>
    <cellStyle name="Normal 18 3 4 2 2" xfId="8666" xr:uid="{00000000-0005-0000-0000-0000B1480000}"/>
    <cellStyle name="Normal 18 3 4 2 2 2" xfId="17990" xr:uid="{00000000-0005-0000-0000-0000B2480000}"/>
    <cellStyle name="Normal 18 3 4 2 2 3" xfId="27313" xr:uid="{00000000-0005-0000-0000-0000B3480000}"/>
    <cellStyle name="Normal 18 3 4 2 3" xfId="13323" xr:uid="{00000000-0005-0000-0000-0000B4480000}"/>
    <cellStyle name="Normal 18 3 4 2 4" xfId="22647" xr:uid="{00000000-0005-0000-0000-0000B5480000}"/>
    <cellStyle name="Normal 18 3 4 3" xfId="5698" xr:uid="{00000000-0005-0000-0000-0000B6480000}"/>
    <cellStyle name="Normal 18 3 4 3 2" xfId="15022" xr:uid="{00000000-0005-0000-0000-0000B7480000}"/>
    <cellStyle name="Normal 18 3 4 3 3" xfId="24345" xr:uid="{00000000-0005-0000-0000-0000B8480000}"/>
    <cellStyle name="Normal 18 3 4 4" xfId="11768" xr:uid="{00000000-0005-0000-0000-0000B9480000}"/>
    <cellStyle name="Normal 18 3 4 5" xfId="21094" xr:uid="{00000000-0005-0000-0000-0000BA480000}"/>
    <cellStyle name="Normal 18 3 5" xfId="3083" xr:uid="{00000000-0005-0000-0000-0000BB480000}"/>
    <cellStyle name="Normal 18 3 5 2" xfId="7762" xr:uid="{00000000-0005-0000-0000-0000BC480000}"/>
    <cellStyle name="Normal 18 3 5 2 2" xfId="17086" xr:uid="{00000000-0005-0000-0000-0000BD480000}"/>
    <cellStyle name="Normal 18 3 5 2 3" xfId="26409" xr:uid="{00000000-0005-0000-0000-0000BE480000}"/>
    <cellStyle name="Normal 18 3 5 3" xfId="12470" xr:uid="{00000000-0005-0000-0000-0000BF480000}"/>
    <cellStyle name="Normal 18 3 5 4" xfId="21796" xr:uid="{00000000-0005-0000-0000-0000C0480000}"/>
    <cellStyle name="Normal 18 3 6" xfId="4736" xr:uid="{00000000-0005-0000-0000-0000C1480000}"/>
    <cellStyle name="Normal 18 3 6 2" xfId="14060" xr:uid="{00000000-0005-0000-0000-0000C2480000}"/>
    <cellStyle name="Normal 18 3 6 3" xfId="23383" xr:uid="{00000000-0005-0000-0000-0000C3480000}"/>
    <cellStyle name="Normal 18 3 7" xfId="10864" xr:uid="{00000000-0005-0000-0000-0000C4480000}"/>
    <cellStyle name="Normal 18 3 8" xfId="20188" xr:uid="{00000000-0005-0000-0000-0000C5480000}"/>
    <cellStyle name="Normal 18 4" xfId="1278" xr:uid="{00000000-0005-0000-0000-0000C6480000}"/>
    <cellStyle name="Normal 18 4 2" xfId="2269" xr:uid="{00000000-0005-0000-0000-0000C7480000}"/>
    <cellStyle name="Normal 18 4 2 2" xfId="3994" xr:uid="{00000000-0005-0000-0000-0000C8480000}"/>
    <cellStyle name="Normal 18 4 2 2 2" xfId="8671" xr:uid="{00000000-0005-0000-0000-0000C9480000}"/>
    <cellStyle name="Normal 18 4 2 2 2 2" xfId="17995" xr:uid="{00000000-0005-0000-0000-0000CA480000}"/>
    <cellStyle name="Normal 18 4 2 2 2 3" xfId="27318" xr:uid="{00000000-0005-0000-0000-0000CB480000}"/>
    <cellStyle name="Normal 18 4 2 2 3" xfId="13328" xr:uid="{00000000-0005-0000-0000-0000CC480000}"/>
    <cellStyle name="Normal 18 4 2 2 4" xfId="22652" xr:uid="{00000000-0005-0000-0000-0000CD480000}"/>
    <cellStyle name="Normal 18 4 2 3" xfId="5703" xr:uid="{00000000-0005-0000-0000-0000CE480000}"/>
    <cellStyle name="Normal 18 4 2 3 2" xfId="15027" xr:uid="{00000000-0005-0000-0000-0000CF480000}"/>
    <cellStyle name="Normal 18 4 2 3 3" xfId="24350" xr:uid="{00000000-0005-0000-0000-0000D0480000}"/>
    <cellStyle name="Normal 18 4 2 4" xfId="11773" xr:uid="{00000000-0005-0000-0000-0000D1480000}"/>
    <cellStyle name="Normal 18 4 2 5" xfId="21099" xr:uid="{00000000-0005-0000-0000-0000D2480000}"/>
    <cellStyle name="Normal 18 4 3" xfId="2268" xr:uid="{00000000-0005-0000-0000-0000D3480000}"/>
    <cellStyle name="Normal 18 4 3 2" xfId="3993" xr:uid="{00000000-0005-0000-0000-0000D4480000}"/>
    <cellStyle name="Normal 18 4 3 2 2" xfId="8670" xr:uid="{00000000-0005-0000-0000-0000D5480000}"/>
    <cellStyle name="Normal 18 4 3 2 2 2" xfId="17994" xr:uid="{00000000-0005-0000-0000-0000D6480000}"/>
    <cellStyle name="Normal 18 4 3 2 2 3" xfId="27317" xr:uid="{00000000-0005-0000-0000-0000D7480000}"/>
    <cellStyle name="Normal 18 4 3 2 3" xfId="13327" xr:uid="{00000000-0005-0000-0000-0000D8480000}"/>
    <cellStyle name="Normal 18 4 3 2 4" xfId="22651" xr:uid="{00000000-0005-0000-0000-0000D9480000}"/>
    <cellStyle name="Normal 18 4 3 3" xfId="5702" xr:uid="{00000000-0005-0000-0000-0000DA480000}"/>
    <cellStyle name="Normal 18 4 3 3 2" xfId="15026" xr:uid="{00000000-0005-0000-0000-0000DB480000}"/>
    <cellStyle name="Normal 18 4 3 3 3" xfId="24349" xr:uid="{00000000-0005-0000-0000-0000DC480000}"/>
    <cellStyle name="Normal 18 4 3 4" xfId="11772" xr:uid="{00000000-0005-0000-0000-0000DD480000}"/>
    <cellStyle name="Normal 18 4 3 5" xfId="21098" xr:uid="{00000000-0005-0000-0000-0000DE480000}"/>
    <cellStyle name="Normal 18 4 4" xfId="3085" xr:uid="{00000000-0005-0000-0000-0000DF480000}"/>
    <cellStyle name="Normal 18 4 4 2" xfId="7764" xr:uid="{00000000-0005-0000-0000-0000E0480000}"/>
    <cellStyle name="Normal 18 4 4 2 2" xfId="17088" xr:uid="{00000000-0005-0000-0000-0000E1480000}"/>
    <cellStyle name="Normal 18 4 4 2 3" xfId="26411" xr:uid="{00000000-0005-0000-0000-0000E2480000}"/>
    <cellStyle name="Normal 18 4 4 3" xfId="12472" xr:uid="{00000000-0005-0000-0000-0000E3480000}"/>
    <cellStyle name="Normal 18 4 4 4" xfId="21798" xr:uid="{00000000-0005-0000-0000-0000E4480000}"/>
    <cellStyle name="Normal 18 4 5" xfId="4738" xr:uid="{00000000-0005-0000-0000-0000E5480000}"/>
    <cellStyle name="Normal 18 4 5 2" xfId="14062" xr:uid="{00000000-0005-0000-0000-0000E6480000}"/>
    <cellStyle name="Normal 18 4 5 3" xfId="23385" xr:uid="{00000000-0005-0000-0000-0000E7480000}"/>
    <cellStyle name="Normal 18 4 6" xfId="10866" xr:uid="{00000000-0005-0000-0000-0000E8480000}"/>
    <cellStyle name="Normal 18 4 7" xfId="20190" xr:uid="{00000000-0005-0000-0000-0000E9480000}"/>
    <cellStyle name="Normal 18 5" xfId="2270" xr:uid="{00000000-0005-0000-0000-0000EA480000}"/>
    <cellStyle name="Normal 18 5 2" xfId="3995" xr:uid="{00000000-0005-0000-0000-0000EB480000}"/>
    <cellStyle name="Normal 18 5 2 2" xfId="8672" xr:uid="{00000000-0005-0000-0000-0000EC480000}"/>
    <cellStyle name="Normal 18 5 2 2 2" xfId="17996" xr:uid="{00000000-0005-0000-0000-0000ED480000}"/>
    <cellStyle name="Normal 18 5 2 2 3" xfId="27319" xr:uid="{00000000-0005-0000-0000-0000EE480000}"/>
    <cellStyle name="Normal 18 5 2 3" xfId="13329" xr:uid="{00000000-0005-0000-0000-0000EF480000}"/>
    <cellStyle name="Normal 18 5 2 4" xfId="22653" xr:uid="{00000000-0005-0000-0000-0000F0480000}"/>
    <cellStyle name="Normal 18 5 3" xfId="5704" xr:uid="{00000000-0005-0000-0000-0000F1480000}"/>
    <cellStyle name="Normal 18 5 3 2" xfId="15028" xr:uid="{00000000-0005-0000-0000-0000F2480000}"/>
    <cellStyle name="Normal 18 5 3 3" xfId="24351" xr:uid="{00000000-0005-0000-0000-0000F3480000}"/>
    <cellStyle name="Normal 18 5 4" xfId="11774" xr:uid="{00000000-0005-0000-0000-0000F4480000}"/>
    <cellStyle name="Normal 18 5 5" xfId="21100" xr:uid="{00000000-0005-0000-0000-0000F5480000}"/>
    <cellStyle name="Normal 18 6" xfId="2271" xr:uid="{00000000-0005-0000-0000-0000F6480000}"/>
    <cellStyle name="Normal 18 6 2" xfId="3996" xr:uid="{00000000-0005-0000-0000-0000F7480000}"/>
    <cellStyle name="Normal 18 6 2 2" xfId="8673" xr:uid="{00000000-0005-0000-0000-0000F8480000}"/>
    <cellStyle name="Normal 18 6 2 2 2" xfId="17997" xr:uid="{00000000-0005-0000-0000-0000F9480000}"/>
    <cellStyle name="Normal 18 6 2 2 3" xfId="27320" xr:uid="{00000000-0005-0000-0000-0000FA480000}"/>
    <cellStyle name="Normal 18 6 2 3" xfId="13330" xr:uid="{00000000-0005-0000-0000-0000FB480000}"/>
    <cellStyle name="Normal 18 6 2 4" xfId="22654" xr:uid="{00000000-0005-0000-0000-0000FC480000}"/>
    <cellStyle name="Normal 18 6 3" xfId="5705" xr:uid="{00000000-0005-0000-0000-0000FD480000}"/>
    <cellStyle name="Normal 18 6 3 2" xfId="15029" xr:uid="{00000000-0005-0000-0000-0000FE480000}"/>
    <cellStyle name="Normal 18 6 3 3" xfId="24352" xr:uid="{00000000-0005-0000-0000-0000FF480000}"/>
    <cellStyle name="Normal 18 6 4" xfId="11775" xr:uid="{00000000-0005-0000-0000-000000490000}"/>
    <cellStyle name="Normal 18 6 5" xfId="21101" xr:uid="{00000000-0005-0000-0000-000001490000}"/>
    <cellStyle name="Normal 18 7" xfId="2272" xr:uid="{00000000-0005-0000-0000-000002490000}"/>
    <cellStyle name="Normal 18 7 2" xfId="3997" xr:uid="{00000000-0005-0000-0000-000003490000}"/>
    <cellStyle name="Normal 18 7 2 2" xfId="8674" xr:uid="{00000000-0005-0000-0000-000004490000}"/>
    <cellStyle name="Normal 18 7 2 2 2" xfId="17998" xr:uid="{00000000-0005-0000-0000-000005490000}"/>
    <cellStyle name="Normal 18 7 2 2 3" xfId="27321" xr:uid="{00000000-0005-0000-0000-000006490000}"/>
    <cellStyle name="Normal 18 7 2 3" xfId="13331" xr:uid="{00000000-0005-0000-0000-000007490000}"/>
    <cellStyle name="Normal 18 7 2 4" xfId="22655" xr:uid="{00000000-0005-0000-0000-000008490000}"/>
    <cellStyle name="Normal 18 7 3" xfId="5706" xr:uid="{00000000-0005-0000-0000-000009490000}"/>
    <cellStyle name="Normal 18 7 3 2" xfId="15030" xr:uid="{00000000-0005-0000-0000-00000A490000}"/>
    <cellStyle name="Normal 18 7 3 3" xfId="24353" xr:uid="{00000000-0005-0000-0000-00000B490000}"/>
    <cellStyle name="Normal 18 7 4" xfId="11776" xr:uid="{00000000-0005-0000-0000-00000C490000}"/>
    <cellStyle name="Normal 18 7 5" xfId="21102" xr:uid="{00000000-0005-0000-0000-00000D490000}"/>
    <cellStyle name="Normal 18 8" xfId="2259" xr:uid="{00000000-0005-0000-0000-00000E490000}"/>
    <cellStyle name="Normal 18 8 2" xfId="3984" xr:uid="{00000000-0005-0000-0000-00000F490000}"/>
    <cellStyle name="Normal 18 8 2 2" xfId="8661" xr:uid="{00000000-0005-0000-0000-000010490000}"/>
    <cellStyle name="Normal 18 8 2 2 2" xfId="17985" xr:uid="{00000000-0005-0000-0000-000011490000}"/>
    <cellStyle name="Normal 18 8 2 2 3" xfId="27308" xr:uid="{00000000-0005-0000-0000-000012490000}"/>
    <cellStyle name="Normal 18 8 2 3" xfId="13318" xr:uid="{00000000-0005-0000-0000-000013490000}"/>
    <cellStyle name="Normal 18 8 2 4" xfId="22642" xr:uid="{00000000-0005-0000-0000-000014490000}"/>
    <cellStyle name="Normal 18 8 3" xfId="5693" xr:uid="{00000000-0005-0000-0000-000015490000}"/>
    <cellStyle name="Normal 18 8 3 2" xfId="15017" xr:uid="{00000000-0005-0000-0000-000016490000}"/>
    <cellStyle name="Normal 18 8 3 3" xfId="24340" xr:uid="{00000000-0005-0000-0000-000017490000}"/>
    <cellStyle name="Normal 18 8 4" xfId="11763" xr:uid="{00000000-0005-0000-0000-000018490000}"/>
    <cellStyle name="Normal 18 8 5" xfId="21089" xr:uid="{00000000-0005-0000-0000-000019490000}"/>
    <cellStyle name="Normal 18 9" xfId="3078" xr:uid="{00000000-0005-0000-0000-00001A490000}"/>
    <cellStyle name="Normal 18 9 2" xfId="7757" xr:uid="{00000000-0005-0000-0000-00001B490000}"/>
    <cellStyle name="Normal 18 9 2 2" xfId="17081" xr:uid="{00000000-0005-0000-0000-00001C490000}"/>
    <cellStyle name="Normal 18 9 2 3" xfId="26404" xr:uid="{00000000-0005-0000-0000-00001D490000}"/>
    <cellStyle name="Normal 18 9 3" xfId="12465" xr:uid="{00000000-0005-0000-0000-00001E490000}"/>
    <cellStyle name="Normal 18 9 4" xfId="21791" xr:uid="{00000000-0005-0000-0000-00001F490000}"/>
    <cellStyle name="Normal 19" xfId="1279" xr:uid="{00000000-0005-0000-0000-000020490000}"/>
    <cellStyle name="Normal 19 10" xfId="2273" xr:uid="{00000000-0005-0000-0000-000021490000}"/>
    <cellStyle name="Normal 19 10 2" xfId="3998" xr:uid="{00000000-0005-0000-0000-000022490000}"/>
    <cellStyle name="Normal 19 10 2 2" xfId="8675" xr:uid="{00000000-0005-0000-0000-000023490000}"/>
    <cellStyle name="Normal 19 10 2 2 2" xfId="17999" xr:uid="{00000000-0005-0000-0000-000024490000}"/>
    <cellStyle name="Normal 19 10 2 2 3" xfId="27322" xr:uid="{00000000-0005-0000-0000-000025490000}"/>
    <cellStyle name="Normal 19 10 2 3" xfId="13332" xr:uid="{00000000-0005-0000-0000-000026490000}"/>
    <cellStyle name="Normal 19 10 2 4" xfId="22656" xr:uid="{00000000-0005-0000-0000-000027490000}"/>
    <cellStyle name="Normal 19 10 3" xfId="5707" xr:uid="{00000000-0005-0000-0000-000028490000}"/>
    <cellStyle name="Normal 19 10 3 2" xfId="15031" xr:uid="{00000000-0005-0000-0000-000029490000}"/>
    <cellStyle name="Normal 19 10 3 3" xfId="24354" xr:uid="{00000000-0005-0000-0000-00002A490000}"/>
    <cellStyle name="Normal 19 10 4" xfId="11777" xr:uid="{00000000-0005-0000-0000-00002B490000}"/>
    <cellStyle name="Normal 19 10 5" xfId="21103" xr:uid="{00000000-0005-0000-0000-00002C490000}"/>
    <cellStyle name="Normal 19 11" xfId="3086" xr:uid="{00000000-0005-0000-0000-00002D490000}"/>
    <cellStyle name="Normal 19 11 2" xfId="7765" xr:uid="{00000000-0005-0000-0000-00002E490000}"/>
    <cellStyle name="Normal 19 11 2 2" xfId="17089" xr:uid="{00000000-0005-0000-0000-00002F490000}"/>
    <cellStyle name="Normal 19 11 2 3" xfId="26412" xr:uid="{00000000-0005-0000-0000-000030490000}"/>
    <cellStyle name="Normal 19 11 3" xfId="12473" xr:uid="{00000000-0005-0000-0000-000031490000}"/>
    <cellStyle name="Normal 19 11 4" xfId="21799" xr:uid="{00000000-0005-0000-0000-000032490000}"/>
    <cellStyle name="Normal 19 12" xfId="4739" xr:uid="{00000000-0005-0000-0000-000033490000}"/>
    <cellStyle name="Normal 19 12 2" xfId="14063" xr:uid="{00000000-0005-0000-0000-000034490000}"/>
    <cellStyle name="Normal 19 12 3" xfId="23386" xr:uid="{00000000-0005-0000-0000-000035490000}"/>
    <cellStyle name="Normal 19 13" xfId="10867" xr:uid="{00000000-0005-0000-0000-000036490000}"/>
    <cellStyle name="Normal 19 14" xfId="20191" xr:uid="{00000000-0005-0000-0000-000037490000}"/>
    <cellStyle name="Normal 19 15" xfId="28742" xr:uid="{00000000-0005-0000-0000-000038490000}"/>
    <cellStyle name="Normal 19 2" xfId="1280" xr:uid="{00000000-0005-0000-0000-000039490000}"/>
    <cellStyle name="Normal 19 2 10" xfId="4740" xr:uid="{00000000-0005-0000-0000-00003A490000}"/>
    <cellStyle name="Normal 19 2 10 2" xfId="14064" xr:uid="{00000000-0005-0000-0000-00003B490000}"/>
    <cellStyle name="Normal 19 2 10 3" xfId="23387" xr:uid="{00000000-0005-0000-0000-00003C490000}"/>
    <cellStyle name="Normal 19 2 11" xfId="10868" xr:uid="{00000000-0005-0000-0000-00003D490000}"/>
    <cellStyle name="Normal 19 2 12" xfId="20192" xr:uid="{00000000-0005-0000-0000-00003E490000}"/>
    <cellStyle name="Normal 19 2 13" xfId="28879" xr:uid="{00000000-0005-0000-0000-00003F490000}"/>
    <cellStyle name="Normal 19 2 2" xfId="1281" xr:uid="{00000000-0005-0000-0000-000040490000}"/>
    <cellStyle name="Normal 19 2 2 2" xfId="2276" xr:uid="{00000000-0005-0000-0000-000041490000}"/>
    <cellStyle name="Normal 19 2 2 2 2" xfId="2277" xr:uid="{00000000-0005-0000-0000-000042490000}"/>
    <cellStyle name="Normal 19 2 2 2 2 2" xfId="4002" xr:uid="{00000000-0005-0000-0000-000043490000}"/>
    <cellStyle name="Normal 19 2 2 2 2 2 2" xfId="8679" xr:uid="{00000000-0005-0000-0000-000044490000}"/>
    <cellStyle name="Normal 19 2 2 2 2 2 2 2" xfId="18003" xr:uid="{00000000-0005-0000-0000-000045490000}"/>
    <cellStyle name="Normal 19 2 2 2 2 2 2 3" xfId="27326" xr:uid="{00000000-0005-0000-0000-000046490000}"/>
    <cellStyle name="Normal 19 2 2 2 2 2 3" xfId="13336" xr:uid="{00000000-0005-0000-0000-000047490000}"/>
    <cellStyle name="Normal 19 2 2 2 2 2 4" xfId="22660" xr:uid="{00000000-0005-0000-0000-000048490000}"/>
    <cellStyle name="Normal 19 2 2 2 2 3" xfId="5711" xr:uid="{00000000-0005-0000-0000-000049490000}"/>
    <cellStyle name="Normal 19 2 2 2 2 3 2" xfId="15035" xr:uid="{00000000-0005-0000-0000-00004A490000}"/>
    <cellStyle name="Normal 19 2 2 2 2 3 3" xfId="24358" xr:uid="{00000000-0005-0000-0000-00004B490000}"/>
    <cellStyle name="Normal 19 2 2 2 2 4" xfId="11781" xr:uid="{00000000-0005-0000-0000-00004C490000}"/>
    <cellStyle name="Normal 19 2 2 2 2 5" xfId="21107" xr:uid="{00000000-0005-0000-0000-00004D490000}"/>
    <cellStyle name="Normal 19 2 2 2 3" xfId="4001" xr:uid="{00000000-0005-0000-0000-00004E490000}"/>
    <cellStyle name="Normal 19 2 2 2 3 2" xfId="8678" xr:uid="{00000000-0005-0000-0000-00004F490000}"/>
    <cellStyle name="Normal 19 2 2 2 3 2 2" xfId="18002" xr:uid="{00000000-0005-0000-0000-000050490000}"/>
    <cellStyle name="Normal 19 2 2 2 3 2 3" xfId="27325" xr:uid="{00000000-0005-0000-0000-000051490000}"/>
    <cellStyle name="Normal 19 2 2 2 3 3" xfId="13335" xr:uid="{00000000-0005-0000-0000-000052490000}"/>
    <cellStyle name="Normal 19 2 2 2 3 4" xfId="22659" xr:uid="{00000000-0005-0000-0000-000053490000}"/>
    <cellStyle name="Normal 19 2 2 2 4" xfId="5710" xr:uid="{00000000-0005-0000-0000-000054490000}"/>
    <cellStyle name="Normal 19 2 2 2 4 2" xfId="15034" xr:uid="{00000000-0005-0000-0000-000055490000}"/>
    <cellStyle name="Normal 19 2 2 2 4 3" xfId="24357" xr:uid="{00000000-0005-0000-0000-000056490000}"/>
    <cellStyle name="Normal 19 2 2 2 5" xfId="11780" xr:uid="{00000000-0005-0000-0000-000057490000}"/>
    <cellStyle name="Normal 19 2 2 2 6" xfId="21106" xr:uid="{00000000-0005-0000-0000-000058490000}"/>
    <cellStyle name="Normal 19 2 2 3" xfId="2278" xr:uid="{00000000-0005-0000-0000-000059490000}"/>
    <cellStyle name="Normal 19 2 2 3 2" xfId="4003" xr:uid="{00000000-0005-0000-0000-00005A490000}"/>
    <cellStyle name="Normal 19 2 2 3 2 2" xfId="8680" xr:uid="{00000000-0005-0000-0000-00005B490000}"/>
    <cellStyle name="Normal 19 2 2 3 2 2 2" xfId="18004" xr:uid="{00000000-0005-0000-0000-00005C490000}"/>
    <cellStyle name="Normal 19 2 2 3 2 2 3" xfId="27327" xr:uid="{00000000-0005-0000-0000-00005D490000}"/>
    <cellStyle name="Normal 19 2 2 3 2 3" xfId="13337" xr:uid="{00000000-0005-0000-0000-00005E490000}"/>
    <cellStyle name="Normal 19 2 2 3 2 4" xfId="22661" xr:uid="{00000000-0005-0000-0000-00005F490000}"/>
    <cellStyle name="Normal 19 2 2 3 3" xfId="5712" xr:uid="{00000000-0005-0000-0000-000060490000}"/>
    <cellStyle name="Normal 19 2 2 3 3 2" xfId="15036" xr:uid="{00000000-0005-0000-0000-000061490000}"/>
    <cellStyle name="Normal 19 2 2 3 3 3" xfId="24359" xr:uid="{00000000-0005-0000-0000-000062490000}"/>
    <cellStyle name="Normal 19 2 2 3 4" xfId="11782" xr:uid="{00000000-0005-0000-0000-000063490000}"/>
    <cellStyle name="Normal 19 2 2 3 5" xfId="21108" xr:uid="{00000000-0005-0000-0000-000064490000}"/>
    <cellStyle name="Normal 19 2 2 4" xfId="2275" xr:uid="{00000000-0005-0000-0000-000065490000}"/>
    <cellStyle name="Normal 19 2 2 4 2" xfId="4000" xr:uid="{00000000-0005-0000-0000-000066490000}"/>
    <cellStyle name="Normal 19 2 2 4 2 2" xfId="8677" xr:uid="{00000000-0005-0000-0000-000067490000}"/>
    <cellStyle name="Normal 19 2 2 4 2 2 2" xfId="18001" xr:uid="{00000000-0005-0000-0000-000068490000}"/>
    <cellStyle name="Normal 19 2 2 4 2 2 3" xfId="27324" xr:uid="{00000000-0005-0000-0000-000069490000}"/>
    <cellStyle name="Normal 19 2 2 4 2 3" xfId="13334" xr:uid="{00000000-0005-0000-0000-00006A490000}"/>
    <cellStyle name="Normal 19 2 2 4 2 4" xfId="22658" xr:uid="{00000000-0005-0000-0000-00006B490000}"/>
    <cellStyle name="Normal 19 2 2 4 3" xfId="5709" xr:uid="{00000000-0005-0000-0000-00006C490000}"/>
    <cellStyle name="Normal 19 2 2 4 3 2" xfId="15033" xr:uid="{00000000-0005-0000-0000-00006D490000}"/>
    <cellStyle name="Normal 19 2 2 4 3 3" xfId="24356" xr:uid="{00000000-0005-0000-0000-00006E490000}"/>
    <cellStyle name="Normal 19 2 2 4 4" xfId="11779" xr:uid="{00000000-0005-0000-0000-00006F490000}"/>
    <cellStyle name="Normal 19 2 2 4 5" xfId="21105" xr:uid="{00000000-0005-0000-0000-000070490000}"/>
    <cellStyle name="Normal 19 2 2 5" xfId="3088" xr:uid="{00000000-0005-0000-0000-000071490000}"/>
    <cellStyle name="Normal 19 2 2 5 2" xfId="7767" xr:uid="{00000000-0005-0000-0000-000072490000}"/>
    <cellStyle name="Normal 19 2 2 5 2 2" xfId="17091" xr:uid="{00000000-0005-0000-0000-000073490000}"/>
    <cellStyle name="Normal 19 2 2 5 2 3" xfId="26414" xr:uid="{00000000-0005-0000-0000-000074490000}"/>
    <cellStyle name="Normal 19 2 2 5 3" xfId="12475" xr:uid="{00000000-0005-0000-0000-000075490000}"/>
    <cellStyle name="Normal 19 2 2 5 4" xfId="21801" xr:uid="{00000000-0005-0000-0000-000076490000}"/>
    <cellStyle name="Normal 19 2 2 6" xfId="4741" xr:uid="{00000000-0005-0000-0000-000077490000}"/>
    <cellStyle name="Normal 19 2 2 6 2" xfId="14065" xr:uid="{00000000-0005-0000-0000-000078490000}"/>
    <cellStyle name="Normal 19 2 2 6 3" xfId="23388" xr:uid="{00000000-0005-0000-0000-000079490000}"/>
    <cellStyle name="Normal 19 2 2 7" xfId="10869" xr:uid="{00000000-0005-0000-0000-00007A490000}"/>
    <cellStyle name="Normal 19 2 2 8" xfId="20193" xr:uid="{00000000-0005-0000-0000-00007B490000}"/>
    <cellStyle name="Normal 19 2 3" xfId="2279" xr:uid="{00000000-0005-0000-0000-00007C490000}"/>
    <cellStyle name="Normal 19 2 3 2" xfId="2280" xr:uid="{00000000-0005-0000-0000-00007D490000}"/>
    <cellStyle name="Normal 19 2 3 2 2" xfId="2281" xr:uid="{00000000-0005-0000-0000-00007E490000}"/>
    <cellStyle name="Normal 19 2 3 2 2 2" xfId="4006" xr:uid="{00000000-0005-0000-0000-00007F490000}"/>
    <cellStyle name="Normal 19 2 3 2 2 2 2" xfId="8683" xr:uid="{00000000-0005-0000-0000-000080490000}"/>
    <cellStyle name="Normal 19 2 3 2 2 2 2 2" xfId="18007" xr:uid="{00000000-0005-0000-0000-000081490000}"/>
    <cellStyle name="Normal 19 2 3 2 2 2 2 3" xfId="27330" xr:uid="{00000000-0005-0000-0000-000082490000}"/>
    <cellStyle name="Normal 19 2 3 2 2 2 3" xfId="13340" xr:uid="{00000000-0005-0000-0000-000083490000}"/>
    <cellStyle name="Normal 19 2 3 2 2 2 4" xfId="22664" xr:uid="{00000000-0005-0000-0000-000084490000}"/>
    <cellStyle name="Normal 19 2 3 2 2 3" xfId="5715" xr:uid="{00000000-0005-0000-0000-000085490000}"/>
    <cellStyle name="Normal 19 2 3 2 2 3 2" xfId="15039" xr:uid="{00000000-0005-0000-0000-000086490000}"/>
    <cellStyle name="Normal 19 2 3 2 2 3 3" xfId="24362" xr:uid="{00000000-0005-0000-0000-000087490000}"/>
    <cellStyle name="Normal 19 2 3 2 2 4" xfId="11785" xr:uid="{00000000-0005-0000-0000-000088490000}"/>
    <cellStyle name="Normal 19 2 3 2 2 5" xfId="21111" xr:uid="{00000000-0005-0000-0000-000089490000}"/>
    <cellStyle name="Normal 19 2 3 2 3" xfId="4005" xr:uid="{00000000-0005-0000-0000-00008A490000}"/>
    <cellStyle name="Normal 19 2 3 2 3 2" xfId="8682" xr:uid="{00000000-0005-0000-0000-00008B490000}"/>
    <cellStyle name="Normal 19 2 3 2 3 2 2" xfId="18006" xr:uid="{00000000-0005-0000-0000-00008C490000}"/>
    <cellStyle name="Normal 19 2 3 2 3 2 3" xfId="27329" xr:uid="{00000000-0005-0000-0000-00008D490000}"/>
    <cellStyle name="Normal 19 2 3 2 3 3" xfId="13339" xr:uid="{00000000-0005-0000-0000-00008E490000}"/>
    <cellStyle name="Normal 19 2 3 2 3 4" xfId="22663" xr:uid="{00000000-0005-0000-0000-00008F490000}"/>
    <cellStyle name="Normal 19 2 3 2 4" xfId="5714" xr:uid="{00000000-0005-0000-0000-000090490000}"/>
    <cellStyle name="Normal 19 2 3 2 4 2" xfId="15038" xr:uid="{00000000-0005-0000-0000-000091490000}"/>
    <cellStyle name="Normal 19 2 3 2 4 3" xfId="24361" xr:uid="{00000000-0005-0000-0000-000092490000}"/>
    <cellStyle name="Normal 19 2 3 2 5" xfId="11784" xr:uid="{00000000-0005-0000-0000-000093490000}"/>
    <cellStyle name="Normal 19 2 3 2 6" xfId="21110" xr:uid="{00000000-0005-0000-0000-000094490000}"/>
    <cellStyle name="Normal 19 2 3 3" xfId="2282" xr:uid="{00000000-0005-0000-0000-000095490000}"/>
    <cellStyle name="Normal 19 2 3 3 2" xfId="4007" xr:uid="{00000000-0005-0000-0000-000096490000}"/>
    <cellStyle name="Normal 19 2 3 3 2 2" xfId="8684" xr:uid="{00000000-0005-0000-0000-000097490000}"/>
    <cellStyle name="Normal 19 2 3 3 2 2 2" xfId="18008" xr:uid="{00000000-0005-0000-0000-000098490000}"/>
    <cellStyle name="Normal 19 2 3 3 2 2 3" xfId="27331" xr:uid="{00000000-0005-0000-0000-000099490000}"/>
    <cellStyle name="Normal 19 2 3 3 2 3" xfId="13341" xr:uid="{00000000-0005-0000-0000-00009A490000}"/>
    <cellStyle name="Normal 19 2 3 3 2 4" xfId="22665" xr:uid="{00000000-0005-0000-0000-00009B490000}"/>
    <cellStyle name="Normal 19 2 3 3 3" xfId="5716" xr:uid="{00000000-0005-0000-0000-00009C490000}"/>
    <cellStyle name="Normal 19 2 3 3 3 2" xfId="15040" xr:uid="{00000000-0005-0000-0000-00009D490000}"/>
    <cellStyle name="Normal 19 2 3 3 3 3" xfId="24363" xr:uid="{00000000-0005-0000-0000-00009E490000}"/>
    <cellStyle name="Normal 19 2 3 3 4" xfId="11786" xr:uid="{00000000-0005-0000-0000-00009F490000}"/>
    <cellStyle name="Normal 19 2 3 3 5" xfId="21112" xr:uid="{00000000-0005-0000-0000-0000A0490000}"/>
    <cellStyle name="Normal 19 2 3 4" xfId="4004" xr:uid="{00000000-0005-0000-0000-0000A1490000}"/>
    <cellStyle name="Normal 19 2 3 4 2" xfId="8681" xr:uid="{00000000-0005-0000-0000-0000A2490000}"/>
    <cellStyle name="Normal 19 2 3 4 2 2" xfId="18005" xr:uid="{00000000-0005-0000-0000-0000A3490000}"/>
    <cellStyle name="Normal 19 2 3 4 2 3" xfId="27328" xr:uid="{00000000-0005-0000-0000-0000A4490000}"/>
    <cellStyle name="Normal 19 2 3 4 3" xfId="13338" xr:uid="{00000000-0005-0000-0000-0000A5490000}"/>
    <cellStyle name="Normal 19 2 3 4 4" xfId="22662" xr:uid="{00000000-0005-0000-0000-0000A6490000}"/>
    <cellStyle name="Normal 19 2 3 5" xfId="5713" xr:uid="{00000000-0005-0000-0000-0000A7490000}"/>
    <cellStyle name="Normal 19 2 3 5 2" xfId="15037" xr:uid="{00000000-0005-0000-0000-0000A8490000}"/>
    <cellStyle name="Normal 19 2 3 5 3" xfId="24360" xr:uid="{00000000-0005-0000-0000-0000A9490000}"/>
    <cellStyle name="Normal 19 2 3 6" xfId="11783" xr:uid="{00000000-0005-0000-0000-0000AA490000}"/>
    <cellStyle name="Normal 19 2 3 7" xfId="21109" xr:uid="{00000000-0005-0000-0000-0000AB490000}"/>
    <cellStyle name="Normal 19 2 4" xfId="2283" xr:uid="{00000000-0005-0000-0000-0000AC490000}"/>
    <cellStyle name="Normal 19 2 4 2" xfId="2284" xr:uid="{00000000-0005-0000-0000-0000AD490000}"/>
    <cellStyle name="Normal 19 2 4 2 2" xfId="4009" xr:uid="{00000000-0005-0000-0000-0000AE490000}"/>
    <cellStyle name="Normal 19 2 4 2 2 2" xfId="8686" xr:uid="{00000000-0005-0000-0000-0000AF490000}"/>
    <cellStyle name="Normal 19 2 4 2 2 2 2" xfId="18010" xr:uid="{00000000-0005-0000-0000-0000B0490000}"/>
    <cellStyle name="Normal 19 2 4 2 2 2 3" xfId="27333" xr:uid="{00000000-0005-0000-0000-0000B1490000}"/>
    <cellStyle name="Normal 19 2 4 2 2 3" xfId="13343" xr:uid="{00000000-0005-0000-0000-0000B2490000}"/>
    <cellStyle name="Normal 19 2 4 2 2 4" xfId="22667" xr:uid="{00000000-0005-0000-0000-0000B3490000}"/>
    <cellStyle name="Normal 19 2 4 2 3" xfId="5718" xr:uid="{00000000-0005-0000-0000-0000B4490000}"/>
    <cellStyle name="Normal 19 2 4 2 3 2" xfId="15042" xr:uid="{00000000-0005-0000-0000-0000B5490000}"/>
    <cellStyle name="Normal 19 2 4 2 3 3" xfId="24365" xr:uid="{00000000-0005-0000-0000-0000B6490000}"/>
    <cellStyle name="Normal 19 2 4 2 4" xfId="11788" xr:uid="{00000000-0005-0000-0000-0000B7490000}"/>
    <cellStyle name="Normal 19 2 4 2 5" xfId="21114" xr:uid="{00000000-0005-0000-0000-0000B8490000}"/>
    <cellStyle name="Normal 19 2 4 3" xfId="4008" xr:uid="{00000000-0005-0000-0000-0000B9490000}"/>
    <cellStyle name="Normal 19 2 4 3 2" xfId="8685" xr:uid="{00000000-0005-0000-0000-0000BA490000}"/>
    <cellStyle name="Normal 19 2 4 3 2 2" xfId="18009" xr:uid="{00000000-0005-0000-0000-0000BB490000}"/>
    <cellStyle name="Normal 19 2 4 3 2 3" xfId="27332" xr:uid="{00000000-0005-0000-0000-0000BC490000}"/>
    <cellStyle name="Normal 19 2 4 3 3" xfId="13342" xr:uid="{00000000-0005-0000-0000-0000BD490000}"/>
    <cellStyle name="Normal 19 2 4 3 4" xfId="22666" xr:uid="{00000000-0005-0000-0000-0000BE490000}"/>
    <cellStyle name="Normal 19 2 4 4" xfId="5717" xr:uid="{00000000-0005-0000-0000-0000BF490000}"/>
    <cellStyle name="Normal 19 2 4 4 2" xfId="15041" xr:uid="{00000000-0005-0000-0000-0000C0490000}"/>
    <cellStyle name="Normal 19 2 4 4 3" xfId="24364" xr:uid="{00000000-0005-0000-0000-0000C1490000}"/>
    <cellStyle name="Normal 19 2 4 5" xfId="11787" xr:uid="{00000000-0005-0000-0000-0000C2490000}"/>
    <cellStyle name="Normal 19 2 4 6" xfId="21113" xr:uid="{00000000-0005-0000-0000-0000C3490000}"/>
    <cellStyle name="Normal 19 2 5" xfId="2285" xr:uid="{00000000-0005-0000-0000-0000C4490000}"/>
    <cellStyle name="Normal 19 2 5 2" xfId="4010" xr:uid="{00000000-0005-0000-0000-0000C5490000}"/>
    <cellStyle name="Normal 19 2 5 2 2" xfId="8687" xr:uid="{00000000-0005-0000-0000-0000C6490000}"/>
    <cellStyle name="Normal 19 2 5 2 2 2" xfId="18011" xr:uid="{00000000-0005-0000-0000-0000C7490000}"/>
    <cellStyle name="Normal 19 2 5 2 2 3" xfId="27334" xr:uid="{00000000-0005-0000-0000-0000C8490000}"/>
    <cellStyle name="Normal 19 2 5 2 3" xfId="13344" xr:uid="{00000000-0005-0000-0000-0000C9490000}"/>
    <cellStyle name="Normal 19 2 5 2 4" xfId="22668" xr:uid="{00000000-0005-0000-0000-0000CA490000}"/>
    <cellStyle name="Normal 19 2 5 3" xfId="5719" xr:uid="{00000000-0005-0000-0000-0000CB490000}"/>
    <cellStyle name="Normal 19 2 5 3 2" xfId="15043" xr:uid="{00000000-0005-0000-0000-0000CC490000}"/>
    <cellStyle name="Normal 19 2 5 3 3" xfId="24366" xr:uid="{00000000-0005-0000-0000-0000CD490000}"/>
    <cellStyle name="Normal 19 2 5 4" xfId="11789" xr:uid="{00000000-0005-0000-0000-0000CE490000}"/>
    <cellStyle name="Normal 19 2 5 5" xfId="21115" xr:uid="{00000000-0005-0000-0000-0000CF490000}"/>
    <cellStyle name="Normal 19 2 6" xfId="2286" xr:uid="{00000000-0005-0000-0000-0000D0490000}"/>
    <cellStyle name="Normal 19 2 6 2" xfId="4011" xr:uid="{00000000-0005-0000-0000-0000D1490000}"/>
    <cellStyle name="Normal 19 2 6 2 2" xfId="8688" xr:uid="{00000000-0005-0000-0000-0000D2490000}"/>
    <cellStyle name="Normal 19 2 6 2 2 2" xfId="18012" xr:uid="{00000000-0005-0000-0000-0000D3490000}"/>
    <cellStyle name="Normal 19 2 6 2 2 3" xfId="27335" xr:uid="{00000000-0005-0000-0000-0000D4490000}"/>
    <cellStyle name="Normal 19 2 6 2 3" xfId="13345" xr:uid="{00000000-0005-0000-0000-0000D5490000}"/>
    <cellStyle name="Normal 19 2 6 2 4" xfId="22669" xr:uid="{00000000-0005-0000-0000-0000D6490000}"/>
    <cellStyle name="Normal 19 2 6 3" xfId="5720" xr:uid="{00000000-0005-0000-0000-0000D7490000}"/>
    <cellStyle name="Normal 19 2 6 3 2" xfId="15044" xr:uid="{00000000-0005-0000-0000-0000D8490000}"/>
    <cellStyle name="Normal 19 2 6 3 3" xfId="24367" xr:uid="{00000000-0005-0000-0000-0000D9490000}"/>
    <cellStyle name="Normal 19 2 6 4" xfId="11790" xr:uid="{00000000-0005-0000-0000-0000DA490000}"/>
    <cellStyle name="Normal 19 2 6 5" xfId="21116" xr:uid="{00000000-0005-0000-0000-0000DB490000}"/>
    <cellStyle name="Normal 19 2 7" xfId="2287" xr:uid="{00000000-0005-0000-0000-0000DC490000}"/>
    <cellStyle name="Normal 19 2 7 2" xfId="4012" xr:uid="{00000000-0005-0000-0000-0000DD490000}"/>
    <cellStyle name="Normal 19 2 7 2 2" xfId="8689" xr:uid="{00000000-0005-0000-0000-0000DE490000}"/>
    <cellStyle name="Normal 19 2 7 2 2 2" xfId="18013" xr:uid="{00000000-0005-0000-0000-0000DF490000}"/>
    <cellStyle name="Normal 19 2 7 2 2 3" xfId="27336" xr:uid="{00000000-0005-0000-0000-0000E0490000}"/>
    <cellStyle name="Normal 19 2 7 2 3" xfId="13346" xr:uid="{00000000-0005-0000-0000-0000E1490000}"/>
    <cellStyle name="Normal 19 2 7 2 4" xfId="22670" xr:uid="{00000000-0005-0000-0000-0000E2490000}"/>
    <cellStyle name="Normal 19 2 7 3" xfId="5721" xr:uid="{00000000-0005-0000-0000-0000E3490000}"/>
    <cellStyle name="Normal 19 2 7 3 2" xfId="15045" xr:uid="{00000000-0005-0000-0000-0000E4490000}"/>
    <cellStyle name="Normal 19 2 7 3 3" xfId="24368" xr:uid="{00000000-0005-0000-0000-0000E5490000}"/>
    <cellStyle name="Normal 19 2 7 4" xfId="11791" xr:uid="{00000000-0005-0000-0000-0000E6490000}"/>
    <cellStyle name="Normal 19 2 7 5" xfId="21117" xr:uid="{00000000-0005-0000-0000-0000E7490000}"/>
    <cellStyle name="Normal 19 2 8" xfId="2274" xr:uid="{00000000-0005-0000-0000-0000E8490000}"/>
    <cellStyle name="Normal 19 2 8 2" xfId="3999" xr:uid="{00000000-0005-0000-0000-0000E9490000}"/>
    <cellStyle name="Normal 19 2 8 2 2" xfId="8676" xr:uid="{00000000-0005-0000-0000-0000EA490000}"/>
    <cellStyle name="Normal 19 2 8 2 2 2" xfId="18000" xr:uid="{00000000-0005-0000-0000-0000EB490000}"/>
    <cellStyle name="Normal 19 2 8 2 2 3" xfId="27323" xr:uid="{00000000-0005-0000-0000-0000EC490000}"/>
    <cellStyle name="Normal 19 2 8 2 3" xfId="13333" xr:uid="{00000000-0005-0000-0000-0000ED490000}"/>
    <cellStyle name="Normal 19 2 8 2 4" xfId="22657" xr:uid="{00000000-0005-0000-0000-0000EE490000}"/>
    <cellStyle name="Normal 19 2 8 3" xfId="5708" xr:uid="{00000000-0005-0000-0000-0000EF490000}"/>
    <cellStyle name="Normal 19 2 8 3 2" xfId="15032" xr:uid="{00000000-0005-0000-0000-0000F0490000}"/>
    <cellStyle name="Normal 19 2 8 3 3" xfId="24355" xr:uid="{00000000-0005-0000-0000-0000F1490000}"/>
    <cellStyle name="Normal 19 2 8 4" xfId="11778" xr:uid="{00000000-0005-0000-0000-0000F2490000}"/>
    <cellStyle name="Normal 19 2 8 5" xfId="21104" xr:uid="{00000000-0005-0000-0000-0000F3490000}"/>
    <cellStyle name="Normal 19 2 9" xfId="3087" xr:uid="{00000000-0005-0000-0000-0000F4490000}"/>
    <cellStyle name="Normal 19 2 9 2" xfId="7766" xr:uid="{00000000-0005-0000-0000-0000F5490000}"/>
    <cellStyle name="Normal 19 2 9 2 2" xfId="17090" xr:uid="{00000000-0005-0000-0000-0000F6490000}"/>
    <cellStyle name="Normal 19 2 9 2 3" xfId="26413" xr:uid="{00000000-0005-0000-0000-0000F7490000}"/>
    <cellStyle name="Normal 19 2 9 3" xfId="12474" xr:uid="{00000000-0005-0000-0000-0000F8490000}"/>
    <cellStyle name="Normal 19 2 9 4" xfId="21800" xr:uid="{00000000-0005-0000-0000-0000F9490000}"/>
    <cellStyle name="Normal 19 3" xfId="1282" xr:uid="{00000000-0005-0000-0000-0000FA490000}"/>
    <cellStyle name="Normal 19 3 2" xfId="2289" xr:uid="{00000000-0005-0000-0000-0000FB490000}"/>
    <cellStyle name="Normal 19 3 2 2" xfId="2290" xr:uid="{00000000-0005-0000-0000-0000FC490000}"/>
    <cellStyle name="Normal 19 3 2 2 2" xfId="4015" xr:uid="{00000000-0005-0000-0000-0000FD490000}"/>
    <cellStyle name="Normal 19 3 2 2 2 2" xfId="8692" xr:uid="{00000000-0005-0000-0000-0000FE490000}"/>
    <cellStyle name="Normal 19 3 2 2 2 2 2" xfId="18016" xr:uid="{00000000-0005-0000-0000-0000FF490000}"/>
    <cellStyle name="Normal 19 3 2 2 2 2 3" xfId="27339" xr:uid="{00000000-0005-0000-0000-0000004A0000}"/>
    <cellStyle name="Normal 19 3 2 2 2 3" xfId="13349" xr:uid="{00000000-0005-0000-0000-0000014A0000}"/>
    <cellStyle name="Normal 19 3 2 2 2 4" xfId="22673" xr:uid="{00000000-0005-0000-0000-0000024A0000}"/>
    <cellStyle name="Normal 19 3 2 2 3" xfId="5724" xr:uid="{00000000-0005-0000-0000-0000034A0000}"/>
    <cellStyle name="Normal 19 3 2 2 3 2" xfId="15048" xr:uid="{00000000-0005-0000-0000-0000044A0000}"/>
    <cellStyle name="Normal 19 3 2 2 3 3" xfId="24371" xr:uid="{00000000-0005-0000-0000-0000054A0000}"/>
    <cellStyle name="Normal 19 3 2 2 4" xfId="11794" xr:uid="{00000000-0005-0000-0000-0000064A0000}"/>
    <cellStyle name="Normal 19 3 2 2 5" xfId="21120" xr:uid="{00000000-0005-0000-0000-0000074A0000}"/>
    <cellStyle name="Normal 19 3 2 3" xfId="4014" xr:uid="{00000000-0005-0000-0000-0000084A0000}"/>
    <cellStyle name="Normal 19 3 2 3 2" xfId="8691" xr:uid="{00000000-0005-0000-0000-0000094A0000}"/>
    <cellStyle name="Normal 19 3 2 3 2 2" xfId="18015" xr:uid="{00000000-0005-0000-0000-00000A4A0000}"/>
    <cellStyle name="Normal 19 3 2 3 2 3" xfId="27338" xr:uid="{00000000-0005-0000-0000-00000B4A0000}"/>
    <cellStyle name="Normal 19 3 2 3 3" xfId="13348" xr:uid="{00000000-0005-0000-0000-00000C4A0000}"/>
    <cellStyle name="Normal 19 3 2 3 4" xfId="22672" xr:uid="{00000000-0005-0000-0000-00000D4A0000}"/>
    <cellStyle name="Normal 19 3 2 4" xfId="5723" xr:uid="{00000000-0005-0000-0000-00000E4A0000}"/>
    <cellStyle name="Normal 19 3 2 4 2" xfId="15047" xr:uid="{00000000-0005-0000-0000-00000F4A0000}"/>
    <cellStyle name="Normal 19 3 2 4 3" xfId="24370" xr:uid="{00000000-0005-0000-0000-0000104A0000}"/>
    <cellStyle name="Normal 19 3 2 5" xfId="11793" xr:uid="{00000000-0005-0000-0000-0000114A0000}"/>
    <cellStyle name="Normal 19 3 2 6" xfId="21119" xr:uid="{00000000-0005-0000-0000-0000124A0000}"/>
    <cellStyle name="Normal 19 3 3" xfId="2291" xr:uid="{00000000-0005-0000-0000-0000134A0000}"/>
    <cellStyle name="Normal 19 3 3 2" xfId="4016" xr:uid="{00000000-0005-0000-0000-0000144A0000}"/>
    <cellStyle name="Normal 19 3 3 2 2" xfId="8693" xr:uid="{00000000-0005-0000-0000-0000154A0000}"/>
    <cellStyle name="Normal 19 3 3 2 2 2" xfId="18017" xr:uid="{00000000-0005-0000-0000-0000164A0000}"/>
    <cellStyle name="Normal 19 3 3 2 2 3" xfId="27340" xr:uid="{00000000-0005-0000-0000-0000174A0000}"/>
    <cellStyle name="Normal 19 3 3 2 3" xfId="13350" xr:uid="{00000000-0005-0000-0000-0000184A0000}"/>
    <cellStyle name="Normal 19 3 3 2 4" xfId="22674" xr:uid="{00000000-0005-0000-0000-0000194A0000}"/>
    <cellStyle name="Normal 19 3 3 3" xfId="5725" xr:uid="{00000000-0005-0000-0000-00001A4A0000}"/>
    <cellStyle name="Normal 19 3 3 3 2" xfId="15049" xr:uid="{00000000-0005-0000-0000-00001B4A0000}"/>
    <cellStyle name="Normal 19 3 3 3 3" xfId="24372" xr:uid="{00000000-0005-0000-0000-00001C4A0000}"/>
    <cellStyle name="Normal 19 3 3 4" xfId="11795" xr:uid="{00000000-0005-0000-0000-00001D4A0000}"/>
    <cellStyle name="Normal 19 3 3 5" xfId="21121" xr:uid="{00000000-0005-0000-0000-00001E4A0000}"/>
    <cellStyle name="Normal 19 3 4" xfId="2288" xr:uid="{00000000-0005-0000-0000-00001F4A0000}"/>
    <cellStyle name="Normal 19 3 4 2" xfId="4013" xr:uid="{00000000-0005-0000-0000-0000204A0000}"/>
    <cellStyle name="Normal 19 3 4 2 2" xfId="8690" xr:uid="{00000000-0005-0000-0000-0000214A0000}"/>
    <cellStyle name="Normal 19 3 4 2 2 2" xfId="18014" xr:uid="{00000000-0005-0000-0000-0000224A0000}"/>
    <cellStyle name="Normal 19 3 4 2 2 3" xfId="27337" xr:uid="{00000000-0005-0000-0000-0000234A0000}"/>
    <cellStyle name="Normal 19 3 4 2 3" xfId="13347" xr:uid="{00000000-0005-0000-0000-0000244A0000}"/>
    <cellStyle name="Normal 19 3 4 2 4" xfId="22671" xr:uid="{00000000-0005-0000-0000-0000254A0000}"/>
    <cellStyle name="Normal 19 3 4 3" xfId="5722" xr:uid="{00000000-0005-0000-0000-0000264A0000}"/>
    <cellStyle name="Normal 19 3 4 3 2" xfId="15046" xr:uid="{00000000-0005-0000-0000-0000274A0000}"/>
    <cellStyle name="Normal 19 3 4 3 3" xfId="24369" xr:uid="{00000000-0005-0000-0000-0000284A0000}"/>
    <cellStyle name="Normal 19 3 4 4" xfId="11792" xr:uid="{00000000-0005-0000-0000-0000294A0000}"/>
    <cellStyle name="Normal 19 3 4 5" xfId="21118" xr:uid="{00000000-0005-0000-0000-00002A4A0000}"/>
    <cellStyle name="Normal 19 3 5" xfId="3089" xr:uid="{00000000-0005-0000-0000-00002B4A0000}"/>
    <cellStyle name="Normal 19 3 5 2" xfId="7768" xr:uid="{00000000-0005-0000-0000-00002C4A0000}"/>
    <cellStyle name="Normal 19 3 5 2 2" xfId="17092" xr:uid="{00000000-0005-0000-0000-00002D4A0000}"/>
    <cellStyle name="Normal 19 3 5 2 3" xfId="26415" xr:uid="{00000000-0005-0000-0000-00002E4A0000}"/>
    <cellStyle name="Normal 19 3 5 3" xfId="12476" xr:uid="{00000000-0005-0000-0000-00002F4A0000}"/>
    <cellStyle name="Normal 19 3 5 4" xfId="21802" xr:uid="{00000000-0005-0000-0000-0000304A0000}"/>
    <cellStyle name="Normal 19 3 6" xfId="4742" xr:uid="{00000000-0005-0000-0000-0000314A0000}"/>
    <cellStyle name="Normal 19 3 6 2" xfId="14066" xr:uid="{00000000-0005-0000-0000-0000324A0000}"/>
    <cellStyle name="Normal 19 3 6 3" xfId="23389" xr:uid="{00000000-0005-0000-0000-0000334A0000}"/>
    <cellStyle name="Normal 19 3 7" xfId="10870" xr:uid="{00000000-0005-0000-0000-0000344A0000}"/>
    <cellStyle name="Normal 19 3 8" xfId="20194" xr:uid="{00000000-0005-0000-0000-0000354A0000}"/>
    <cellStyle name="Normal 19 3 9" xfId="28795" xr:uid="{00000000-0005-0000-0000-0000364A0000}"/>
    <cellStyle name="Normal 19 4" xfId="2292" xr:uid="{00000000-0005-0000-0000-0000374A0000}"/>
    <cellStyle name="Normal 19 4 2" xfId="2293" xr:uid="{00000000-0005-0000-0000-0000384A0000}"/>
    <cellStyle name="Normal 19 4 2 2" xfId="2294" xr:uid="{00000000-0005-0000-0000-0000394A0000}"/>
    <cellStyle name="Normal 19 4 2 2 2" xfId="4019" xr:uid="{00000000-0005-0000-0000-00003A4A0000}"/>
    <cellStyle name="Normal 19 4 2 2 2 2" xfId="8696" xr:uid="{00000000-0005-0000-0000-00003B4A0000}"/>
    <cellStyle name="Normal 19 4 2 2 2 2 2" xfId="18020" xr:uid="{00000000-0005-0000-0000-00003C4A0000}"/>
    <cellStyle name="Normal 19 4 2 2 2 2 3" xfId="27343" xr:uid="{00000000-0005-0000-0000-00003D4A0000}"/>
    <cellStyle name="Normal 19 4 2 2 2 3" xfId="13353" xr:uid="{00000000-0005-0000-0000-00003E4A0000}"/>
    <cellStyle name="Normal 19 4 2 2 2 4" xfId="22677" xr:uid="{00000000-0005-0000-0000-00003F4A0000}"/>
    <cellStyle name="Normal 19 4 2 2 3" xfId="5728" xr:uid="{00000000-0005-0000-0000-0000404A0000}"/>
    <cellStyle name="Normal 19 4 2 2 3 2" xfId="15052" xr:uid="{00000000-0005-0000-0000-0000414A0000}"/>
    <cellStyle name="Normal 19 4 2 2 3 3" xfId="24375" xr:uid="{00000000-0005-0000-0000-0000424A0000}"/>
    <cellStyle name="Normal 19 4 2 2 4" xfId="11798" xr:uid="{00000000-0005-0000-0000-0000434A0000}"/>
    <cellStyle name="Normal 19 4 2 2 5" xfId="21124" xr:uid="{00000000-0005-0000-0000-0000444A0000}"/>
    <cellStyle name="Normal 19 4 2 3" xfId="4018" xr:uid="{00000000-0005-0000-0000-0000454A0000}"/>
    <cellStyle name="Normal 19 4 2 3 2" xfId="8695" xr:uid="{00000000-0005-0000-0000-0000464A0000}"/>
    <cellStyle name="Normal 19 4 2 3 2 2" xfId="18019" xr:uid="{00000000-0005-0000-0000-0000474A0000}"/>
    <cellStyle name="Normal 19 4 2 3 2 3" xfId="27342" xr:uid="{00000000-0005-0000-0000-0000484A0000}"/>
    <cellStyle name="Normal 19 4 2 3 3" xfId="13352" xr:uid="{00000000-0005-0000-0000-0000494A0000}"/>
    <cellStyle name="Normal 19 4 2 3 4" xfId="22676" xr:uid="{00000000-0005-0000-0000-00004A4A0000}"/>
    <cellStyle name="Normal 19 4 2 4" xfId="5727" xr:uid="{00000000-0005-0000-0000-00004B4A0000}"/>
    <cellStyle name="Normal 19 4 2 4 2" xfId="15051" xr:uid="{00000000-0005-0000-0000-00004C4A0000}"/>
    <cellStyle name="Normal 19 4 2 4 3" xfId="24374" xr:uid="{00000000-0005-0000-0000-00004D4A0000}"/>
    <cellStyle name="Normal 19 4 2 5" xfId="11797" xr:uid="{00000000-0005-0000-0000-00004E4A0000}"/>
    <cellStyle name="Normal 19 4 2 6" xfId="21123" xr:uid="{00000000-0005-0000-0000-00004F4A0000}"/>
    <cellStyle name="Normal 19 4 3" xfId="2295" xr:uid="{00000000-0005-0000-0000-0000504A0000}"/>
    <cellStyle name="Normal 19 4 3 2" xfId="4020" xr:uid="{00000000-0005-0000-0000-0000514A0000}"/>
    <cellStyle name="Normal 19 4 3 2 2" xfId="8697" xr:uid="{00000000-0005-0000-0000-0000524A0000}"/>
    <cellStyle name="Normal 19 4 3 2 2 2" xfId="18021" xr:uid="{00000000-0005-0000-0000-0000534A0000}"/>
    <cellStyle name="Normal 19 4 3 2 2 3" xfId="27344" xr:uid="{00000000-0005-0000-0000-0000544A0000}"/>
    <cellStyle name="Normal 19 4 3 2 3" xfId="13354" xr:uid="{00000000-0005-0000-0000-0000554A0000}"/>
    <cellStyle name="Normal 19 4 3 2 4" xfId="22678" xr:uid="{00000000-0005-0000-0000-0000564A0000}"/>
    <cellStyle name="Normal 19 4 3 3" xfId="5729" xr:uid="{00000000-0005-0000-0000-0000574A0000}"/>
    <cellStyle name="Normal 19 4 3 3 2" xfId="15053" xr:uid="{00000000-0005-0000-0000-0000584A0000}"/>
    <cellStyle name="Normal 19 4 3 3 3" xfId="24376" xr:uid="{00000000-0005-0000-0000-0000594A0000}"/>
    <cellStyle name="Normal 19 4 3 4" xfId="11799" xr:uid="{00000000-0005-0000-0000-00005A4A0000}"/>
    <cellStyle name="Normal 19 4 3 5" xfId="21125" xr:uid="{00000000-0005-0000-0000-00005B4A0000}"/>
    <cellStyle name="Normal 19 4 4" xfId="4017" xr:uid="{00000000-0005-0000-0000-00005C4A0000}"/>
    <cellStyle name="Normal 19 4 4 2" xfId="8694" xr:uid="{00000000-0005-0000-0000-00005D4A0000}"/>
    <cellStyle name="Normal 19 4 4 2 2" xfId="18018" xr:uid="{00000000-0005-0000-0000-00005E4A0000}"/>
    <cellStyle name="Normal 19 4 4 2 3" xfId="27341" xr:uid="{00000000-0005-0000-0000-00005F4A0000}"/>
    <cellStyle name="Normal 19 4 4 3" xfId="13351" xr:uid="{00000000-0005-0000-0000-0000604A0000}"/>
    <cellStyle name="Normal 19 4 4 4" xfId="22675" xr:uid="{00000000-0005-0000-0000-0000614A0000}"/>
    <cellStyle name="Normal 19 4 5" xfId="5726" xr:uid="{00000000-0005-0000-0000-0000624A0000}"/>
    <cellStyle name="Normal 19 4 5 2" xfId="15050" xr:uid="{00000000-0005-0000-0000-0000634A0000}"/>
    <cellStyle name="Normal 19 4 5 3" xfId="24373" xr:uid="{00000000-0005-0000-0000-0000644A0000}"/>
    <cellStyle name="Normal 19 4 6" xfId="11796" xr:uid="{00000000-0005-0000-0000-0000654A0000}"/>
    <cellStyle name="Normal 19 4 7" xfId="21122" xr:uid="{00000000-0005-0000-0000-0000664A0000}"/>
    <cellStyle name="Normal 19 5" xfId="2296" xr:uid="{00000000-0005-0000-0000-0000674A0000}"/>
    <cellStyle name="Normal 19 5 2" xfId="2297" xr:uid="{00000000-0005-0000-0000-0000684A0000}"/>
    <cellStyle name="Normal 19 5 2 2" xfId="2298" xr:uid="{00000000-0005-0000-0000-0000694A0000}"/>
    <cellStyle name="Normal 19 5 2 2 2" xfId="4023" xr:uid="{00000000-0005-0000-0000-00006A4A0000}"/>
    <cellStyle name="Normal 19 5 2 2 2 2" xfId="8700" xr:uid="{00000000-0005-0000-0000-00006B4A0000}"/>
    <cellStyle name="Normal 19 5 2 2 2 2 2" xfId="18024" xr:uid="{00000000-0005-0000-0000-00006C4A0000}"/>
    <cellStyle name="Normal 19 5 2 2 2 2 3" xfId="27347" xr:uid="{00000000-0005-0000-0000-00006D4A0000}"/>
    <cellStyle name="Normal 19 5 2 2 2 3" xfId="13357" xr:uid="{00000000-0005-0000-0000-00006E4A0000}"/>
    <cellStyle name="Normal 19 5 2 2 2 4" xfId="22681" xr:uid="{00000000-0005-0000-0000-00006F4A0000}"/>
    <cellStyle name="Normal 19 5 2 2 3" xfId="5732" xr:uid="{00000000-0005-0000-0000-0000704A0000}"/>
    <cellStyle name="Normal 19 5 2 2 3 2" xfId="15056" xr:uid="{00000000-0005-0000-0000-0000714A0000}"/>
    <cellStyle name="Normal 19 5 2 2 3 3" xfId="24379" xr:uid="{00000000-0005-0000-0000-0000724A0000}"/>
    <cellStyle name="Normal 19 5 2 2 4" xfId="11802" xr:uid="{00000000-0005-0000-0000-0000734A0000}"/>
    <cellStyle name="Normal 19 5 2 2 5" xfId="21128" xr:uid="{00000000-0005-0000-0000-0000744A0000}"/>
    <cellStyle name="Normal 19 5 2 3" xfId="4022" xr:uid="{00000000-0005-0000-0000-0000754A0000}"/>
    <cellStyle name="Normal 19 5 2 3 2" xfId="8699" xr:uid="{00000000-0005-0000-0000-0000764A0000}"/>
    <cellStyle name="Normal 19 5 2 3 2 2" xfId="18023" xr:uid="{00000000-0005-0000-0000-0000774A0000}"/>
    <cellStyle name="Normal 19 5 2 3 2 3" xfId="27346" xr:uid="{00000000-0005-0000-0000-0000784A0000}"/>
    <cellStyle name="Normal 19 5 2 3 3" xfId="13356" xr:uid="{00000000-0005-0000-0000-0000794A0000}"/>
    <cellStyle name="Normal 19 5 2 3 4" xfId="22680" xr:uid="{00000000-0005-0000-0000-00007A4A0000}"/>
    <cellStyle name="Normal 19 5 2 4" xfId="5731" xr:uid="{00000000-0005-0000-0000-00007B4A0000}"/>
    <cellStyle name="Normal 19 5 2 4 2" xfId="15055" xr:uid="{00000000-0005-0000-0000-00007C4A0000}"/>
    <cellStyle name="Normal 19 5 2 4 3" xfId="24378" xr:uid="{00000000-0005-0000-0000-00007D4A0000}"/>
    <cellStyle name="Normal 19 5 2 5" xfId="11801" xr:uid="{00000000-0005-0000-0000-00007E4A0000}"/>
    <cellStyle name="Normal 19 5 2 6" xfId="21127" xr:uid="{00000000-0005-0000-0000-00007F4A0000}"/>
    <cellStyle name="Normal 19 5 3" xfId="2299" xr:uid="{00000000-0005-0000-0000-0000804A0000}"/>
    <cellStyle name="Normal 19 5 3 2" xfId="4024" xr:uid="{00000000-0005-0000-0000-0000814A0000}"/>
    <cellStyle name="Normal 19 5 3 2 2" xfId="8701" xr:uid="{00000000-0005-0000-0000-0000824A0000}"/>
    <cellStyle name="Normal 19 5 3 2 2 2" xfId="18025" xr:uid="{00000000-0005-0000-0000-0000834A0000}"/>
    <cellStyle name="Normal 19 5 3 2 2 3" xfId="27348" xr:uid="{00000000-0005-0000-0000-0000844A0000}"/>
    <cellStyle name="Normal 19 5 3 2 3" xfId="13358" xr:uid="{00000000-0005-0000-0000-0000854A0000}"/>
    <cellStyle name="Normal 19 5 3 2 4" xfId="22682" xr:uid="{00000000-0005-0000-0000-0000864A0000}"/>
    <cellStyle name="Normal 19 5 3 3" xfId="5733" xr:uid="{00000000-0005-0000-0000-0000874A0000}"/>
    <cellStyle name="Normal 19 5 3 3 2" xfId="15057" xr:uid="{00000000-0005-0000-0000-0000884A0000}"/>
    <cellStyle name="Normal 19 5 3 3 3" xfId="24380" xr:uid="{00000000-0005-0000-0000-0000894A0000}"/>
    <cellStyle name="Normal 19 5 3 4" xfId="11803" xr:uid="{00000000-0005-0000-0000-00008A4A0000}"/>
    <cellStyle name="Normal 19 5 3 5" xfId="21129" xr:uid="{00000000-0005-0000-0000-00008B4A0000}"/>
    <cellStyle name="Normal 19 5 4" xfId="4021" xr:uid="{00000000-0005-0000-0000-00008C4A0000}"/>
    <cellStyle name="Normal 19 5 4 2" xfId="8698" xr:uid="{00000000-0005-0000-0000-00008D4A0000}"/>
    <cellStyle name="Normal 19 5 4 2 2" xfId="18022" xr:uid="{00000000-0005-0000-0000-00008E4A0000}"/>
    <cellStyle name="Normal 19 5 4 2 3" xfId="27345" xr:uid="{00000000-0005-0000-0000-00008F4A0000}"/>
    <cellStyle name="Normal 19 5 4 3" xfId="13355" xr:uid="{00000000-0005-0000-0000-0000904A0000}"/>
    <cellStyle name="Normal 19 5 4 4" xfId="22679" xr:uid="{00000000-0005-0000-0000-0000914A0000}"/>
    <cellStyle name="Normal 19 5 5" xfId="5730" xr:uid="{00000000-0005-0000-0000-0000924A0000}"/>
    <cellStyle name="Normal 19 5 5 2" xfId="15054" xr:uid="{00000000-0005-0000-0000-0000934A0000}"/>
    <cellStyle name="Normal 19 5 5 3" xfId="24377" xr:uid="{00000000-0005-0000-0000-0000944A0000}"/>
    <cellStyle name="Normal 19 5 6" xfId="11800" xr:uid="{00000000-0005-0000-0000-0000954A0000}"/>
    <cellStyle name="Normal 19 5 7" xfId="21126" xr:uid="{00000000-0005-0000-0000-0000964A0000}"/>
    <cellStyle name="Normal 19 6" xfId="2300" xr:uid="{00000000-0005-0000-0000-0000974A0000}"/>
    <cellStyle name="Normal 19 6 2" xfId="2301" xr:uid="{00000000-0005-0000-0000-0000984A0000}"/>
    <cellStyle name="Normal 19 6 2 2" xfId="4026" xr:uid="{00000000-0005-0000-0000-0000994A0000}"/>
    <cellStyle name="Normal 19 6 2 2 2" xfId="8703" xr:uid="{00000000-0005-0000-0000-00009A4A0000}"/>
    <cellStyle name="Normal 19 6 2 2 2 2" xfId="18027" xr:uid="{00000000-0005-0000-0000-00009B4A0000}"/>
    <cellStyle name="Normal 19 6 2 2 2 3" xfId="27350" xr:uid="{00000000-0005-0000-0000-00009C4A0000}"/>
    <cellStyle name="Normal 19 6 2 2 3" xfId="13360" xr:uid="{00000000-0005-0000-0000-00009D4A0000}"/>
    <cellStyle name="Normal 19 6 2 2 4" xfId="22684" xr:uid="{00000000-0005-0000-0000-00009E4A0000}"/>
    <cellStyle name="Normal 19 6 2 3" xfId="5735" xr:uid="{00000000-0005-0000-0000-00009F4A0000}"/>
    <cellStyle name="Normal 19 6 2 3 2" xfId="15059" xr:uid="{00000000-0005-0000-0000-0000A04A0000}"/>
    <cellStyle name="Normal 19 6 2 3 3" xfId="24382" xr:uid="{00000000-0005-0000-0000-0000A14A0000}"/>
    <cellStyle name="Normal 19 6 2 4" xfId="11805" xr:uid="{00000000-0005-0000-0000-0000A24A0000}"/>
    <cellStyle name="Normal 19 6 2 5" xfId="21131" xr:uid="{00000000-0005-0000-0000-0000A34A0000}"/>
    <cellStyle name="Normal 19 6 3" xfId="4025" xr:uid="{00000000-0005-0000-0000-0000A44A0000}"/>
    <cellStyle name="Normal 19 6 3 2" xfId="8702" xr:uid="{00000000-0005-0000-0000-0000A54A0000}"/>
    <cellStyle name="Normal 19 6 3 2 2" xfId="18026" xr:uid="{00000000-0005-0000-0000-0000A64A0000}"/>
    <cellStyle name="Normal 19 6 3 2 3" xfId="27349" xr:uid="{00000000-0005-0000-0000-0000A74A0000}"/>
    <cellStyle name="Normal 19 6 3 3" xfId="13359" xr:uid="{00000000-0005-0000-0000-0000A84A0000}"/>
    <cellStyle name="Normal 19 6 3 4" xfId="22683" xr:uid="{00000000-0005-0000-0000-0000A94A0000}"/>
    <cellStyle name="Normal 19 6 4" xfId="5734" xr:uid="{00000000-0005-0000-0000-0000AA4A0000}"/>
    <cellStyle name="Normal 19 6 4 2" xfId="15058" xr:uid="{00000000-0005-0000-0000-0000AB4A0000}"/>
    <cellStyle name="Normal 19 6 4 3" xfId="24381" xr:uid="{00000000-0005-0000-0000-0000AC4A0000}"/>
    <cellStyle name="Normal 19 6 5" xfId="11804" xr:uid="{00000000-0005-0000-0000-0000AD4A0000}"/>
    <cellStyle name="Normal 19 6 6" xfId="21130" xr:uid="{00000000-0005-0000-0000-0000AE4A0000}"/>
    <cellStyle name="Normal 19 7" xfId="2302" xr:uid="{00000000-0005-0000-0000-0000AF4A0000}"/>
    <cellStyle name="Normal 19 7 2" xfId="4027" xr:uid="{00000000-0005-0000-0000-0000B04A0000}"/>
    <cellStyle name="Normal 19 7 2 2" xfId="8704" xr:uid="{00000000-0005-0000-0000-0000B14A0000}"/>
    <cellStyle name="Normal 19 7 2 2 2" xfId="18028" xr:uid="{00000000-0005-0000-0000-0000B24A0000}"/>
    <cellStyle name="Normal 19 7 2 2 3" xfId="27351" xr:uid="{00000000-0005-0000-0000-0000B34A0000}"/>
    <cellStyle name="Normal 19 7 2 3" xfId="13361" xr:uid="{00000000-0005-0000-0000-0000B44A0000}"/>
    <cellStyle name="Normal 19 7 2 4" xfId="22685" xr:uid="{00000000-0005-0000-0000-0000B54A0000}"/>
    <cellStyle name="Normal 19 7 3" xfId="5736" xr:uid="{00000000-0005-0000-0000-0000B64A0000}"/>
    <cellStyle name="Normal 19 7 3 2" xfId="15060" xr:uid="{00000000-0005-0000-0000-0000B74A0000}"/>
    <cellStyle name="Normal 19 7 3 3" xfId="24383" xr:uid="{00000000-0005-0000-0000-0000B84A0000}"/>
    <cellStyle name="Normal 19 7 4" xfId="11806" xr:uid="{00000000-0005-0000-0000-0000B94A0000}"/>
    <cellStyle name="Normal 19 7 5" xfId="21132" xr:uid="{00000000-0005-0000-0000-0000BA4A0000}"/>
    <cellStyle name="Normal 19 8" xfId="2303" xr:uid="{00000000-0005-0000-0000-0000BB4A0000}"/>
    <cellStyle name="Normal 19 8 2" xfId="4028" xr:uid="{00000000-0005-0000-0000-0000BC4A0000}"/>
    <cellStyle name="Normal 19 8 2 2" xfId="8705" xr:uid="{00000000-0005-0000-0000-0000BD4A0000}"/>
    <cellStyle name="Normal 19 8 2 2 2" xfId="18029" xr:uid="{00000000-0005-0000-0000-0000BE4A0000}"/>
    <cellStyle name="Normal 19 8 2 2 3" xfId="27352" xr:uid="{00000000-0005-0000-0000-0000BF4A0000}"/>
    <cellStyle name="Normal 19 8 2 3" xfId="13362" xr:uid="{00000000-0005-0000-0000-0000C04A0000}"/>
    <cellStyle name="Normal 19 8 2 4" xfId="22686" xr:uid="{00000000-0005-0000-0000-0000C14A0000}"/>
    <cellStyle name="Normal 19 8 3" xfId="5737" xr:uid="{00000000-0005-0000-0000-0000C24A0000}"/>
    <cellStyle name="Normal 19 8 3 2" xfId="15061" xr:uid="{00000000-0005-0000-0000-0000C34A0000}"/>
    <cellStyle name="Normal 19 8 3 3" xfId="24384" xr:uid="{00000000-0005-0000-0000-0000C44A0000}"/>
    <cellStyle name="Normal 19 8 4" xfId="11807" xr:uid="{00000000-0005-0000-0000-0000C54A0000}"/>
    <cellStyle name="Normal 19 8 5" xfId="21133" xr:uid="{00000000-0005-0000-0000-0000C64A0000}"/>
    <cellStyle name="Normal 19 9" xfId="2304" xr:uid="{00000000-0005-0000-0000-0000C74A0000}"/>
    <cellStyle name="Normal 19 9 2" xfId="4029" xr:uid="{00000000-0005-0000-0000-0000C84A0000}"/>
    <cellStyle name="Normal 19 9 2 2" xfId="8706" xr:uid="{00000000-0005-0000-0000-0000C94A0000}"/>
    <cellStyle name="Normal 19 9 2 2 2" xfId="18030" xr:uid="{00000000-0005-0000-0000-0000CA4A0000}"/>
    <cellStyle name="Normal 19 9 2 2 3" xfId="27353" xr:uid="{00000000-0005-0000-0000-0000CB4A0000}"/>
    <cellStyle name="Normal 19 9 2 3" xfId="13363" xr:uid="{00000000-0005-0000-0000-0000CC4A0000}"/>
    <cellStyle name="Normal 19 9 2 4" xfId="22687" xr:uid="{00000000-0005-0000-0000-0000CD4A0000}"/>
    <cellStyle name="Normal 19 9 3" xfId="5738" xr:uid="{00000000-0005-0000-0000-0000CE4A0000}"/>
    <cellStyle name="Normal 19 9 3 2" xfId="15062" xr:uid="{00000000-0005-0000-0000-0000CF4A0000}"/>
    <cellStyle name="Normal 19 9 3 3" xfId="24385" xr:uid="{00000000-0005-0000-0000-0000D04A0000}"/>
    <cellStyle name="Normal 19 9 4" xfId="11808" xr:uid="{00000000-0005-0000-0000-0000D14A0000}"/>
    <cellStyle name="Normal 19 9 5" xfId="21134" xr:uid="{00000000-0005-0000-0000-0000D24A0000}"/>
    <cellStyle name="Normal 2" xfId="2" xr:uid="{00000000-0005-0000-0000-0000D34A0000}"/>
    <cellStyle name="Normal 2 10" xfId="113" xr:uid="{00000000-0005-0000-0000-0000D44A0000}"/>
    <cellStyle name="Normal 2 10 2" xfId="1346" xr:uid="{00000000-0005-0000-0000-0000D54A0000}"/>
    <cellStyle name="Normal 2 10 2 2" xfId="6653" xr:uid="{00000000-0005-0000-0000-0000D64A0000}"/>
    <cellStyle name="Normal 2 10 2 2 2" xfId="15977" xr:uid="{00000000-0005-0000-0000-0000D74A0000}"/>
    <cellStyle name="Normal 2 10 2 2 3" xfId="25300" xr:uid="{00000000-0005-0000-0000-0000D84A0000}"/>
    <cellStyle name="Normal 2 10 2 3" xfId="10915" xr:uid="{00000000-0005-0000-0000-0000D94A0000}"/>
    <cellStyle name="Normal 2 10 2 4" xfId="20239" xr:uid="{00000000-0005-0000-0000-0000DA4A0000}"/>
    <cellStyle name="Normal 2 10 3" xfId="3134" xr:uid="{00000000-0005-0000-0000-0000DB4A0000}"/>
    <cellStyle name="Normal 2 10 3 2" xfId="7813" xr:uid="{00000000-0005-0000-0000-0000DC4A0000}"/>
    <cellStyle name="Normal 2 10 3 2 2" xfId="17137" xr:uid="{00000000-0005-0000-0000-0000DD4A0000}"/>
    <cellStyle name="Normal 2 10 3 2 3" xfId="26460" xr:uid="{00000000-0005-0000-0000-0000DE4A0000}"/>
    <cellStyle name="Normal 2 10 3 3" xfId="12520" xr:uid="{00000000-0005-0000-0000-0000DF4A0000}"/>
    <cellStyle name="Normal 2 10 3 4" xfId="21846" xr:uid="{00000000-0005-0000-0000-0000E04A0000}"/>
    <cellStyle name="Normal 2 10 4" xfId="4799" xr:uid="{00000000-0005-0000-0000-0000E14A0000}"/>
    <cellStyle name="Normal 2 10 4 2" xfId="14123" xr:uid="{00000000-0005-0000-0000-0000E24A0000}"/>
    <cellStyle name="Normal 2 10 4 3" xfId="23446" xr:uid="{00000000-0005-0000-0000-0000E34A0000}"/>
    <cellStyle name="Normal 2 11" xfId="14" xr:uid="{00000000-0005-0000-0000-0000E44A0000}"/>
    <cellStyle name="Normal 2 11 10" xfId="9727" xr:uid="{00000000-0005-0000-0000-0000E54A0000}"/>
    <cellStyle name="Normal 2 11 11" xfId="19051" xr:uid="{00000000-0005-0000-0000-0000E64A0000}"/>
    <cellStyle name="Normal 2 11 2" xfId="114" xr:uid="{00000000-0005-0000-0000-0000E74A0000}"/>
    <cellStyle name="Normal 2 11 2 2" xfId="218" xr:uid="{00000000-0005-0000-0000-0000E84A0000}"/>
    <cellStyle name="Normal 2 11 2 2 2" xfId="357" xr:uid="{00000000-0005-0000-0000-0000E94A0000}"/>
    <cellStyle name="Normal 2 11 2 2 2 2" xfId="597" xr:uid="{00000000-0005-0000-0000-0000EA4A0000}"/>
    <cellStyle name="Normal 2 11 2 2 2 2 2" xfId="1084" xr:uid="{00000000-0005-0000-0000-0000EB4A0000}"/>
    <cellStyle name="Normal 2 11 2 2 2 2 2 2" xfId="6731" xr:uid="{00000000-0005-0000-0000-0000EC4A0000}"/>
    <cellStyle name="Normal 2 11 2 2 2 2 2 2 2" xfId="16055" xr:uid="{00000000-0005-0000-0000-0000ED4A0000}"/>
    <cellStyle name="Normal 2 11 2 2 2 2 2 2 3" xfId="25378" xr:uid="{00000000-0005-0000-0000-0000EE4A0000}"/>
    <cellStyle name="Normal 2 11 2 2 2 2 2 3" xfId="10685" xr:uid="{00000000-0005-0000-0000-0000EF4A0000}"/>
    <cellStyle name="Normal 2 11 2 2 2 2 2 4" xfId="20009" xr:uid="{00000000-0005-0000-0000-0000F04A0000}"/>
    <cellStyle name="Normal 2 11 2 2 2 2 3" xfId="7051" xr:uid="{00000000-0005-0000-0000-0000F14A0000}"/>
    <cellStyle name="Normal 2 11 2 2 2 2 3 2" xfId="16375" xr:uid="{00000000-0005-0000-0000-0000F24A0000}"/>
    <cellStyle name="Normal 2 11 2 2 2 2 3 3" xfId="25698" xr:uid="{00000000-0005-0000-0000-0000F34A0000}"/>
    <cellStyle name="Normal 2 11 2 2 2 2 4" xfId="9707" xr:uid="{00000000-0005-0000-0000-0000F44A0000}"/>
    <cellStyle name="Normal 2 11 2 2 2 2 4 2" xfId="19031" xr:uid="{00000000-0005-0000-0000-0000F54A0000}"/>
    <cellStyle name="Normal 2 11 2 2 2 2 4 3" xfId="28354" xr:uid="{00000000-0005-0000-0000-0000F64A0000}"/>
    <cellStyle name="Normal 2 11 2 2 2 2 5" xfId="10201" xr:uid="{00000000-0005-0000-0000-0000F74A0000}"/>
    <cellStyle name="Normal 2 11 2 2 2 2 6" xfId="19525" xr:uid="{00000000-0005-0000-0000-0000F84A0000}"/>
    <cellStyle name="Normal 2 11 2 2 2 3" xfId="844" xr:uid="{00000000-0005-0000-0000-0000F94A0000}"/>
    <cellStyle name="Normal 2 11 2 2 2 3 2" xfId="7343" xr:uid="{00000000-0005-0000-0000-0000FA4A0000}"/>
    <cellStyle name="Normal 2 11 2 2 2 3 2 2" xfId="16667" xr:uid="{00000000-0005-0000-0000-0000FB4A0000}"/>
    <cellStyle name="Normal 2 11 2 2 2 3 2 3" xfId="25990" xr:uid="{00000000-0005-0000-0000-0000FC4A0000}"/>
    <cellStyle name="Normal 2 11 2 2 2 3 3" xfId="10445" xr:uid="{00000000-0005-0000-0000-0000FD4A0000}"/>
    <cellStyle name="Normal 2 11 2 2 2 3 4" xfId="19769" xr:uid="{00000000-0005-0000-0000-0000FE4A0000}"/>
    <cellStyle name="Normal 2 11 2 2 2 4" xfId="7189" xr:uid="{00000000-0005-0000-0000-0000FF4A0000}"/>
    <cellStyle name="Normal 2 11 2 2 2 4 2" xfId="16513" xr:uid="{00000000-0005-0000-0000-0000004B0000}"/>
    <cellStyle name="Normal 2 11 2 2 2 4 3" xfId="25836" xr:uid="{00000000-0005-0000-0000-0000014B0000}"/>
    <cellStyle name="Normal 2 11 2 2 2 5" xfId="9467" xr:uid="{00000000-0005-0000-0000-0000024B0000}"/>
    <cellStyle name="Normal 2 11 2 2 2 5 2" xfId="18791" xr:uid="{00000000-0005-0000-0000-0000034B0000}"/>
    <cellStyle name="Normal 2 11 2 2 2 5 3" xfId="28114" xr:uid="{00000000-0005-0000-0000-0000044B0000}"/>
    <cellStyle name="Normal 2 11 2 2 2 6" xfId="9961" xr:uid="{00000000-0005-0000-0000-0000054B0000}"/>
    <cellStyle name="Normal 2 11 2 2 2 7" xfId="19285" xr:uid="{00000000-0005-0000-0000-0000064B0000}"/>
    <cellStyle name="Normal 2 11 2 2 3" xfId="475" xr:uid="{00000000-0005-0000-0000-0000074B0000}"/>
    <cellStyle name="Normal 2 11 2 2 3 2" xfId="962" xr:uid="{00000000-0005-0000-0000-0000084B0000}"/>
    <cellStyle name="Normal 2 11 2 2 3 2 2" xfId="6812" xr:uid="{00000000-0005-0000-0000-0000094B0000}"/>
    <cellStyle name="Normal 2 11 2 2 3 2 2 2" xfId="16136" xr:uid="{00000000-0005-0000-0000-00000A4B0000}"/>
    <cellStyle name="Normal 2 11 2 2 3 2 2 3" xfId="25459" xr:uid="{00000000-0005-0000-0000-00000B4B0000}"/>
    <cellStyle name="Normal 2 11 2 2 3 2 3" xfId="10563" xr:uid="{00000000-0005-0000-0000-00000C4B0000}"/>
    <cellStyle name="Normal 2 11 2 2 3 2 4" xfId="19887" xr:uid="{00000000-0005-0000-0000-00000D4B0000}"/>
    <cellStyle name="Normal 2 11 2 2 3 3" xfId="7124" xr:uid="{00000000-0005-0000-0000-00000E4B0000}"/>
    <cellStyle name="Normal 2 11 2 2 3 3 2" xfId="16448" xr:uid="{00000000-0005-0000-0000-00000F4B0000}"/>
    <cellStyle name="Normal 2 11 2 2 3 3 3" xfId="25771" xr:uid="{00000000-0005-0000-0000-0000104B0000}"/>
    <cellStyle name="Normal 2 11 2 2 3 4" xfId="9585" xr:uid="{00000000-0005-0000-0000-0000114B0000}"/>
    <cellStyle name="Normal 2 11 2 2 3 4 2" xfId="18909" xr:uid="{00000000-0005-0000-0000-0000124B0000}"/>
    <cellStyle name="Normal 2 11 2 2 3 4 3" xfId="28232" xr:uid="{00000000-0005-0000-0000-0000134B0000}"/>
    <cellStyle name="Normal 2 11 2 2 3 5" xfId="10079" xr:uid="{00000000-0005-0000-0000-0000144B0000}"/>
    <cellStyle name="Normal 2 11 2 2 3 6" xfId="19403" xr:uid="{00000000-0005-0000-0000-0000154B0000}"/>
    <cellStyle name="Normal 2 11 2 2 4" xfId="722" xr:uid="{00000000-0005-0000-0000-0000164B0000}"/>
    <cellStyle name="Normal 2 11 2 2 4 2" xfId="6986" xr:uid="{00000000-0005-0000-0000-0000174B0000}"/>
    <cellStyle name="Normal 2 11 2 2 4 2 2" xfId="16310" xr:uid="{00000000-0005-0000-0000-0000184B0000}"/>
    <cellStyle name="Normal 2 11 2 2 4 2 3" xfId="25633" xr:uid="{00000000-0005-0000-0000-0000194B0000}"/>
    <cellStyle name="Normal 2 11 2 2 4 3" xfId="10323" xr:uid="{00000000-0005-0000-0000-00001A4B0000}"/>
    <cellStyle name="Normal 2 11 2 2 4 4" xfId="19647" xr:uid="{00000000-0005-0000-0000-00001B4B0000}"/>
    <cellStyle name="Normal 2 11 2 2 5" xfId="7254" xr:uid="{00000000-0005-0000-0000-00001C4B0000}"/>
    <cellStyle name="Normal 2 11 2 2 5 2" xfId="16578" xr:uid="{00000000-0005-0000-0000-00001D4B0000}"/>
    <cellStyle name="Normal 2 11 2 2 5 3" xfId="25901" xr:uid="{00000000-0005-0000-0000-00001E4B0000}"/>
    <cellStyle name="Normal 2 11 2 2 6" xfId="9344" xr:uid="{00000000-0005-0000-0000-00001F4B0000}"/>
    <cellStyle name="Normal 2 11 2 2 6 2" xfId="18668" xr:uid="{00000000-0005-0000-0000-0000204B0000}"/>
    <cellStyle name="Normal 2 11 2 2 6 3" xfId="27991" xr:uid="{00000000-0005-0000-0000-0000214B0000}"/>
    <cellStyle name="Normal 2 11 2 2 7" xfId="9838" xr:uid="{00000000-0005-0000-0000-0000224B0000}"/>
    <cellStyle name="Normal 2 11 2 2 8" xfId="19162" xr:uid="{00000000-0005-0000-0000-0000234B0000}"/>
    <cellStyle name="Normal 2 11 2 3" xfId="297" xr:uid="{00000000-0005-0000-0000-0000244B0000}"/>
    <cellStyle name="Normal 2 11 2 3 2" xfId="541" xr:uid="{00000000-0005-0000-0000-0000254B0000}"/>
    <cellStyle name="Normal 2 11 2 3 2 2" xfId="1028" xr:uid="{00000000-0005-0000-0000-0000264B0000}"/>
    <cellStyle name="Normal 2 11 2 3 2 2 2" xfId="6770" xr:uid="{00000000-0005-0000-0000-0000274B0000}"/>
    <cellStyle name="Normal 2 11 2 3 2 2 2 2" xfId="16094" xr:uid="{00000000-0005-0000-0000-0000284B0000}"/>
    <cellStyle name="Normal 2 11 2 3 2 2 2 3" xfId="25417" xr:uid="{00000000-0005-0000-0000-0000294B0000}"/>
    <cellStyle name="Normal 2 11 2 3 2 2 3" xfId="10629" xr:uid="{00000000-0005-0000-0000-00002A4B0000}"/>
    <cellStyle name="Normal 2 11 2 3 2 2 4" xfId="19953" xr:uid="{00000000-0005-0000-0000-00002B4B0000}"/>
    <cellStyle name="Normal 2 11 2 3 2 3" xfId="7090" xr:uid="{00000000-0005-0000-0000-00002C4B0000}"/>
    <cellStyle name="Normal 2 11 2 3 2 3 2" xfId="16414" xr:uid="{00000000-0005-0000-0000-00002D4B0000}"/>
    <cellStyle name="Normal 2 11 2 3 2 3 3" xfId="25737" xr:uid="{00000000-0005-0000-0000-00002E4B0000}"/>
    <cellStyle name="Normal 2 11 2 3 2 4" xfId="9651" xr:uid="{00000000-0005-0000-0000-00002F4B0000}"/>
    <cellStyle name="Normal 2 11 2 3 2 4 2" xfId="18975" xr:uid="{00000000-0005-0000-0000-0000304B0000}"/>
    <cellStyle name="Normal 2 11 2 3 2 4 3" xfId="28298" xr:uid="{00000000-0005-0000-0000-0000314B0000}"/>
    <cellStyle name="Normal 2 11 2 3 2 5" xfId="10145" xr:uid="{00000000-0005-0000-0000-0000324B0000}"/>
    <cellStyle name="Normal 2 11 2 3 2 6" xfId="19469" xr:uid="{00000000-0005-0000-0000-0000334B0000}"/>
    <cellStyle name="Normal 2 11 2 3 3" xfId="788" xr:uid="{00000000-0005-0000-0000-0000344B0000}"/>
    <cellStyle name="Normal 2 11 2 3 3 2" xfId="4682" xr:uid="{00000000-0005-0000-0000-0000354B0000}"/>
    <cellStyle name="Normal 2 11 2 3 3 2 2" xfId="14006" xr:uid="{00000000-0005-0000-0000-0000364B0000}"/>
    <cellStyle name="Normal 2 11 2 3 3 2 3" xfId="23329" xr:uid="{00000000-0005-0000-0000-0000374B0000}"/>
    <cellStyle name="Normal 2 11 2 3 3 3" xfId="10389" xr:uid="{00000000-0005-0000-0000-0000384B0000}"/>
    <cellStyle name="Normal 2 11 2 3 3 4" xfId="19713" xr:uid="{00000000-0005-0000-0000-0000394B0000}"/>
    <cellStyle name="Normal 2 11 2 3 4" xfId="7222" xr:uid="{00000000-0005-0000-0000-00003A4B0000}"/>
    <cellStyle name="Normal 2 11 2 3 4 2" xfId="16546" xr:uid="{00000000-0005-0000-0000-00003B4B0000}"/>
    <cellStyle name="Normal 2 11 2 3 4 3" xfId="25869" xr:uid="{00000000-0005-0000-0000-00003C4B0000}"/>
    <cellStyle name="Normal 2 11 2 3 5" xfId="9411" xr:uid="{00000000-0005-0000-0000-00003D4B0000}"/>
    <cellStyle name="Normal 2 11 2 3 5 2" xfId="18735" xr:uid="{00000000-0005-0000-0000-00003E4B0000}"/>
    <cellStyle name="Normal 2 11 2 3 5 3" xfId="28058" xr:uid="{00000000-0005-0000-0000-00003F4B0000}"/>
    <cellStyle name="Normal 2 11 2 3 6" xfId="9905" xr:uid="{00000000-0005-0000-0000-0000404B0000}"/>
    <cellStyle name="Normal 2 11 2 3 7" xfId="19229" xr:uid="{00000000-0005-0000-0000-0000414B0000}"/>
    <cellStyle name="Normal 2 11 2 4" xfId="416" xr:uid="{00000000-0005-0000-0000-0000424B0000}"/>
    <cellStyle name="Normal 2 11 2 4 2" xfId="903" xr:uid="{00000000-0005-0000-0000-0000434B0000}"/>
    <cellStyle name="Normal 2 11 2 4 2 2" xfId="6854" xr:uid="{00000000-0005-0000-0000-0000444B0000}"/>
    <cellStyle name="Normal 2 11 2 4 2 2 2" xfId="16178" xr:uid="{00000000-0005-0000-0000-0000454B0000}"/>
    <cellStyle name="Normal 2 11 2 4 2 2 3" xfId="25501" xr:uid="{00000000-0005-0000-0000-0000464B0000}"/>
    <cellStyle name="Normal 2 11 2 4 2 3" xfId="10504" xr:uid="{00000000-0005-0000-0000-0000474B0000}"/>
    <cellStyle name="Normal 2 11 2 4 2 4" xfId="19828" xr:uid="{00000000-0005-0000-0000-0000484B0000}"/>
    <cellStyle name="Normal 2 11 2 4 3" xfId="7160" xr:uid="{00000000-0005-0000-0000-0000494B0000}"/>
    <cellStyle name="Normal 2 11 2 4 3 2" xfId="16484" xr:uid="{00000000-0005-0000-0000-00004A4B0000}"/>
    <cellStyle name="Normal 2 11 2 4 3 3" xfId="25807" xr:uid="{00000000-0005-0000-0000-00004B4B0000}"/>
    <cellStyle name="Normal 2 11 2 4 4" xfId="9526" xr:uid="{00000000-0005-0000-0000-00004C4B0000}"/>
    <cellStyle name="Normal 2 11 2 4 4 2" xfId="18850" xr:uid="{00000000-0005-0000-0000-00004D4B0000}"/>
    <cellStyle name="Normal 2 11 2 4 4 3" xfId="28173" xr:uid="{00000000-0005-0000-0000-00004E4B0000}"/>
    <cellStyle name="Normal 2 11 2 4 5" xfId="10020" xr:uid="{00000000-0005-0000-0000-00004F4B0000}"/>
    <cellStyle name="Normal 2 11 2 4 6" xfId="19344" xr:uid="{00000000-0005-0000-0000-0000504B0000}"/>
    <cellStyle name="Normal 2 11 2 5" xfId="663" xr:uid="{00000000-0005-0000-0000-0000514B0000}"/>
    <cellStyle name="Normal 2 11 2 5 2" xfId="7031" xr:uid="{00000000-0005-0000-0000-0000524B0000}"/>
    <cellStyle name="Normal 2 11 2 5 2 2" xfId="16355" xr:uid="{00000000-0005-0000-0000-0000534B0000}"/>
    <cellStyle name="Normal 2 11 2 5 2 3" xfId="25678" xr:uid="{00000000-0005-0000-0000-0000544B0000}"/>
    <cellStyle name="Normal 2 11 2 5 3" xfId="10264" xr:uid="{00000000-0005-0000-0000-0000554B0000}"/>
    <cellStyle name="Normal 2 11 2 5 4" xfId="19588" xr:uid="{00000000-0005-0000-0000-0000564B0000}"/>
    <cellStyle name="Normal 2 11 2 6" xfId="7281" xr:uid="{00000000-0005-0000-0000-0000574B0000}"/>
    <cellStyle name="Normal 2 11 2 6 2" xfId="16605" xr:uid="{00000000-0005-0000-0000-0000584B0000}"/>
    <cellStyle name="Normal 2 11 2 6 3" xfId="25928" xr:uid="{00000000-0005-0000-0000-0000594B0000}"/>
    <cellStyle name="Normal 2 11 2 7" xfId="9285" xr:uid="{00000000-0005-0000-0000-00005A4B0000}"/>
    <cellStyle name="Normal 2 11 2 7 2" xfId="18609" xr:uid="{00000000-0005-0000-0000-00005B4B0000}"/>
    <cellStyle name="Normal 2 11 2 7 3" xfId="27932" xr:uid="{00000000-0005-0000-0000-00005C4B0000}"/>
    <cellStyle name="Normal 2 11 2 8" xfId="9779" xr:uid="{00000000-0005-0000-0000-00005D4B0000}"/>
    <cellStyle name="Normal 2 11 2 9" xfId="19103" xr:uid="{00000000-0005-0000-0000-00005E4B0000}"/>
    <cellStyle name="Normal 2 11 3" xfId="179" xr:uid="{00000000-0005-0000-0000-00005F4B0000}"/>
    <cellStyle name="Normal 2 11 3 2" xfId="318" xr:uid="{00000000-0005-0000-0000-0000604B0000}"/>
    <cellStyle name="Normal 2 11 3 2 2" xfId="558" xr:uid="{00000000-0005-0000-0000-0000614B0000}"/>
    <cellStyle name="Normal 2 11 3 2 2 2" xfId="1045" xr:uid="{00000000-0005-0000-0000-0000624B0000}"/>
    <cellStyle name="Normal 2 11 3 2 2 2 2" xfId="6758" xr:uid="{00000000-0005-0000-0000-0000634B0000}"/>
    <cellStyle name="Normal 2 11 3 2 2 2 2 2" xfId="16082" xr:uid="{00000000-0005-0000-0000-0000644B0000}"/>
    <cellStyle name="Normal 2 11 3 2 2 2 2 3" xfId="25405" xr:uid="{00000000-0005-0000-0000-0000654B0000}"/>
    <cellStyle name="Normal 2 11 3 2 2 2 3" xfId="10646" xr:uid="{00000000-0005-0000-0000-0000664B0000}"/>
    <cellStyle name="Normal 2 11 3 2 2 2 4" xfId="19970" xr:uid="{00000000-0005-0000-0000-0000674B0000}"/>
    <cellStyle name="Normal 2 11 3 2 2 3" xfId="7075" xr:uid="{00000000-0005-0000-0000-0000684B0000}"/>
    <cellStyle name="Normal 2 11 3 2 2 3 2" xfId="16399" xr:uid="{00000000-0005-0000-0000-0000694B0000}"/>
    <cellStyle name="Normal 2 11 3 2 2 3 3" xfId="25722" xr:uid="{00000000-0005-0000-0000-00006A4B0000}"/>
    <cellStyle name="Normal 2 11 3 2 2 4" xfId="9668" xr:uid="{00000000-0005-0000-0000-00006B4B0000}"/>
    <cellStyle name="Normal 2 11 3 2 2 4 2" xfId="18992" xr:uid="{00000000-0005-0000-0000-00006C4B0000}"/>
    <cellStyle name="Normal 2 11 3 2 2 4 3" xfId="28315" xr:uid="{00000000-0005-0000-0000-00006D4B0000}"/>
    <cellStyle name="Normal 2 11 3 2 2 5" xfId="10162" xr:uid="{00000000-0005-0000-0000-00006E4B0000}"/>
    <cellStyle name="Normal 2 11 3 2 2 6" xfId="19486" xr:uid="{00000000-0005-0000-0000-00006F4B0000}"/>
    <cellStyle name="Normal 2 11 3 2 3" xfId="805" xr:uid="{00000000-0005-0000-0000-0000704B0000}"/>
    <cellStyle name="Normal 2 11 3 2 3 2" xfId="6932" xr:uid="{00000000-0005-0000-0000-0000714B0000}"/>
    <cellStyle name="Normal 2 11 3 2 3 2 2" xfId="16256" xr:uid="{00000000-0005-0000-0000-0000724B0000}"/>
    <cellStyle name="Normal 2 11 3 2 3 2 3" xfId="25579" xr:uid="{00000000-0005-0000-0000-0000734B0000}"/>
    <cellStyle name="Normal 2 11 3 2 3 3" xfId="10406" xr:uid="{00000000-0005-0000-0000-0000744B0000}"/>
    <cellStyle name="Normal 2 11 3 2 3 4" xfId="19730" xr:uid="{00000000-0005-0000-0000-0000754B0000}"/>
    <cellStyle name="Normal 2 11 3 2 4" xfId="7207" xr:uid="{00000000-0005-0000-0000-0000764B0000}"/>
    <cellStyle name="Normal 2 11 3 2 4 2" xfId="16531" xr:uid="{00000000-0005-0000-0000-0000774B0000}"/>
    <cellStyle name="Normal 2 11 3 2 4 3" xfId="25854" xr:uid="{00000000-0005-0000-0000-0000784B0000}"/>
    <cellStyle name="Normal 2 11 3 2 5" xfId="9428" xr:uid="{00000000-0005-0000-0000-0000794B0000}"/>
    <cellStyle name="Normal 2 11 3 2 5 2" xfId="18752" xr:uid="{00000000-0005-0000-0000-00007A4B0000}"/>
    <cellStyle name="Normal 2 11 3 2 5 3" xfId="28075" xr:uid="{00000000-0005-0000-0000-00007B4B0000}"/>
    <cellStyle name="Normal 2 11 3 2 6" xfId="9922" xr:uid="{00000000-0005-0000-0000-00007C4B0000}"/>
    <cellStyle name="Normal 2 11 3 2 7" xfId="19246" xr:uid="{00000000-0005-0000-0000-00007D4B0000}"/>
    <cellStyle name="Normal 2 11 3 3" xfId="436" xr:uid="{00000000-0005-0000-0000-00007E4B0000}"/>
    <cellStyle name="Normal 2 11 3 3 2" xfId="923" xr:uid="{00000000-0005-0000-0000-00007F4B0000}"/>
    <cellStyle name="Normal 2 11 3 3 2 2" xfId="6839" xr:uid="{00000000-0005-0000-0000-0000804B0000}"/>
    <cellStyle name="Normal 2 11 3 3 2 2 2" xfId="16163" xr:uid="{00000000-0005-0000-0000-0000814B0000}"/>
    <cellStyle name="Normal 2 11 3 3 2 2 3" xfId="25486" xr:uid="{00000000-0005-0000-0000-0000824B0000}"/>
    <cellStyle name="Normal 2 11 3 3 2 3" xfId="10524" xr:uid="{00000000-0005-0000-0000-0000834B0000}"/>
    <cellStyle name="Normal 2 11 3 3 2 4" xfId="19848" xr:uid="{00000000-0005-0000-0000-0000844B0000}"/>
    <cellStyle name="Normal 2 11 3 3 3" xfId="7144" xr:uid="{00000000-0005-0000-0000-0000854B0000}"/>
    <cellStyle name="Normal 2 11 3 3 3 2" xfId="16468" xr:uid="{00000000-0005-0000-0000-0000864B0000}"/>
    <cellStyle name="Normal 2 11 3 3 3 3" xfId="25791" xr:uid="{00000000-0005-0000-0000-0000874B0000}"/>
    <cellStyle name="Normal 2 11 3 3 4" xfId="9546" xr:uid="{00000000-0005-0000-0000-0000884B0000}"/>
    <cellStyle name="Normal 2 11 3 3 4 2" xfId="18870" xr:uid="{00000000-0005-0000-0000-0000894B0000}"/>
    <cellStyle name="Normal 2 11 3 3 4 3" xfId="28193" xr:uid="{00000000-0005-0000-0000-00008A4B0000}"/>
    <cellStyle name="Normal 2 11 3 3 5" xfId="10040" xr:uid="{00000000-0005-0000-0000-00008B4B0000}"/>
    <cellStyle name="Normal 2 11 3 3 6" xfId="19364" xr:uid="{00000000-0005-0000-0000-00008C4B0000}"/>
    <cellStyle name="Normal 2 11 3 4" xfId="683" xr:uid="{00000000-0005-0000-0000-00008D4B0000}"/>
    <cellStyle name="Normal 2 11 3 4 2" xfId="7019" xr:uid="{00000000-0005-0000-0000-00008E4B0000}"/>
    <cellStyle name="Normal 2 11 3 4 2 2" xfId="16343" xr:uid="{00000000-0005-0000-0000-00008F4B0000}"/>
    <cellStyle name="Normal 2 11 3 4 2 3" xfId="25666" xr:uid="{00000000-0005-0000-0000-0000904B0000}"/>
    <cellStyle name="Normal 2 11 3 4 3" xfId="10284" xr:uid="{00000000-0005-0000-0000-0000914B0000}"/>
    <cellStyle name="Normal 2 11 3 4 4" xfId="19608" xr:uid="{00000000-0005-0000-0000-0000924B0000}"/>
    <cellStyle name="Normal 2 11 3 5" xfId="7275" xr:uid="{00000000-0005-0000-0000-0000934B0000}"/>
    <cellStyle name="Normal 2 11 3 5 2" xfId="16599" xr:uid="{00000000-0005-0000-0000-0000944B0000}"/>
    <cellStyle name="Normal 2 11 3 5 3" xfId="25922" xr:uid="{00000000-0005-0000-0000-0000954B0000}"/>
    <cellStyle name="Normal 2 11 3 6" xfId="9305" xr:uid="{00000000-0005-0000-0000-0000964B0000}"/>
    <cellStyle name="Normal 2 11 3 6 2" xfId="18629" xr:uid="{00000000-0005-0000-0000-0000974B0000}"/>
    <cellStyle name="Normal 2 11 3 6 3" xfId="27952" xr:uid="{00000000-0005-0000-0000-0000984B0000}"/>
    <cellStyle name="Normal 2 11 3 7" xfId="9799" xr:uid="{00000000-0005-0000-0000-0000994B0000}"/>
    <cellStyle name="Normal 2 11 3 8" xfId="19123" xr:uid="{00000000-0005-0000-0000-00009A4B0000}"/>
    <cellStyle name="Normal 2 11 4" xfId="283" xr:uid="{00000000-0005-0000-0000-00009B4B0000}"/>
    <cellStyle name="Normal 2 11 4 2" xfId="530" xr:uid="{00000000-0005-0000-0000-00009C4B0000}"/>
    <cellStyle name="Normal 2 11 4 2 2" xfId="1017" xr:uid="{00000000-0005-0000-0000-00009D4B0000}"/>
    <cellStyle name="Normal 2 11 4 2 2 2" xfId="6280" xr:uid="{00000000-0005-0000-0000-00009E4B0000}"/>
    <cellStyle name="Normal 2 11 4 2 2 2 2" xfId="15604" xr:uid="{00000000-0005-0000-0000-00009F4B0000}"/>
    <cellStyle name="Normal 2 11 4 2 2 2 3" xfId="24927" xr:uid="{00000000-0005-0000-0000-0000A04B0000}"/>
    <cellStyle name="Normal 2 11 4 2 2 3" xfId="10618" xr:uid="{00000000-0005-0000-0000-0000A14B0000}"/>
    <cellStyle name="Normal 2 11 4 2 2 4" xfId="19942" xr:uid="{00000000-0005-0000-0000-0000A24B0000}"/>
    <cellStyle name="Normal 2 11 4 2 3" xfId="7099" xr:uid="{00000000-0005-0000-0000-0000A34B0000}"/>
    <cellStyle name="Normal 2 11 4 2 3 2" xfId="16423" xr:uid="{00000000-0005-0000-0000-0000A44B0000}"/>
    <cellStyle name="Normal 2 11 4 2 3 3" xfId="25746" xr:uid="{00000000-0005-0000-0000-0000A54B0000}"/>
    <cellStyle name="Normal 2 11 4 2 4" xfId="9640" xr:uid="{00000000-0005-0000-0000-0000A64B0000}"/>
    <cellStyle name="Normal 2 11 4 2 4 2" xfId="18964" xr:uid="{00000000-0005-0000-0000-0000A74B0000}"/>
    <cellStyle name="Normal 2 11 4 2 4 3" xfId="28287" xr:uid="{00000000-0005-0000-0000-0000A84B0000}"/>
    <cellStyle name="Normal 2 11 4 2 5" xfId="10134" xr:uid="{00000000-0005-0000-0000-0000A94B0000}"/>
    <cellStyle name="Normal 2 11 4 2 6" xfId="19458" xr:uid="{00000000-0005-0000-0000-0000AA4B0000}"/>
    <cellStyle name="Normal 2 11 4 3" xfId="777" xr:uid="{00000000-0005-0000-0000-0000AB4B0000}"/>
    <cellStyle name="Normal 2 11 4 3 2" xfId="6952" xr:uid="{00000000-0005-0000-0000-0000AC4B0000}"/>
    <cellStyle name="Normal 2 11 4 3 2 2" xfId="16276" xr:uid="{00000000-0005-0000-0000-0000AD4B0000}"/>
    <cellStyle name="Normal 2 11 4 3 2 3" xfId="25599" xr:uid="{00000000-0005-0000-0000-0000AE4B0000}"/>
    <cellStyle name="Normal 2 11 4 3 3" xfId="10378" xr:uid="{00000000-0005-0000-0000-0000AF4B0000}"/>
    <cellStyle name="Normal 2 11 4 3 4" xfId="19702" xr:uid="{00000000-0005-0000-0000-0000B04B0000}"/>
    <cellStyle name="Normal 2 11 4 4" xfId="7231" xr:uid="{00000000-0005-0000-0000-0000B14B0000}"/>
    <cellStyle name="Normal 2 11 4 4 2" xfId="16555" xr:uid="{00000000-0005-0000-0000-0000B24B0000}"/>
    <cellStyle name="Normal 2 11 4 4 3" xfId="25878" xr:uid="{00000000-0005-0000-0000-0000B34B0000}"/>
    <cellStyle name="Normal 2 11 4 5" xfId="9399" xr:uid="{00000000-0005-0000-0000-0000B44B0000}"/>
    <cellStyle name="Normal 2 11 4 5 2" xfId="18723" xr:uid="{00000000-0005-0000-0000-0000B54B0000}"/>
    <cellStyle name="Normal 2 11 4 5 3" xfId="28046" xr:uid="{00000000-0005-0000-0000-0000B64B0000}"/>
    <cellStyle name="Normal 2 11 4 6" xfId="9893" xr:uid="{00000000-0005-0000-0000-0000B74B0000}"/>
    <cellStyle name="Normal 2 11 4 7" xfId="19217" xr:uid="{00000000-0005-0000-0000-0000B84B0000}"/>
    <cellStyle name="Normal 2 11 5" xfId="377" xr:uid="{00000000-0005-0000-0000-0000B94B0000}"/>
    <cellStyle name="Normal 2 11 5 2" xfId="864" xr:uid="{00000000-0005-0000-0000-0000BA4B0000}"/>
    <cellStyle name="Normal 2 11 5 2 2" xfId="6891" xr:uid="{00000000-0005-0000-0000-0000BB4B0000}"/>
    <cellStyle name="Normal 2 11 5 2 2 2" xfId="16215" xr:uid="{00000000-0005-0000-0000-0000BC4B0000}"/>
    <cellStyle name="Normal 2 11 5 2 2 3" xfId="25538" xr:uid="{00000000-0005-0000-0000-0000BD4B0000}"/>
    <cellStyle name="Normal 2 11 5 2 3" xfId="10465" xr:uid="{00000000-0005-0000-0000-0000BE4B0000}"/>
    <cellStyle name="Normal 2 11 5 2 4" xfId="19789" xr:uid="{00000000-0005-0000-0000-0000BF4B0000}"/>
    <cellStyle name="Normal 2 11 5 3" xfId="7177" xr:uid="{00000000-0005-0000-0000-0000C04B0000}"/>
    <cellStyle name="Normal 2 11 5 3 2" xfId="16501" xr:uid="{00000000-0005-0000-0000-0000C14B0000}"/>
    <cellStyle name="Normal 2 11 5 3 3" xfId="25824" xr:uid="{00000000-0005-0000-0000-0000C24B0000}"/>
    <cellStyle name="Normal 2 11 5 4" xfId="9487" xr:uid="{00000000-0005-0000-0000-0000C34B0000}"/>
    <cellStyle name="Normal 2 11 5 4 2" xfId="18811" xr:uid="{00000000-0005-0000-0000-0000C44B0000}"/>
    <cellStyle name="Normal 2 11 5 4 3" xfId="28134" xr:uid="{00000000-0005-0000-0000-0000C54B0000}"/>
    <cellStyle name="Normal 2 11 5 5" xfId="9981" xr:uid="{00000000-0005-0000-0000-0000C64B0000}"/>
    <cellStyle name="Normal 2 11 5 6" xfId="19305" xr:uid="{00000000-0005-0000-0000-0000C74B0000}"/>
    <cellStyle name="Normal 2 11 6" xfId="636" xr:uid="{00000000-0005-0000-0000-0000C84B0000}"/>
    <cellStyle name="Normal 2 11 6 2" xfId="7035" xr:uid="{00000000-0005-0000-0000-0000C94B0000}"/>
    <cellStyle name="Normal 2 11 6 2 2" xfId="16359" xr:uid="{00000000-0005-0000-0000-0000CA4B0000}"/>
    <cellStyle name="Normal 2 11 6 2 3" xfId="25682" xr:uid="{00000000-0005-0000-0000-0000CB4B0000}"/>
    <cellStyle name="Normal 2 11 6 3" xfId="10237" xr:uid="{00000000-0005-0000-0000-0000CC4B0000}"/>
    <cellStyle name="Normal 2 11 6 4" xfId="19561" xr:uid="{00000000-0005-0000-0000-0000CD4B0000}"/>
    <cellStyle name="Normal 2 11 7" xfId="2883" xr:uid="{00000000-0005-0000-0000-0000CE4B0000}"/>
    <cellStyle name="Normal 2 11 8" xfId="7317" xr:uid="{00000000-0005-0000-0000-0000CF4B0000}"/>
    <cellStyle name="Normal 2 11 8 2" xfId="16641" xr:uid="{00000000-0005-0000-0000-0000D04B0000}"/>
    <cellStyle name="Normal 2 11 8 3" xfId="25964" xr:uid="{00000000-0005-0000-0000-0000D14B0000}"/>
    <cellStyle name="Normal 2 11 9" xfId="9233" xr:uid="{00000000-0005-0000-0000-0000D24B0000}"/>
    <cellStyle name="Normal 2 11 9 2" xfId="18557" xr:uid="{00000000-0005-0000-0000-0000D34B0000}"/>
    <cellStyle name="Normal 2 11 9 3" xfId="27880" xr:uid="{00000000-0005-0000-0000-0000D44B0000}"/>
    <cellStyle name="Normal 2 12" xfId="115" xr:uid="{00000000-0005-0000-0000-0000D54B0000}"/>
    <cellStyle name="Normal 2 12 2" xfId="219" xr:uid="{00000000-0005-0000-0000-0000D64B0000}"/>
    <cellStyle name="Normal 2 12 2 2" xfId="358" xr:uid="{00000000-0005-0000-0000-0000D74B0000}"/>
    <cellStyle name="Normal 2 12 2 2 2" xfId="598" xr:uid="{00000000-0005-0000-0000-0000D84B0000}"/>
    <cellStyle name="Normal 2 12 2 2 2 2" xfId="1085" xr:uid="{00000000-0005-0000-0000-0000D94B0000}"/>
    <cellStyle name="Normal 2 12 2 2 2 2 2" xfId="6730" xr:uid="{00000000-0005-0000-0000-0000DA4B0000}"/>
    <cellStyle name="Normal 2 12 2 2 2 2 2 2" xfId="16054" xr:uid="{00000000-0005-0000-0000-0000DB4B0000}"/>
    <cellStyle name="Normal 2 12 2 2 2 2 2 3" xfId="25377" xr:uid="{00000000-0005-0000-0000-0000DC4B0000}"/>
    <cellStyle name="Normal 2 12 2 2 2 2 3" xfId="10686" xr:uid="{00000000-0005-0000-0000-0000DD4B0000}"/>
    <cellStyle name="Normal 2 12 2 2 2 2 4" xfId="20010" xr:uid="{00000000-0005-0000-0000-0000DE4B0000}"/>
    <cellStyle name="Normal 2 12 2 2 2 3" xfId="5234" xr:uid="{00000000-0005-0000-0000-0000DF4B0000}"/>
    <cellStyle name="Normal 2 12 2 2 2 3 2" xfId="14558" xr:uid="{00000000-0005-0000-0000-0000E04B0000}"/>
    <cellStyle name="Normal 2 12 2 2 2 3 3" xfId="23881" xr:uid="{00000000-0005-0000-0000-0000E14B0000}"/>
    <cellStyle name="Normal 2 12 2 2 2 4" xfId="9708" xr:uid="{00000000-0005-0000-0000-0000E24B0000}"/>
    <cellStyle name="Normal 2 12 2 2 2 4 2" xfId="19032" xr:uid="{00000000-0005-0000-0000-0000E34B0000}"/>
    <cellStyle name="Normal 2 12 2 2 2 4 3" xfId="28355" xr:uid="{00000000-0005-0000-0000-0000E44B0000}"/>
    <cellStyle name="Normal 2 12 2 2 2 5" xfId="10202" xr:uid="{00000000-0005-0000-0000-0000E54B0000}"/>
    <cellStyle name="Normal 2 12 2 2 2 6" xfId="19526" xr:uid="{00000000-0005-0000-0000-0000E64B0000}"/>
    <cellStyle name="Normal 2 12 2 2 3" xfId="845" xr:uid="{00000000-0005-0000-0000-0000E74B0000}"/>
    <cellStyle name="Normal 2 12 2 2 3 2" xfId="6905" xr:uid="{00000000-0005-0000-0000-0000E84B0000}"/>
    <cellStyle name="Normal 2 12 2 2 3 2 2" xfId="16229" xr:uid="{00000000-0005-0000-0000-0000E94B0000}"/>
    <cellStyle name="Normal 2 12 2 2 3 2 3" xfId="25552" xr:uid="{00000000-0005-0000-0000-0000EA4B0000}"/>
    <cellStyle name="Normal 2 12 2 2 3 3" xfId="10446" xr:uid="{00000000-0005-0000-0000-0000EB4B0000}"/>
    <cellStyle name="Normal 2 12 2 2 3 4" xfId="19770" xr:uid="{00000000-0005-0000-0000-0000EC4B0000}"/>
    <cellStyle name="Normal 2 12 2 2 4" xfId="7188" xr:uid="{00000000-0005-0000-0000-0000ED4B0000}"/>
    <cellStyle name="Normal 2 12 2 2 4 2" xfId="16512" xr:uid="{00000000-0005-0000-0000-0000EE4B0000}"/>
    <cellStyle name="Normal 2 12 2 2 4 3" xfId="25835" xr:uid="{00000000-0005-0000-0000-0000EF4B0000}"/>
    <cellStyle name="Normal 2 12 2 2 5" xfId="9468" xr:uid="{00000000-0005-0000-0000-0000F04B0000}"/>
    <cellStyle name="Normal 2 12 2 2 5 2" xfId="18792" xr:uid="{00000000-0005-0000-0000-0000F14B0000}"/>
    <cellStyle name="Normal 2 12 2 2 5 3" xfId="28115" xr:uid="{00000000-0005-0000-0000-0000F24B0000}"/>
    <cellStyle name="Normal 2 12 2 2 6" xfId="9962" xr:uid="{00000000-0005-0000-0000-0000F34B0000}"/>
    <cellStyle name="Normal 2 12 2 2 7" xfId="19286" xr:uid="{00000000-0005-0000-0000-0000F44B0000}"/>
    <cellStyle name="Normal 2 12 2 3" xfId="476" xr:uid="{00000000-0005-0000-0000-0000F54B0000}"/>
    <cellStyle name="Normal 2 12 2 3 2" xfId="963" xr:uid="{00000000-0005-0000-0000-0000F64B0000}"/>
    <cellStyle name="Normal 2 12 2 3 2 2" xfId="5477" xr:uid="{00000000-0005-0000-0000-0000F74B0000}"/>
    <cellStyle name="Normal 2 12 2 3 2 2 2" xfId="14801" xr:uid="{00000000-0005-0000-0000-0000F84B0000}"/>
    <cellStyle name="Normal 2 12 2 3 2 2 3" xfId="24124" xr:uid="{00000000-0005-0000-0000-0000F94B0000}"/>
    <cellStyle name="Normal 2 12 2 3 2 3" xfId="10564" xr:uid="{00000000-0005-0000-0000-0000FA4B0000}"/>
    <cellStyle name="Normal 2 12 2 3 2 4" xfId="19888" xr:uid="{00000000-0005-0000-0000-0000FB4B0000}"/>
    <cellStyle name="Normal 2 12 2 3 3" xfId="7123" xr:uid="{00000000-0005-0000-0000-0000FC4B0000}"/>
    <cellStyle name="Normal 2 12 2 3 3 2" xfId="16447" xr:uid="{00000000-0005-0000-0000-0000FD4B0000}"/>
    <cellStyle name="Normal 2 12 2 3 3 3" xfId="25770" xr:uid="{00000000-0005-0000-0000-0000FE4B0000}"/>
    <cellStyle name="Normal 2 12 2 3 4" xfId="9586" xr:uid="{00000000-0005-0000-0000-0000FF4B0000}"/>
    <cellStyle name="Normal 2 12 2 3 4 2" xfId="18910" xr:uid="{00000000-0005-0000-0000-0000004C0000}"/>
    <cellStyle name="Normal 2 12 2 3 4 3" xfId="28233" xr:uid="{00000000-0005-0000-0000-0000014C0000}"/>
    <cellStyle name="Normal 2 12 2 3 5" xfId="10080" xr:uid="{00000000-0005-0000-0000-0000024C0000}"/>
    <cellStyle name="Normal 2 12 2 3 6" xfId="19404" xr:uid="{00000000-0005-0000-0000-0000034C0000}"/>
    <cellStyle name="Normal 2 12 2 4" xfId="723" xr:uid="{00000000-0005-0000-0000-0000044C0000}"/>
    <cellStyle name="Normal 2 12 2 4 2" xfId="6989" xr:uid="{00000000-0005-0000-0000-0000054C0000}"/>
    <cellStyle name="Normal 2 12 2 4 2 2" xfId="16313" xr:uid="{00000000-0005-0000-0000-0000064C0000}"/>
    <cellStyle name="Normal 2 12 2 4 2 3" xfId="25636" xr:uid="{00000000-0005-0000-0000-0000074C0000}"/>
    <cellStyle name="Normal 2 12 2 4 3" xfId="10324" xr:uid="{00000000-0005-0000-0000-0000084C0000}"/>
    <cellStyle name="Normal 2 12 2 4 4" xfId="19648" xr:uid="{00000000-0005-0000-0000-0000094C0000}"/>
    <cellStyle name="Normal 2 12 2 5" xfId="7253" xr:uid="{00000000-0005-0000-0000-00000A4C0000}"/>
    <cellStyle name="Normal 2 12 2 5 2" xfId="16577" xr:uid="{00000000-0005-0000-0000-00000B4C0000}"/>
    <cellStyle name="Normal 2 12 2 5 3" xfId="25900" xr:uid="{00000000-0005-0000-0000-00000C4C0000}"/>
    <cellStyle name="Normal 2 12 2 6" xfId="9345" xr:uid="{00000000-0005-0000-0000-00000D4C0000}"/>
    <cellStyle name="Normal 2 12 2 6 2" xfId="18669" xr:uid="{00000000-0005-0000-0000-00000E4C0000}"/>
    <cellStyle name="Normal 2 12 2 6 3" xfId="27992" xr:uid="{00000000-0005-0000-0000-00000F4C0000}"/>
    <cellStyle name="Normal 2 12 2 7" xfId="9839" xr:uid="{00000000-0005-0000-0000-0000104C0000}"/>
    <cellStyle name="Normal 2 12 2 8" xfId="19163" xr:uid="{00000000-0005-0000-0000-0000114C0000}"/>
    <cellStyle name="Normal 2 12 3" xfId="298" xr:uid="{00000000-0005-0000-0000-0000124C0000}"/>
    <cellStyle name="Normal 2 12 3 2" xfId="542" xr:uid="{00000000-0005-0000-0000-0000134C0000}"/>
    <cellStyle name="Normal 2 12 3 2 2" xfId="1029" xr:uid="{00000000-0005-0000-0000-0000144C0000}"/>
    <cellStyle name="Normal 2 12 3 2 2 2" xfId="6278" xr:uid="{00000000-0005-0000-0000-0000154C0000}"/>
    <cellStyle name="Normal 2 12 3 2 2 2 2" xfId="15602" xr:uid="{00000000-0005-0000-0000-0000164C0000}"/>
    <cellStyle name="Normal 2 12 3 2 2 2 3" xfId="24925" xr:uid="{00000000-0005-0000-0000-0000174C0000}"/>
    <cellStyle name="Normal 2 12 3 2 2 3" xfId="10630" xr:uid="{00000000-0005-0000-0000-0000184C0000}"/>
    <cellStyle name="Normal 2 12 3 2 2 4" xfId="19954" xr:uid="{00000000-0005-0000-0000-0000194C0000}"/>
    <cellStyle name="Normal 2 12 3 2 3" xfId="7089" xr:uid="{00000000-0005-0000-0000-00001A4C0000}"/>
    <cellStyle name="Normal 2 12 3 2 3 2" xfId="16413" xr:uid="{00000000-0005-0000-0000-00001B4C0000}"/>
    <cellStyle name="Normal 2 12 3 2 3 3" xfId="25736" xr:uid="{00000000-0005-0000-0000-00001C4C0000}"/>
    <cellStyle name="Normal 2 12 3 2 4" xfId="9652" xr:uid="{00000000-0005-0000-0000-00001D4C0000}"/>
    <cellStyle name="Normal 2 12 3 2 4 2" xfId="18976" xr:uid="{00000000-0005-0000-0000-00001E4C0000}"/>
    <cellStyle name="Normal 2 12 3 2 4 3" xfId="28299" xr:uid="{00000000-0005-0000-0000-00001F4C0000}"/>
    <cellStyle name="Normal 2 12 3 2 5" xfId="10146" xr:uid="{00000000-0005-0000-0000-0000204C0000}"/>
    <cellStyle name="Normal 2 12 3 2 6" xfId="19470" xr:uid="{00000000-0005-0000-0000-0000214C0000}"/>
    <cellStyle name="Normal 2 12 3 3" xfId="789" xr:uid="{00000000-0005-0000-0000-0000224C0000}"/>
    <cellStyle name="Normal 2 12 3 3 2" xfId="6940" xr:uid="{00000000-0005-0000-0000-0000234C0000}"/>
    <cellStyle name="Normal 2 12 3 3 2 2" xfId="16264" xr:uid="{00000000-0005-0000-0000-0000244C0000}"/>
    <cellStyle name="Normal 2 12 3 3 2 3" xfId="25587" xr:uid="{00000000-0005-0000-0000-0000254C0000}"/>
    <cellStyle name="Normal 2 12 3 3 3" xfId="10390" xr:uid="{00000000-0005-0000-0000-0000264C0000}"/>
    <cellStyle name="Normal 2 12 3 3 4" xfId="19714" xr:uid="{00000000-0005-0000-0000-0000274C0000}"/>
    <cellStyle name="Normal 2 12 3 4" xfId="7221" xr:uid="{00000000-0005-0000-0000-0000284C0000}"/>
    <cellStyle name="Normal 2 12 3 4 2" xfId="16545" xr:uid="{00000000-0005-0000-0000-0000294C0000}"/>
    <cellStyle name="Normal 2 12 3 4 3" xfId="25868" xr:uid="{00000000-0005-0000-0000-00002A4C0000}"/>
    <cellStyle name="Normal 2 12 3 5" xfId="9412" xr:uid="{00000000-0005-0000-0000-00002B4C0000}"/>
    <cellStyle name="Normal 2 12 3 5 2" xfId="18736" xr:uid="{00000000-0005-0000-0000-00002C4C0000}"/>
    <cellStyle name="Normal 2 12 3 5 3" xfId="28059" xr:uid="{00000000-0005-0000-0000-00002D4C0000}"/>
    <cellStyle name="Normal 2 12 3 6" xfId="9906" xr:uid="{00000000-0005-0000-0000-00002E4C0000}"/>
    <cellStyle name="Normal 2 12 3 7" xfId="19230" xr:uid="{00000000-0005-0000-0000-00002F4C0000}"/>
    <cellStyle name="Normal 2 12 4" xfId="417" xr:uid="{00000000-0005-0000-0000-0000304C0000}"/>
    <cellStyle name="Normal 2 12 4 2" xfId="904" xr:uid="{00000000-0005-0000-0000-0000314C0000}"/>
    <cellStyle name="Normal 2 12 4 2 2" xfId="6853" xr:uid="{00000000-0005-0000-0000-0000324C0000}"/>
    <cellStyle name="Normal 2 12 4 2 2 2" xfId="16177" xr:uid="{00000000-0005-0000-0000-0000334C0000}"/>
    <cellStyle name="Normal 2 12 4 2 2 3" xfId="25500" xr:uid="{00000000-0005-0000-0000-0000344C0000}"/>
    <cellStyle name="Normal 2 12 4 2 3" xfId="10505" xr:uid="{00000000-0005-0000-0000-0000354C0000}"/>
    <cellStyle name="Normal 2 12 4 2 4" xfId="19829" xr:uid="{00000000-0005-0000-0000-0000364C0000}"/>
    <cellStyle name="Normal 2 12 4 3" xfId="7159" xr:uid="{00000000-0005-0000-0000-0000374C0000}"/>
    <cellStyle name="Normal 2 12 4 3 2" xfId="16483" xr:uid="{00000000-0005-0000-0000-0000384C0000}"/>
    <cellStyle name="Normal 2 12 4 3 3" xfId="25806" xr:uid="{00000000-0005-0000-0000-0000394C0000}"/>
    <cellStyle name="Normal 2 12 4 4" xfId="9527" xr:uid="{00000000-0005-0000-0000-00003A4C0000}"/>
    <cellStyle name="Normal 2 12 4 4 2" xfId="18851" xr:uid="{00000000-0005-0000-0000-00003B4C0000}"/>
    <cellStyle name="Normal 2 12 4 4 3" xfId="28174" xr:uid="{00000000-0005-0000-0000-00003C4C0000}"/>
    <cellStyle name="Normal 2 12 4 5" xfId="10021" xr:uid="{00000000-0005-0000-0000-00003D4C0000}"/>
    <cellStyle name="Normal 2 12 4 6" xfId="19345" xr:uid="{00000000-0005-0000-0000-00003E4C0000}"/>
    <cellStyle name="Normal 2 12 5" xfId="664" xr:uid="{00000000-0005-0000-0000-00003F4C0000}"/>
    <cellStyle name="Normal 2 12 5 2" xfId="7030" xr:uid="{00000000-0005-0000-0000-0000404C0000}"/>
    <cellStyle name="Normal 2 12 5 2 2" xfId="16354" xr:uid="{00000000-0005-0000-0000-0000414C0000}"/>
    <cellStyle name="Normal 2 12 5 2 3" xfId="25677" xr:uid="{00000000-0005-0000-0000-0000424C0000}"/>
    <cellStyle name="Normal 2 12 5 3" xfId="10265" xr:uid="{00000000-0005-0000-0000-0000434C0000}"/>
    <cellStyle name="Normal 2 12 5 4" xfId="19589" xr:uid="{00000000-0005-0000-0000-0000444C0000}"/>
    <cellStyle name="Normal 2 12 6" xfId="7286" xr:uid="{00000000-0005-0000-0000-0000454C0000}"/>
    <cellStyle name="Normal 2 12 6 2" xfId="16610" xr:uid="{00000000-0005-0000-0000-0000464C0000}"/>
    <cellStyle name="Normal 2 12 6 3" xfId="25933" xr:uid="{00000000-0005-0000-0000-0000474C0000}"/>
    <cellStyle name="Normal 2 12 7" xfId="9286" xr:uid="{00000000-0005-0000-0000-0000484C0000}"/>
    <cellStyle name="Normal 2 12 7 2" xfId="18610" xr:uid="{00000000-0005-0000-0000-0000494C0000}"/>
    <cellStyle name="Normal 2 12 7 3" xfId="27933" xr:uid="{00000000-0005-0000-0000-00004A4C0000}"/>
    <cellStyle name="Normal 2 12 8" xfId="9780" xr:uid="{00000000-0005-0000-0000-00004B4C0000}"/>
    <cellStyle name="Normal 2 12 9" xfId="19104" xr:uid="{00000000-0005-0000-0000-00004C4C0000}"/>
    <cellStyle name="Normal 2 13" xfId="116" xr:uid="{00000000-0005-0000-0000-00004D4C0000}"/>
    <cellStyle name="Normal 2 13 2" xfId="220" xr:uid="{00000000-0005-0000-0000-00004E4C0000}"/>
    <cellStyle name="Normal 2 13 2 2" xfId="359" xr:uid="{00000000-0005-0000-0000-00004F4C0000}"/>
    <cellStyle name="Normal 2 13 2 2 2" xfId="599" xr:uid="{00000000-0005-0000-0000-0000504C0000}"/>
    <cellStyle name="Normal 2 13 2 2 2 2" xfId="1086" xr:uid="{00000000-0005-0000-0000-0000514C0000}"/>
    <cellStyle name="Normal 2 13 2 2 2 2 2" xfId="6729" xr:uid="{00000000-0005-0000-0000-0000524C0000}"/>
    <cellStyle name="Normal 2 13 2 2 2 2 2 2" xfId="16053" xr:uid="{00000000-0005-0000-0000-0000534C0000}"/>
    <cellStyle name="Normal 2 13 2 2 2 2 2 3" xfId="25376" xr:uid="{00000000-0005-0000-0000-0000544C0000}"/>
    <cellStyle name="Normal 2 13 2 2 2 2 3" xfId="10687" xr:uid="{00000000-0005-0000-0000-0000554C0000}"/>
    <cellStyle name="Normal 2 13 2 2 2 2 4" xfId="20011" xr:uid="{00000000-0005-0000-0000-0000564C0000}"/>
    <cellStyle name="Normal 2 13 2 2 2 3" xfId="7039" xr:uid="{00000000-0005-0000-0000-0000574C0000}"/>
    <cellStyle name="Normal 2 13 2 2 2 3 2" xfId="16363" xr:uid="{00000000-0005-0000-0000-0000584C0000}"/>
    <cellStyle name="Normal 2 13 2 2 2 3 3" xfId="25686" xr:uid="{00000000-0005-0000-0000-0000594C0000}"/>
    <cellStyle name="Normal 2 13 2 2 2 4" xfId="9709" xr:uid="{00000000-0005-0000-0000-00005A4C0000}"/>
    <cellStyle name="Normal 2 13 2 2 2 4 2" xfId="19033" xr:uid="{00000000-0005-0000-0000-00005B4C0000}"/>
    <cellStyle name="Normal 2 13 2 2 2 4 3" xfId="28356" xr:uid="{00000000-0005-0000-0000-00005C4C0000}"/>
    <cellStyle name="Normal 2 13 2 2 2 5" xfId="10203" xr:uid="{00000000-0005-0000-0000-00005D4C0000}"/>
    <cellStyle name="Normal 2 13 2 2 2 6" xfId="19527" xr:uid="{00000000-0005-0000-0000-00005E4C0000}"/>
    <cellStyle name="Normal 2 13 2 2 3" xfId="846" xr:uid="{00000000-0005-0000-0000-00005F4C0000}"/>
    <cellStyle name="Normal 2 13 2 2 3 2" xfId="6906" xr:uid="{00000000-0005-0000-0000-0000604C0000}"/>
    <cellStyle name="Normal 2 13 2 2 3 2 2" xfId="16230" xr:uid="{00000000-0005-0000-0000-0000614C0000}"/>
    <cellStyle name="Normal 2 13 2 2 3 2 3" xfId="25553" xr:uid="{00000000-0005-0000-0000-0000624C0000}"/>
    <cellStyle name="Normal 2 13 2 2 3 3" xfId="10447" xr:uid="{00000000-0005-0000-0000-0000634C0000}"/>
    <cellStyle name="Normal 2 13 2 2 3 4" xfId="19771" xr:uid="{00000000-0005-0000-0000-0000644C0000}"/>
    <cellStyle name="Normal 2 13 2 2 4" xfId="7187" xr:uid="{00000000-0005-0000-0000-0000654C0000}"/>
    <cellStyle name="Normal 2 13 2 2 4 2" xfId="16511" xr:uid="{00000000-0005-0000-0000-0000664C0000}"/>
    <cellStyle name="Normal 2 13 2 2 4 3" xfId="25834" xr:uid="{00000000-0005-0000-0000-0000674C0000}"/>
    <cellStyle name="Normal 2 13 2 2 5" xfId="9469" xr:uid="{00000000-0005-0000-0000-0000684C0000}"/>
    <cellStyle name="Normal 2 13 2 2 5 2" xfId="18793" xr:uid="{00000000-0005-0000-0000-0000694C0000}"/>
    <cellStyle name="Normal 2 13 2 2 5 3" xfId="28116" xr:uid="{00000000-0005-0000-0000-00006A4C0000}"/>
    <cellStyle name="Normal 2 13 2 2 6" xfId="9963" xr:uid="{00000000-0005-0000-0000-00006B4C0000}"/>
    <cellStyle name="Normal 2 13 2 2 7" xfId="19287" xr:uid="{00000000-0005-0000-0000-00006C4C0000}"/>
    <cellStyle name="Normal 2 13 2 3" xfId="477" xr:uid="{00000000-0005-0000-0000-00006D4C0000}"/>
    <cellStyle name="Normal 2 13 2 3 2" xfId="964" xr:uid="{00000000-0005-0000-0000-00006E4C0000}"/>
    <cellStyle name="Normal 2 13 2 3 2 2" xfId="5478" xr:uid="{00000000-0005-0000-0000-00006F4C0000}"/>
    <cellStyle name="Normal 2 13 2 3 2 2 2" xfId="14802" xr:uid="{00000000-0005-0000-0000-0000704C0000}"/>
    <cellStyle name="Normal 2 13 2 3 2 2 3" xfId="24125" xr:uid="{00000000-0005-0000-0000-0000714C0000}"/>
    <cellStyle name="Normal 2 13 2 3 2 3" xfId="10565" xr:uid="{00000000-0005-0000-0000-0000724C0000}"/>
    <cellStyle name="Normal 2 13 2 3 2 4" xfId="19889" xr:uid="{00000000-0005-0000-0000-0000734C0000}"/>
    <cellStyle name="Normal 2 13 2 3 3" xfId="5892" xr:uid="{00000000-0005-0000-0000-0000744C0000}"/>
    <cellStyle name="Normal 2 13 2 3 3 2" xfId="15216" xr:uid="{00000000-0005-0000-0000-0000754C0000}"/>
    <cellStyle name="Normal 2 13 2 3 3 3" xfId="24539" xr:uid="{00000000-0005-0000-0000-0000764C0000}"/>
    <cellStyle name="Normal 2 13 2 3 4" xfId="9587" xr:uid="{00000000-0005-0000-0000-0000774C0000}"/>
    <cellStyle name="Normal 2 13 2 3 4 2" xfId="18911" xr:uid="{00000000-0005-0000-0000-0000784C0000}"/>
    <cellStyle name="Normal 2 13 2 3 4 3" xfId="28234" xr:uid="{00000000-0005-0000-0000-0000794C0000}"/>
    <cellStyle name="Normal 2 13 2 3 5" xfId="10081" xr:uid="{00000000-0005-0000-0000-00007A4C0000}"/>
    <cellStyle name="Normal 2 13 2 3 6" xfId="19405" xr:uid="{00000000-0005-0000-0000-00007B4C0000}"/>
    <cellStyle name="Normal 2 13 2 4" xfId="724" xr:uid="{00000000-0005-0000-0000-00007C4C0000}"/>
    <cellStyle name="Normal 2 13 2 4 2" xfId="5330" xr:uid="{00000000-0005-0000-0000-00007D4C0000}"/>
    <cellStyle name="Normal 2 13 2 4 2 2" xfId="14654" xr:uid="{00000000-0005-0000-0000-00007E4C0000}"/>
    <cellStyle name="Normal 2 13 2 4 2 3" xfId="23977" xr:uid="{00000000-0005-0000-0000-00007F4C0000}"/>
    <cellStyle name="Normal 2 13 2 4 3" xfId="10325" xr:uid="{00000000-0005-0000-0000-0000804C0000}"/>
    <cellStyle name="Normal 2 13 2 4 4" xfId="19649" xr:uid="{00000000-0005-0000-0000-0000814C0000}"/>
    <cellStyle name="Normal 2 13 2 5" xfId="7252" xr:uid="{00000000-0005-0000-0000-0000824C0000}"/>
    <cellStyle name="Normal 2 13 2 5 2" xfId="16576" xr:uid="{00000000-0005-0000-0000-0000834C0000}"/>
    <cellStyle name="Normal 2 13 2 5 3" xfId="25899" xr:uid="{00000000-0005-0000-0000-0000844C0000}"/>
    <cellStyle name="Normal 2 13 2 6" xfId="9346" xr:uid="{00000000-0005-0000-0000-0000854C0000}"/>
    <cellStyle name="Normal 2 13 2 6 2" xfId="18670" xr:uid="{00000000-0005-0000-0000-0000864C0000}"/>
    <cellStyle name="Normal 2 13 2 6 3" xfId="27993" xr:uid="{00000000-0005-0000-0000-0000874C0000}"/>
    <cellStyle name="Normal 2 13 2 7" xfId="9840" xr:uid="{00000000-0005-0000-0000-0000884C0000}"/>
    <cellStyle name="Normal 2 13 2 8" xfId="19164" xr:uid="{00000000-0005-0000-0000-0000894C0000}"/>
    <cellStyle name="Normal 2 13 3" xfId="299" xr:uid="{00000000-0005-0000-0000-00008A4C0000}"/>
    <cellStyle name="Normal 2 13 3 2" xfId="543" xr:uid="{00000000-0005-0000-0000-00008B4C0000}"/>
    <cellStyle name="Normal 2 13 3 2 2" xfId="1030" xr:uid="{00000000-0005-0000-0000-00008C4C0000}"/>
    <cellStyle name="Normal 2 13 3 2 2 2" xfId="6769" xr:uid="{00000000-0005-0000-0000-00008D4C0000}"/>
    <cellStyle name="Normal 2 13 3 2 2 2 2" xfId="16093" xr:uid="{00000000-0005-0000-0000-00008E4C0000}"/>
    <cellStyle name="Normal 2 13 3 2 2 2 3" xfId="25416" xr:uid="{00000000-0005-0000-0000-00008F4C0000}"/>
    <cellStyle name="Normal 2 13 3 2 2 3" xfId="10631" xr:uid="{00000000-0005-0000-0000-0000904C0000}"/>
    <cellStyle name="Normal 2 13 3 2 2 4" xfId="19955" xr:uid="{00000000-0005-0000-0000-0000914C0000}"/>
    <cellStyle name="Normal 2 13 3 2 3" xfId="7088" xr:uid="{00000000-0005-0000-0000-0000924C0000}"/>
    <cellStyle name="Normal 2 13 3 2 3 2" xfId="16412" xr:uid="{00000000-0005-0000-0000-0000934C0000}"/>
    <cellStyle name="Normal 2 13 3 2 3 3" xfId="25735" xr:uid="{00000000-0005-0000-0000-0000944C0000}"/>
    <cellStyle name="Normal 2 13 3 2 4" xfId="9653" xr:uid="{00000000-0005-0000-0000-0000954C0000}"/>
    <cellStyle name="Normal 2 13 3 2 4 2" xfId="18977" xr:uid="{00000000-0005-0000-0000-0000964C0000}"/>
    <cellStyle name="Normal 2 13 3 2 4 3" xfId="28300" xr:uid="{00000000-0005-0000-0000-0000974C0000}"/>
    <cellStyle name="Normal 2 13 3 2 5" xfId="10147" xr:uid="{00000000-0005-0000-0000-0000984C0000}"/>
    <cellStyle name="Normal 2 13 3 2 6" xfId="19471" xr:uid="{00000000-0005-0000-0000-0000994C0000}"/>
    <cellStyle name="Normal 2 13 3 3" xfId="790" xr:uid="{00000000-0005-0000-0000-00009A4C0000}"/>
    <cellStyle name="Normal 2 13 3 3 2" xfId="6943" xr:uid="{00000000-0005-0000-0000-00009B4C0000}"/>
    <cellStyle name="Normal 2 13 3 3 2 2" xfId="16267" xr:uid="{00000000-0005-0000-0000-00009C4C0000}"/>
    <cellStyle name="Normal 2 13 3 3 2 3" xfId="25590" xr:uid="{00000000-0005-0000-0000-00009D4C0000}"/>
    <cellStyle name="Normal 2 13 3 3 3" xfId="10391" xr:uid="{00000000-0005-0000-0000-00009E4C0000}"/>
    <cellStyle name="Normal 2 13 3 3 4" xfId="19715" xr:uid="{00000000-0005-0000-0000-00009F4C0000}"/>
    <cellStyle name="Normal 2 13 3 4" xfId="7220" xr:uid="{00000000-0005-0000-0000-0000A04C0000}"/>
    <cellStyle name="Normal 2 13 3 4 2" xfId="16544" xr:uid="{00000000-0005-0000-0000-0000A14C0000}"/>
    <cellStyle name="Normal 2 13 3 4 3" xfId="25867" xr:uid="{00000000-0005-0000-0000-0000A24C0000}"/>
    <cellStyle name="Normal 2 13 3 5" xfId="9413" xr:uid="{00000000-0005-0000-0000-0000A34C0000}"/>
    <cellStyle name="Normal 2 13 3 5 2" xfId="18737" xr:uid="{00000000-0005-0000-0000-0000A44C0000}"/>
    <cellStyle name="Normal 2 13 3 5 3" xfId="28060" xr:uid="{00000000-0005-0000-0000-0000A54C0000}"/>
    <cellStyle name="Normal 2 13 3 6" xfId="9907" xr:uid="{00000000-0005-0000-0000-0000A64C0000}"/>
    <cellStyle name="Normal 2 13 3 7" xfId="19231" xr:uid="{00000000-0005-0000-0000-0000A74C0000}"/>
    <cellStyle name="Normal 2 13 4" xfId="418" xr:uid="{00000000-0005-0000-0000-0000A84C0000}"/>
    <cellStyle name="Normal 2 13 4 2" xfId="905" xr:uid="{00000000-0005-0000-0000-0000A94C0000}"/>
    <cellStyle name="Normal 2 13 4 2 2" xfId="6852" xr:uid="{00000000-0005-0000-0000-0000AA4C0000}"/>
    <cellStyle name="Normal 2 13 4 2 2 2" xfId="16176" xr:uid="{00000000-0005-0000-0000-0000AB4C0000}"/>
    <cellStyle name="Normal 2 13 4 2 2 3" xfId="25499" xr:uid="{00000000-0005-0000-0000-0000AC4C0000}"/>
    <cellStyle name="Normal 2 13 4 2 3" xfId="10506" xr:uid="{00000000-0005-0000-0000-0000AD4C0000}"/>
    <cellStyle name="Normal 2 13 4 2 4" xfId="19830" xr:uid="{00000000-0005-0000-0000-0000AE4C0000}"/>
    <cellStyle name="Normal 2 13 4 3" xfId="7158" xr:uid="{00000000-0005-0000-0000-0000AF4C0000}"/>
    <cellStyle name="Normal 2 13 4 3 2" xfId="16482" xr:uid="{00000000-0005-0000-0000-0000B04C0000}"/>
    <cellStyle name="Normal 2 13 4 3 3" xfId="25805" xr:uid="{00000000-0005-0000-0000-0000B14C0000}"/>
    <cellStyle name="Normal 2 13 4 4" xfId="9528" xr:uid="{00000000-0005-0000-0000-0000B24C0000}"/>
    <cellStyle name="Normal 2 13 4 4 2" xfId="18852" xr:uid="{00000000-0005-0000-0000-0000B34C0000}"/>
    <cellStyle name="Normal 2 13 4 4 3" xfId="28175" xr:uid="{00000000-0005-0000-0000-0000B44C0000}"/>
    <cellStyle name="Normal 2 13 4 5" xfId="10022" xr:uid="{00000000-0005-0000-0000-0000B54C0000}"/>
    <cellStyle name="Normal 2 13 4 6" xfId="19346" xr:uid="{00000000-0005-0000-0000-0000B64C0000}"/>
    <cellStyle name="Normal 2 13 5" xfId="665" xr:uid="{00000000-0005-0000-0000-0000B74C0000}"/>
    <cellStyle name="Normal 2 13 5 2" xfId="7029" xr:uid="{00000000-0005-0000-0000-0000B84C0000}"/>
    <cellStyle name="Normal 2 13 5 2 2" xfId="16353" xr:uid="{00000000-0005-0000-0000-0000B94C0000}"/>
    <cellStyle name="Normal 2 13 5 2 3" xfId="25676" xr:uid="{00000000-0005-0000-0000-0000BA4C0000}"/>
    <cellStyle name="Normal 2 13 5 3" xfId="10266" xr:uid="{00000000-0005-0000-0000-0000BB4C0000}"/>
    <cellStyle name="Normal 2 13 5 4" xfId="19590" xr:uid="{00000000-0005-0000-0000-0000BC4C0000}"/>
    <cellStyle name="Normal 2 13 6" xfId="7285" xr:uid="{00000000-0005-0000-0000-0000BD4C0000}"/>
    <cellStyle name="Normal 2 13 6 2" xfId="16609" xr:uid="{00000000-0005-0000-0000-0000BE4C0000}"/>
    <cellStyle name="Normal 2 13 6 3" xfId="25932" xr:uid="{00000000-0005-0000-0000-0000BF4C0000}"/>
    <cellStyle name="Normal 2 13 7" xfId="9287" xr:uid="{00000000-0005-0000-0000-0000C04C0000}"/>
    <cellStyle name="Normal 2 13 7 2" xfId="18611" xr:uid="{00000000-0005-0000-0000-0000C14C0000}"/>
    <cellStyle name="Normal 2 13 7 3" xfId="27934" xr:uid="{00000000-0005-0000-0000-0000C24C0000}"/>
    <cellStyle name="Normal 2 13 8" xfId="9781" xr:uid="{00000000-0005-0000-0000-0000C34C0000}"/>
    <cellStyle name="Normal 2 13 9" xfId="19105" xr:uid="{00000000-0005-0000-0000-0000C44C0000}"/>
    <cellStyle name="Normal 2 14" xfId="117" xr:uid="{00000000-0005-0000-0000-0000C54C0000}"/>
    <cellStyle name="Normal 2 14 2" xfId="221" xr:uid="{00000000-0005-0000-0000-0000C64C0000}"/>
    <cellStyle name="Normal 2 14 2 2" xfId="360" xr:uid="{00000000-0005-0000-0000-0000C74C0000}"/>
    <cellStyle name="Normal 2 14 2 2 2" xfId="600" xr:uid="{00000000-0005-0000-0000-0000C84C0000}"/>
    <cellStyle name="Normal 2 14 2 2 2 2" xfId="1087" xr:uid="{00000000-0005-0000-0000-0000C94C0000}"/>
    <cellStyle name="Normal 2 14 2 2 2 2 2" xfId="6728" xr:uid="{00000000-0005-0000-0000-0000CA4C0000}"/>
    <cellStyle name="Normal 2 14 2 2 2 2 2 2" xfId="16052" xr:uid="{00000000-0005-0000-0000-0000CB4C0000}"/>
    <cellStyle name="Normal 2 14 2 2 2 2 2 3" xfId="25375" xr:uid="{00000000-0005-0000-0000-0000CC4C0000}"/>
    <cellStyle name="Normal 2 14 2 2 2 2 3" xfId="10688" xr:uid="{00000000-0005-0000-0000-0000CD4C0000}"/>
    <cellStyle name="Normal 2 14 2 2 2 2 4" xfId="20012" xr:uid="{00000000-0005-0000-0000-0000CE4C0000}"/>
    <cellStyle name="Normal 2 14 2 2 2 3" xfId="7049" xr:uid="{00000000-0005-0000-0000-0000CF4C0000}"/>
    <cellStyle name="Normal 2 14 2 2 2 3 2" xfId="16373" xr:uid="{00000000-0005-0000-0000-0000D04C0000}"/>
    <cellStyle name="Normal 2 14 2 2 2 3 3" xfId="25696" xr:uid="{00000000-0005-0000-0000-0000D14C0000}"/>
    <cellStyle name="Normal 2 14 2 2 2 4" xfId="9710" xr:uid="{00000000-0005-0000-0000-0000D24C0000}"/>
    <cellStyle name="Normal 2 14 2 2 2 4 2" xfId="19034" xr:uid="{00000000-0005-0000-0000-0000D34C0000}"/>
    <cellStyle name="Normal 2 14 2 2 2 4 3" xfId="28357" xr:uid="{00000000-0005-0000-0000-0000D44C0000}"/>
    <cellStyle name="Normal 2 14 2 2 2 5" xfId="10204" xr:uid="{00000000-0005-0000-0000-0000D54C0000}"/>
    <cellStyle name="Normal 2 14 2 2 2 6" xfId="19528" xr:uid="{00000000-0005-0000-0000-0000D64C0000}"/>
    <cellStyle name="Normal 2 14 2 2 3" xfId="847" xr:uid="{00000000-0005-0000-0000-0000D74C0000}"/>
    <cellStyle name="Normal 2 14 2 2 3 2" xfId="5468" xr:uid="{00000000-0005-0000-0000-0000D84C0000}"/>
    <cellStyle name="Normal 2 14 2 2 3 2 2" xfId="14792" xr:uid="{00000000-0005-0000-0000-0000D94C0000}"/>
    <cellStyle name="Normal 2 14 2 2 3 2 3" xfId="24115" xr:uid="{00000000-0005-0000-0000-0000DA4C0000}"/>
    <cellStyle name="Normal 2 14 2 2 3 3" xfId="10448" xr:uid="{00000000-0005-0000-0000-0000DB4C0000}"/>
    <cellStyle name="Normal 2 14 2 2 3 4" xfId="19772" xr:uid="{00000000-0005-0000-0000-0000DC4C0000}"/>
    <cellStyle name="Normal 2 14 2 2 4" xfId="7186" xr:uid="{00000000-0005-0000-0000-0000DD4C0000}"/>
    <cellStyle name="Normal 2 14 2 2 4 2" xfId="16510" xr:uid="{00000000-0005-0000-0000-0000DE4C0000}"/>
    <cellStyle name="Normal 2 14 2 2 4 3" xfId="25833" xr:uid="{00000000-0005-0000-0000-0000DF4C0000}"/>
    <cellStyle name="Normal 2 14 2 2 5" xfId="9470" xr:uid="{00000000-0005-0000-0000-0000E04C0000}"/>
    <cellStyle name="Normal 2 14 2 2 5 2" xfId="18794" xr:uid="{00000000-0005-0000-0000-0000E14C0000}"/>
    <cellStyle name="Normal 2 14 2 2 5 3" xfId="28117" xr:uid="{00000000-0005-0000-0000-0000E24C0000}"/>
    <cellStyle name="Normal 2 14 2 2 6" xfId="9964" xr:uid="{00000000-0005-0000-0000-0000E34C0000}"/>
    <cellStyle name="Normal 2 14 2 2 7" xfId="19288" xr:uid="{00000000-0005-0000-0000-0000E44C0000}"/>
    <cellStyle name="Normal 2 14 2 3" xfId="478" xr:uid="{00000000-0005-0000-0000-0000E54C0000}"/>
    <cellStyle name="Normal 2 14 2 3 2" xfId="965" xr:uid="{00000000-0005-0000-0000-0000E64C0000}"/>
    <cellStyle name="Normal 2 14 2 3 2 2" xfId="6807" xr:uid="{00000000-0005-0000-0000-0000E74C0000}"/>
    <cellStyle name="Normal 2 14 2 3 2 2 2" xfId="16131" xr:uid="{00000000-0005-0000-0000-0000E84C0000}"/>
    <cellStyle name="Normal 2 14 2 3 2 2 3" xfId="25454" xr:uid="{00000000-0005-0000-0000-0000E94C0000}"/>
    <cellStyle name="Normal 2 14 2 3 2 3" xfId="10566" xr:uid="{00000000-0005-0000-0000-0000EA4C0000}"/>
    <cellStyle name="Normal 2 14 2 3 2 4" xfId="19890" xr:uid="{00000000-0005-0000-0000-0000EB4C0000}"/>
    <cellStyle name="Normal 2 14 2 3 3" xfId="5975" xr:uid="{00000000-0005-0000-0000-0000EC4C0000}"/>
    <cellStyle name="Normal 2 14 2 3 3 2" xfId="15299" xr:uid="{00000000-0005-0000-0000-0000ED4C0000}"/>
    <cellStyle name="Normal 2 14 2 3 3 3" xfId="24622" xr:uid="{00000000-0005-0000-0000-0000EE4C0000}"/>
    <cellStyle name="Normal 2 14 2 3 4" xfId="9588" xr:uid="{00000000-0005-0000-0000-0000EF4C0000}"/>
    <cellStyle name="Normal 2 14 2 3 4 2" xfId="18912" xr:uid="{00000000-0005-0000-0000-0000F04C0000}"/>
    <cellStyle name="Normal 2 14 2 3 4 3" xfId="28235" xr:uid="{00000000-0005-0000-0000-0000F14C0000}"/>
    <cellStyle name="Normal 2 14 2 3 5" xfId="10082" xr:uid="{00000000-0005-0000-0000-0000F24C0000}"/>
    <cellStyle name="Normal 2 14 2 3 6" xfId="19406" xr:uid="{00000000-0005-0000-0000-0000F34C0000}"/>
    <cellStyle name="Normal 2 14 2 4" xfId="725" xr:uid="{00000000-0005-0000-0000-0000F44C0000}"/>
    <cellStyle name="Normal 2 14 2 4 2" xfId="6987" xr:uid="{00000000-0005-0000-0000-0000F54C0000}"/>
    <cellStyle name="Normal 2 14 2 4 2 2" xfId="16311" xr:uid="{00000000-0005-0000-0000-0000F64C0000}"/>
    <cellStyle name="Normal 2 14 2 4 2 3" xfId="25634" xr:uid="{00000000-0005-0000-0000-0000F74C0000}"/>
    <cellStyle name="Normal 2 14 2 4 3" xfId="10326" xr:uid="{00000000-0005-0000-0000-0000F84C0000}"/>
    <cellStyle name="Normal 2 14 2 4 4" xfId="19650" xr:uid="{00000000-0005-0000-0000-0000F94C0000}"/>
    <cellStyle name="Normal 2 14 2 5" xfId="7251" xr:uid="{00000000-0005-0000-0000-0000FA4C0000}"/>
    <cellStyle name="Normal 2 14 2 5 2" xfId="16575" xr:uid="{00000000-0005-0000-0000-0000FB4C0000}"/>
    <cellStyle name="Normal 2 14 2 5 3" xfId="25898" xr:uid="{00000000-0005-0000-0000-0000FC4C0000}"/>
    <cellStyle name="Normal 2 14 2 6" xfId="9347" xr:uid="{00000000-0005-0000-0000-0000FD4C0000}"/>
    <cellStyle name="Normal 2 14 2 6 2" xfId="18671" xr:uid="{00000000-0005-0000-0000-0000FE4C0000}"/>
    <cellStyle name="Normal 2 14 2 6 3" xfId="27994" xr:uid="{00000000-0005-0000-0000-0000FF4C0000}"/>
    <cellStyle name="Normal 2 14 2 7" xfId="9841" xr:uid="{00000000-0005-0000-0000-0000004D0000}"/>
    <cellStyle name="Normal 2 14 2 8" xfId="19165" xr:uid="{00000000-0005-0000-0000-0000014D0000}"/>
    <cellStyle name="Normal 2 14 3" xfId="300" xr:uid="{00000000-0005-0000-0000-0000024D0000}"/>
    <cellStyle name="Normal 2 14 3 2" xfId="544" xr:uid="{00000000-0005-0000-0000-0000034D0000}"/>
    <cellStyle name="Normal 2 14 3 2 2" xfId="1031" xr:uid="{00000000-0005-0000-0000-0000044D0000}"/>
    <cellStyle name="Normal 2 14 3 2 2 2" xfId="6272" xr:uid="{00000000-0005-0000-0000-0000054D0000}"/>
    <cellStyle name="Normal 2 14 3 2 2 2 2" xfId="15596" xr:uid="{00000000-0005-0000-0000-0000064D0000}"/>
    <cellStyle name="Normal 2 14 3 2 2 2 3" xfId="24919" xr:uid="{00000000-0005-0000-0000-0000074D0000}"/>
    <cellStyle name="Normal 2 14 3 2 2 3" xfId="10632" xr:uid="{00000000-0005-0000-0000-0000084D0000}"/>
    <cellStyle name="Normal 2 14 3 2 2 4" xfId="19956" xr:uid="{00000000-0005-0000-0000-0000094D0000}"/>
    <cellStyle name="Normal 2 14 3 2 3" xfId="7087" xr:uid="{00000000-0005-0000-0000-00000A4D0000}"/>
    <cellStyle name="Normal 2 14 3 2 3 2" xfId="16411" xr:uid="{00000000-0005-0000-0000-00000B4D0000}"/>
    <cellStyle name="Normal 2 14 3 2 3 3" xfId="25734" xr:uid="{00000000-0005-0000-0000-00000C4D0000}"/>
    <cellStyle name="Normal 2 14 3 2 4" xfId="9654" xr:uid="{00000000-0005-0000-0000-00000D4D0000}"/>
    <cellStyle name="Normal 2 14 3 2 4 2" xfId="18978" xr:uid="{00000000-0005-0000-0000-00000E4D0000}"/>
    <cellStyle name="Normal 2 14 3 2 4 3" xfId="28301" xr:uid="{00000000-0005-0000-0000-00000F4D0000}"/>
    <cellStyle name="Normal 2 14 3 2 5" xfId="10148" xr:uid="{00000000-0005-0000-0000-0000104D0000}"/>
    <cellStyle name="Normal 2 14 3 2 6" xfId="19472" xr:uid="{00000000-0005-0000-0000-0000114D0000}"/>
    <cellStyle name="Normal 2 14 3 3" xfId="791" xr:uid="{00000000-0005-0000-0000-0000124D0000}"/>
    <cellStyle name="Normal 2 14 3 3 2" xfId="5456" xr:uid="{00000000-0005-0000-0000-0000134D0000}"/>
    <cellStyle name="Normal 2 14 3 3 2 2" xfId="14780" xr:uid="{00000000-0005-0000-0000-0000144D0000}"/>
    <cellStyle name="Normal 2 14 3 3 2 3" xfId="24103" xr:uid="{00000000-0005-0000-0000-0000154D0000}"/>
    <cellStyle name="Normal 2 14 3 3 3" xfId="10392" xr:uid="{00000000-0005-0000-0000-0000164D0000}"/>
    <cellStyle name="Normal 2 14 3 3 4" xfId="19716" xr:uid="{00000000-0005-0000-0000-0000174D0000}"/>
    <cellStyle name="Normal 2 14 3 4" xfId="7219" xr:uid="{00000000-0005-0000-0000-0000184D0000}"/>
    <cellStyle name="Normal 2 14 3 4 2" xfId="16543" xr:uid="{00000000-0005-0000-0000-0000194D0000}"/>
    <cellStyle name="Normal 2 14 3 4 3" xfId="25866" xr:uid="{00000000-0005-0000-0000-00001A4D0000}"/>
    <cellStyle name="Normal 2 14 3 5" xfId="9414" xr:uid="{00000000-0005-0000-0000-00001B4D0000}"/>
    <cellStyle name="Normal 2 14 3 5 2" xfId="18738" xr:uid="{00000000-0005-0000-0000-00001C4D0000}"/>
    <cellStyle name="Normal 2 14 3 5 3" xfId="28061" xr:uid="{00000000-0005-0000-0000-00001D4D0000}"/>
    <cellStyle name="Normal 2 14 3 6" xfId="9908" xr:uid="{00000000-0005-0000-0000-00001E4D0000}"/>
    <cellStyle name="Normal 2 14 3 7" xfId="19232" xr:uid="{00000000-0005-0000-0000-00001F4D0000}"/>
    <cellStyle name="Normal 2 14 4" xfId="419" xr:uid="{00000000-0005-0000-0000-0000204D0000}"/>
    <cellStyle name="Normal 2 14 4 2" xfId="906" xr:uid="{00000000-0005-0000-0000-0000214D0000}"/>
    <cellStyle name="Normal 2 14 4 2 2" xfId="6851" xr:uid="{00000000-0005-0000-0000-0000224D0000}"/>
    <cellStyle name="Normal 2 14 4 2 2 2" xfId="16175" xr:uid="{00000000-0005-0000-0000-0000234D0000}"/>
    <cellStyle name="Normal 2 14 4 2 2 3" xfId="25498" xr:uid="{00000000-0005-0000-0000-0000244D0000}"/>
    <cellStyle name="Normal 2 14 4 2 3" xfId="10507" xr:uid="{00000000-0005-0000-0000-0000254D0000}"/>
    <cellStyle name="Normal 2 14 4 2 4" xfId="19831" xr:uid="{00000000-0005-0000-0000-0000264D0000}"/>
    <cellStyle name="Normal 2 14 4 3" xfId="7157" xr:uid="{00000000-0005-0000-0000-0000274D0000}"/>
    <cellStyle name="Normal 2 14 4 3 2" xfId="16481" xr:uid="{00000000-0005-0000-0000-0000284D0000}"/>
    <cellStyle name="Normal 2 14 4 3 3" xfId="25804" xr:uid="{00000000-0005-0000-0000-0000294D0000}"/>
    <cellStyle name="Normal 2 14 4 4" xfId="9529" xr:uid="{00000000-0005-0000-0000-00002A4D0000}"/>
    <cellStyle name="Normal 2 14 4 4 2" xfId="18853" xr:uid="{00000000-0005-0000-0000-00002B4D0000}"/>
    <cellStyle name="Normal 2 14 4 4 3" xfId="28176" xr:uid="{00000000-0005-0000-0000-00002C4D0000}"/>
    <cellStyle name="Normal 2 14 4 5" xfId="10023" xr:uid="{00000000-0005-0000-0000-00002D4D0000}"/>
    <cellStyle name="Normal 2 14 4 6" xfId="19347" xr:uid="{00000000-0005-0000-0000-00002E4D0000}"/>
    <cellStyle name="Normal 2 14 5" xfId="666" xr:uid="{00000000-0005-0000-0000-00002F4D0000}"/>
    <cellStyle name="Normal 2 14 5 2" xfId="7028" xr:uid="{00000000-0005-0000-0000-0000304D0000}"/>
    <cellStyle name="Normal 2 14 5 2 2" xfId="16352" xr:uid="{00000000-0005-0000-0000-0000314D0000}"/>
    <cellStyle name="Normal 2 14 5 2 3" xfId="25675" xr:uid="{00000000-0005-0000-0000-0000324D0000}"/>
    <cellStyle name="Normal 2 14 5 3" xfId="10267" xr:uid="{00000000-0005-0000-0000-0000334D0000}"/>
    <cellStyle name="Normal 2 14 5 4" xfId="19591" xr:uid="{00000000-0005-0000-0000-0000344D0000}"/>
    <cellStyle name="Normal 2 14 6" xfId="7284" xr:uid="{00000000-0005-0000-0000-0000354D0000}"/>
    <cellStyle name="Normal 2 14 6 2" xfId="16608" xr:uid="{00000000-0005-0000-0000-0000364D0000}"/>
    <cellStyle name="Normal 2 14 6 3" xfId="25931" xr:uid="{00000000-0005-0000-0000-0000374D0000}"/>
    <cellStyle name="Normal 2 14 7" xfId="9288" xr:uid="{00000000-0005-0000-0000-0000384D0000}"/>
    <cellStyle name="Normal 2 14 7 2" xfId="18612" xr:uid="{00000000-0005-0000-0000-0000394D0000}"/>
    <cellStyle name="Normal 2 14 7 3" xfId="27935" xr:uid="{00000000-0005-0000-0000-00003A4D0000}"/>
    <cellStyle name="Normal 2 14 8" xfId="9782" xr:uid="{00000000-0005-0000-0000-00003B4D0000}"/>
    <cellStyle name="Normal 2 14 9" xfId="19106" xr:uid="{00000000-0005-0000-0000-00003C4D0000}"/>
    <cellStyle name="Normal 2 15" xfId="118" xr:uid="{00000000-0005-0000-0000-00003D4D0000}"/>
    <cellStyle name="Normal 2 15 2" xfId="222" xr:uid="{00000000-0005-0000-0000-00003E4D0000}"/>
    <cellStyle name="Normal 2 15 2 2" xfId="361" xr:uid="{00000000-0005-0000-0000-00003F4D0000}"/>
    <cellStyle name="Normal 2 15 2 2 2" xfId="601" xr:uid="{00000000-0005-0000-0000-0000404D0000}"/>
    <cellStyle name="Normal 2 15 2 2 2 2" xfId="1088" xr:uid="{00000000-0005-0000-0000-0000414D0000}"/>
    <cellStyle name="Normal 2 15 2 2 2 2 2" xfId="6727" xr:uid="{00000000-0005-0000-0000-0000424D0000}"/>
    <cellStyle name="Normal 2 15 2 2 2 2 2 2" xfId="16051" xr:uid="{00000000-0005-0000-0000-0000434D0000}"/>
    <cellStyle name="Normal 2 15 2 2 2 2 2 3" xfId="25374" xr:uid="{00000000-0005-0000-0000-0000444D0000}"/>
    <cellStyle name="Normal 2 15 2 2 2 2 3" xfId="10689" xr:uid="{00000000-0005-0000-0000-0000454D0000}"/>
    <cellStyle name="Normal 2 15 2 2 2 2 4" xfId="20013" xr:uid="{00000000-0005-0000-0000-0000464D0000}"/>
    <cellStyle name="Normal 2 15 2 2 2 3" xfId="7048" xr:uid="{00000000-0005-0000-0000-0000474D0000}"/>
    <cellStyle name="Normal 2 15 2 2 2 3 2" xfId="16372" xr:uid="{00000000-0005-0000-0000-0000484D0000}"/>
    <cellStyle name="Normal 2 15 2 2 2 3 3" xfId="25695" xr:uid="{00000000-0005-0000-0000-0000494D0000}"/>
    <cellStyle name="Normal 2 15 2 2 2 4" xfId="9711" xr:uid="{00000000-0005-0000-0000-00004A4D0000}"/>
    <cellStyle name="Normal 2 15 2 2 2 4 2" xfId="19035" xr:uid="{00000000-0005-0000-0000-00004B4D0000}"/>
    <cellStyle name="Normal 2 15 2 2 2 4 3" xfId="28358" xr:uid="{00000000-0005-0000-0000-00004C4D0000}"/>
    <cellStyle name="Normal 2 15 2 2 2 5" xfId="10205" xr:uid="{00000000-0005-0000-0000-00004D4D0000}"/>
    <cellStyle name="Normal 2 15 2 2 2 6" xfId="19529" xr:uid="{00000000-0005-0000-0000-00004E4D0000}"/>
    <cellStyle name="Normal 2 15 2 2 3" xfId="848" xr:uid="{00000000-0005-0000-0000-00004F4D0000}"/>
    <cellStyle name="Normal 2 15 2 2 3 2" xfId="7342" xr:uid="{00000000-0005-0000-0000-0000504D0000}"/>
    <cellStyle name="Normal 2 15 2 2 3 2 2" xfId="16666" xr:uid="{00000000-0005-0000-0000-0000514D0000}"/>
    <cellStyle name="Normal 2 15 2 2 3 2 3" xfId="25989" xr:uid="{00000000-0005-0000-0000-0000524D0000}"/>
    <cellStyle name="Normal 2 15 2 2 3 3" xfId="10449" xr:uid="{00000000-0005-0000-0000-0000534D0000}"/>
    <cellStyle name="Normal 2 15 2 2 3 4" xfId="19773" xr:uid="{00000000-0005-0000-0000-0000544D0000}"/>
    <cellStyle name="Normal 2 15 2 2 4" xfId="7185" xr:uid="{00000000-0005-0000-0000-0000554D0000}"/>
    <cellStyle name="Normal 2 15 2 2 4 2" xfId="16509" xr:uid="{00000000-0005-0000-0000-0000564D0000}"/>
    <cellStyle name="Normal 2 15 2 2 4 3" xfId="25832" xr:uid="{00000000-0005-0000-0000-0000574D0000}"/>
    <cellStyle name="Normal 2 15 2 2 5" xfId="9471" xr:uid="{00000000-0005-0000-0000-0000584D0000}"/>
    <cellStyle name="Normal 2 15 2 2 5 2" xfId="18795" xr:uid="{00000000-0005-0000-0000-0000594D0000}"/>
    <cellStyle name="Normal 2 15 2 2 5 3" xfId="28118" xr:uid="{00000000-0005-0000-0000-00005A4D0000}"/>
    <cellStyle name="Normal 2 15 2 2 6" xfId="9965" xr:uid="{00000000-0005-0000-0000-00005B4D0000}"/>
    <cellStyle name="Normal 2 15 2 2 7" xfId="19289" xr:uid="{00000000-0005-0000-0000-00005C4D0000}"/>
    <cellStyle name="Normal 2 15 2 3" xfId="479" xr:uid="{00000000-0005-0000-0000-00005D4D0000}"/>
    <cellStyle name="Normal 2 15 2 3 2" xfId="966" xr:uid="{00000000-0005-0000-0000-00005E4D0000}"/>
    <cellStyle name="Normal 2 15 2 3 2 2" xfId="4559" xr:uid="{00000000-0005-0000-0000-00005F4D0000}"/>
    <cellStyle name="Normal 2 15 2 3 2 2 2" xfId="13883" xr:uid="{00000000-0005-0000-0000-0000604D0000}"/>
    <cellStyle name="Normal 2 15 2 3 2 2 3" xfId="23206" xr:uid="{00000000-0005-0000-0000-0000614D0000}"/>
    <cellStyle name="Normal 2 15 2 3 2 3" xfId="10567" xr:uid="{00000000-0005-0000-0000-0000624D0000}"/>
    <cellStyle name="Normal 2 15 2 3 2 4" xfId="19891" xr:uid="{00000000-0005-0000-0000-0000634D0000}"/>
    <cellStyle name="Normal 2 15 2 3 3" xfId="7117" xr:uid="{00000000-0005-0000-0000-0000644D0000}"/>
    <cellStyle name="Normal 2 15 2 3 3 2" xfId="16441" xr:uid="{00000000-0005-0000-0000-0000654D0000}"/>
    <cellStyle name="Normal 2 15 2 3 3 3" xfId="25764" xr:uid="{00000000-0005-0000-0000-0000664D0000}"/>
    <cellStyle name="Normal 2 15 2 3 4" xfId="9589" xr:uid="{00000000-0005-0000-0000-0000674D0000}"/>
    <cellStyle name="Normal 2 15 2 3 4 2" xfId="18913" xr:uid="{00000000-0005-0000-0000-0000684D0000}"/>
    <cellStyle name="Normal 2 15 2 3 4 3" xfId="28236" xr:uid="{00000000-0005-0000-0000-0000694D0000}"/>
    <cellStyle name="Normal 2 15 2 3 5" xfId="10083" xr:uid="{00000000-0005-0000-0000-00006A4D0000}"/>
    <cellStyle name="Normal 2 15 2 3 6" xfId="19407" xr:uid="{00000000-0005-0000-0000-00006B4D0000}"/>
    <cellStyle name="Normal 2 15 2 4" xfId="726" xr:uid="{00000000-0005-0000-0000-00006C4D0000}"/>
    <cellStyle name="Normal 2 15 2 4 2" xfId="6988" xr:uid="{00000000-0005-0000-0000-00006D4D0000}"/>
    <cellStyle name="Normal 2 15 2 4 2 2" xfId="16312" xr:uid="{00000000-0005-0000-0000-00006E4D0000}"/>
    <cellStyle name="Normal 2 15 2 4 2 3" xfId="25635" xr:uid="{00000000-0005-0000-0000-00006F4D0000}"/>
    <cellStyle name="Normal 2 15 2 4 3" xfId="10327" xr:uid="{00000000-0005-0000-0000-0000704D0000}"/>
    <cellStyle name="Normal 2 15 2 4 4" xfId="19651" xr:uid="{00000000-0005-0000-0000-0000714D0000}"/>
    <cellStyle name="Normal 2 15 2 5" xfId="7250" xr:uid="{00000000-0005-0000-0000-0000724D0000}"/>
    <cellStyle name="Normal 2 15 2 5 2" xfId="16574" xr:uid="{00000000-0005-0000-0000-0000734D0000}"/>
    <cellStyle name="Normal 2 15 2 5 3" xfId="25897" xr:uid="{00000000-0005-0000-0000-0000744D0000}"/>
    <cellStyle name="Normal 2 15 2 6" xfId="9348" xr:uid="{00000000-0005-0000-0000-0000754D0000}"/>
    <cellStyle name="Normal 2 15 2 6 2" xfId="18672" xr:uid="{00000000-0005-0000-0000-0000764D0000}"/>
    <cellStyle name="Normal 2 15 2 6 3" xfId="27995" xr:uid="{00000000-0005-0000-0000-0000774D0000}"/>
    <cellStyle name="Normal 2 15 2 7" xfId="9842" xr:uid="{00000000-0005-0000-0000-0000784D0000}"/>
    <cellStyle name="Normal 2 15 2 8" xfId="19166" xr:uid="{00000000-0005-0000-0000-0000794D0000}"/>
    <cellStyle name="Normal 2 15 3" xfId="301" xr:uid="{00000000-0005-0000-0000-00007A4D0000}"/>
    <cellStyle name="Normal 2 15 3 2" xfId="545" xr:uid="{00000000-0005-0000-0000-00007B4D0000}"/>
    <cellStyle name="Normal 2 15 3 2 2" xfId="1032" xr:uid="{00000000-0005-0000-0000-00007C4D0000}"/>
    <cellStyle name="Normal 2 15 3 2 2 2" xfId="7337" xr:uid="{00000000-0005-0000-0000-00007D4D0000}"/>
    <cellStyle name="Normal 2 15 3 2 2 2 2" xfId="16661" xr:uid="{00000000-0005-0000-0000-00007E4D0000}"/>
    <cellStyle name="Normal 2 15 3 2 2 2 3" xfId="25984" xr:uid="{00000000-0005-0000-0000-00007F4D0000}"/>
    <cellStyle name="Normal 2 15 3 2 2 3" xfId="10633" xr:uid="{00000000-0005-0000-0000-0000804D0000}"/>
    <cellStyle name="Normal 2 15 3 2 2 4" xfId="19957" xr:uid="{00000000-0005-0000-0000-0000814D0000}"/>
    <cellStyle name="Normal 2 15 3 2 3" xfId="7086" xr:uid="{00000000-0005-0000-0000-0000824D0000}"/>
    <cellStyle name="Normal 2 15 3 2 3 2" xfId="16410" xr:uid="{00000000-0005-0000-0000-0000834D0000}"/>
    <cellStyle name="Normal 2 15 3 2 3 3" xfId="25733" xr:uid="{00000000-0005-0000-0000-0000844D0000}"/>
    <cellStyle name="Normal 2 15 3 2 4" xfId="9655" xr:uid="{00000000-0005-0000-0000-0000854D0000}"/>
    <cellStyle name="Normal 2 15 3 2 4 2" xfId="18979" xr:uid="{00000000-0005-0000-0000-0000864D0000}"/>
    <cellStyle name="Normal 2 15 3 2 4 3" xfId="28302" xr:uid="{00000000-0005-0000-0000-0000874D0000}"/>
    <cellStyle name="Normal 2 15 3 2 5" xfId="10149" xr:uid="{00000000-0005-0000-0000-0000884D0000}"/>
    <cellStyle name="Normal 2 15 3 2 6" xfId="19473" xr:uid="{00000000-0005-0000-0000-0000894D0000}"/>
    <cellStyle name="Normal 2 15 3 3" xfId="792" xr:uid="{00000000-0005-0000-0000-00008A4D0000}"/>
    <cellStyle name="Normal 2 15 3 3 2" xfId="6941" xr:uid="{00000000-0005-0000-0000-00008B4D0000}"/>
    <cellStyle name="Normal 2 15 3 3 2 2" xfId="16265" xr:uid="{00000000-0005-0000-0000-00008C4D0000}"/>
    <cellStyle name="Normal 2 15 3 3 2 3" xfId="25588" xr:uid="{00000000-0005-0000-0000-00008D4D0000}"/>
    <cellStyle name="Normal 2 15 3 3 3" xfId="10393" xr:uid="{00000000-0005-0000-0000-00008E4D0000}"/>
    <cellStyle name="Normal 2 15 3 3 4" xfId="19717" xr:uid="{00000000-0005-0000-0000-00008F4D0000}"/>
    <cellStyle name="Normal 2 15 3 4" xfId="7218" xr:uid="{00000000-0005-0000-0000-0000904D0000}"/>
    <cellStyle name="Normal 2 15 3 4 2" xfId="16542" xr:uid="{00000000-0005-0000-0000-0000914D0000}"/>
    <cellStyle name="Normal 2 15 3 4 3" xfId="25865" xr:uid="{00000000-0005-0000-0000-0000924D0000}"/>
    <cellStyle name="Normal 2 15 3 5" xfId="9415" xr:uid="{00000000-0005-0000-0000-0000934D0000}"/>
    <cellStyle name="Normal 2 15 3 5 2" xfId="18739" xr:uid="{00000000-0005-0000-0000-0000944D0000}"/>
    <cellStyle name="Normal 2 15 3 5 3" xfId="28062" xr:uid="{00000000-0005-0000-0000-0000954D0000}"/>
    <cellStyle name="Normal 2 15 3 6" xfId="9909" xr:uid="{00000000-0005-0000-0000-0000964D0000}"/>
    <cellStyle name="Normal 2 15 3 7" xfId="19233" xr:uid="{00000000-0005-0000-0000-0000974D0000}"/>
    <cellStyle name="Normal 2 15 4" xfId="420" xr:uid="{00000000-0005-0000-0000-0000984D0000}"/>
    <cellStyle name="Normal 2 15 4 2" xfId="907" xr:uid="{00000000-0005-0000-0000-0000994D0000}"/>
    <cellStyle name="Normal 2 15 4 2 2" xfId="6850" xr:uid="{00000000-0005-0000-0000-00009A4D0000}"/>
    <cellStyle name="Normal 2 15 4 2 2 2" xfId="16174" xr:uid="{00000000-0005-0000-0000-00009B4D0000}"/>
    <cellStyle name="Normal 2 15 4 2 2 3" xfId="25497" xr:uid="{00000000-0005-0000-0000-00009C4D0000}"/>
    <cellStyle name="Normal 2 15 4 2 3" xfId="10508" xr:uid="{00000000-0005-0000-0000-00009D4D0000}"/>
    <cellStyle name="Normal 2 15 4 2 4" xfId="19832" xr:uid="{00000000-0005-0000-0000-00009E4D0000}"/>
    <cellStyle name="Normal 2 15 4 3" xfId="7156" xr:uid="{00000000-0005-0000-0000-00009F4D0000}"/>
    <cellStyle name="Normal 2 15 4 3 2" xfId="16480" xr:uid="{00000000-0005-0000-0000-0000A04D0000}"/>
    <cellStyle name="Normal 2 15 4 3 3" xfId="25803" xr:uid="{00000000-0005-0000-0000-0000A14D0000}"/>
    <cellStyle name="Normal 2 15 4 4" xfId="9530" xr:uid="{00000000-0005-0000-0000-0000A24D0000}"/>
    <cellStyle name="Normal 2 15 4 4 2" xfId="18854" xr:uid="{00000000-0005-0000-0000-0000A34D0000}"/>
    <cellStyle name="Normal 2 15 4 4 3" xfId="28177" xr:uid="{00000000-0005-0000-0000-0000A44D0000}"/>
    <cellStyle name="Normal 2 15 4 5" xfId="10024" xr:uid="{00000000-0005-0000-0000-0000A54D0000}"/>
    <cellStyle name="Normal 2 15 4 6" xfId="19348" xr:uid="{00000000-0005-0000-0000-0000A64D0000}"/>
    <cellStyle name="Normal 2 15 5" xfId="667" xr:uid="{00000000-0005-0000-0000-0000A74D0000}"/>
    <cellStyle name="Normal 2 15 5 2" xfId="4608" xr:uid="{00000000-0005-0000-0000-0000A84D0000}"/>
    <cellStyle name="Normal 2 15 5 2 2" xfId="13932" xr:uid="{00000000-0005-0000-0000-0000A94D0000}"/>
    <cellStyle name="Normal 2 15 5 2 3" xfId="23255" xr:uid="{00000000-0005-0000-0000-0000AA4D0000}"/>
    <cellStyle name="Normal 2 15 5 3" xfId="10268" xr:uid="{00000000-0005-0000-0000-0000AB4D0000}"/>
    <cellStyle name="Normal 2 15 5 4" xfId="19592" xr:uid="{00000000-0005-0000-0000-0000AC4D0000}"/>
    <cellStyle name="Normal 2 15 6" xfId="7283" xr:uid="{00000000-0005-0000-0000-0000AD4D0000}"/>
    <cellStyle name="Normal 2 15 6 2" xfId="16607" xr:uid="{00000000-0005-0000-0000-0000AE4D0000}"/>
    <cellStyle name="Normal 2 15 6 3" xfId="25930" xr:uid="{00000000-0005-0000-0000-0000AF4D0000}"/>
    <cellStyle name="Normal 2 15 7" xfId="9289" xr:uid="{00000000-0005-0000-0000-0000B04D0000}"/>
    <cellStyle name="Normal 2 15 7 2" xfId="18613" xr:uid="{00000000-0005-0000-0000-0000B14D0000}"/>
    <cellStyle name="Normal 2 15 7 3" xfId="27936" xr:uid="{00000000-0005-0000-0000-0000B24D0000}"/>
    <cellStyle name="Normal 2 15 8" xfId="9783" xr:uid="{00000000-0005-0000-0000-0000B34D0000}"/>
    <cellStyle name="Normal 2 15 9" xfId="19107" xr:uid="{00000000-0005-0000-0000-0000B44D0000}"/>
    <cellStyle name="Normal 2 16" xfId="119" xr:uid="{00000000-0005-0000-0000-0000B54D0000}"/>
    <cellStyle name="Normal 2 16 2" xfId="223" xr:uid="{00000000-0005-0000-0000-0000B64D0000}"/>
    <cellStyle name="Normal 2 16 2 2" xfId="362" xr:uid="{00000000-0005-0000-0000-0000B74D0000}"/>
    <cellStyle name="Normal 2 16 2 2 2" xfId="602" xr:uid="{00000000-0005-0000-0000-0000B84D0000}"/>
    <cellStyle name="Normal 2 16 2 2 2 2" xfId="1089" xr:uid="{00000000-0005-0000-0000-0000B94D0000}"/>
    <cellStyle name="Normal 2 16 2 2 2 2 2" xfId="6726" xr:uid="{00000000-0005-0000-0000-0000BA4D0000}"/>
    <cellStyle name="Normal 2 16 2 2 2 2 2 2" xfId="16050" xr:uid="{00000000-0005-0000-0000-0000BB4D0000}"/>
    <cellStyle name="Normal 2 16 2 2 2 2 2 3" xfId="25373" xr:uid="{00000000-0005-0000-0000-0000BC4D0000}"/>
    <cellStyle name="Normal 2 16 2 2 2 2 3" xfId="10690" xr:uid="{00000000-0005-0000-0000-0000BD4D0000}"/>
    <cellStyle name="Normal 2 16 2 2 2 2 4" xfId="20014" xr:uid="{00000000-0005-0000-0000-0000BE4D0000}"/>
    <cellStyle name="Normal 2 16 2 2 2 3" xfId="7047" xr:uid="{00000000-0005-0000-0000-0000BF4D0000}"/>
    <cellStyle name="Normal 2 16 2 2 2 3 2" xfId="16371" xr:uid="{00000000-0005-0000-0000-0000C04D0000}"/>
    <cellStyle name="Normal 2 16 2 2 2 3 3" xfId="25694" xr:uid="{00000000-0005-0000-0000-0000C14D0000}"/>
    <cellStyle name="Normal 2 16 2 2 2 4" xfId="9712" xr:uid="{00000000-0005-0000-0000-0000C24D0000}"/>
    <cellStyle name="Normal 2 16 2 2 2 4 2" xfId="19036" xr:uid="{00000000-0005-0000-0000-0000C34D0000}"/>
    <cellStyle name="Normal 2 16 2 2 2 4 3" xfId="28359" xr:uid="{00000000-0005-0000-0000-0000C44D0000}"/>
    <cellStyle name="Normal 2 16 2 2 2 5" xfId="10206" xr:uid="{00000000-0005-0000-0000-0000C54D0000}"/>
    <cellStyle name="Normal 2 16 2 2 2 6" xfId="19530" xr:uid="{00000000-0005-0000-0000-0000C64D0000}"/>
    <cellStyle name="Normal 2 16 2 2 3" xfId="849" xr:uid="{00000000-0005-0000-0000-0000C74D0000}"/>
    <cellStyle name="Normal 2 16 2 2 3 2" xfId="6892" xr:uid="{00000000-0005-0000-0000-0000C84D0000}"/>
    <cellStyle name="Normal 2 16 2 2 3 2 2" xfId="16216" xr:uid="{00000000-0005-0000-0000-0000C94D0000}"/>
    <cellStyle name="Normal 2 16 2 2 3 2 3" xfId="25539" xr:uid="{00000000-0005-0000-0000-0000CA4D0000}"/>
    <cellStyle name="Normal 2 16 2 2 3 3" xfId="10450" xr:uid="{00000000-0005-0000-0000-0000CB4D0000}"/>
    <cellStyle name="Normal 2 16 2 2 3 4" xfId="19774" xr:uid="{00000000-0005-0000-0000-0000CC4D0000}"/>
    <cellStyle name="Normal 2 16 2 2 4" xfId="7184" xr:uid="{00000000-0005-0000-0000-0000CD4D0000}"/>
    <cellStyle name="Normal 2 16 2 2 4 2" xfId="16508" xr:uid="{00000000-0005-0000-0000-0000CE4D0000}"/>
    <cellStyle name="Normal 2 16 2 2 4 3" xfId="25831" xr:uid="{00000000-0005-0000-0000-0000CF4D0000}"/>
    <cellStyle name="Normal 2 16 2 2 5" xfId="9472" xr:uid="{00000000-0005-0000-0000-0000D04D0000}"/>
    <cellStyle name="Normal 2 16 2 2 5 2" xfId="18796" xr:uid="{00000000-0005-0000-0000-0000D14D0000}"/>
    <cellStyle name="Normal 2 16 2 2 5 3" xfId="28119" xr:uid="{00000000-0005-0000-0000-0000D24D0000}"/>
    <cellStyle name="Normal 2 16 2 2 6" xfId="9966" xr:uid="{00000000-0005-0000-0000-0000D34D0000}"/>
    <cellStyle name="Normal 2 16 2 2 7" xfId="19290" xr:uid="{00000000-0005-0000-0000-0000D44D0000}"/>
    <cellStyle name="Normal 2 16 2 3" xfId="480" xr:uid="{00000000-0005-0000-0000-0000D54D0000}"/>
    <cellStyle name="Normal 2 16 2 3 2" xfId="967" xr:uid="{00000000-0005-0000-0000-0000D64D0000}"/>
    <cellStyle name="Normal 2 16 2 3 2 2" xfId="6810" xr:uid="{00000000-0005-0000-0000-0000D74D0000}"/>
    <cellStyle name="Normal 2 16 2 3 2 2 2" xfId="16134" xr:uid="{00000000-0005-0000-0000-0000D84D0000}"/>
    <cellStyle name="Normal 2 16 2 3 2 2 3" xfId="25457" xr:uid="{00000000-0005-0000-0000-0000D94D0000}"/>
    <cellStyle name="Normal 2 16 2 3 2 3" xfId="10568" xr:uid="{00000000-0005-0000-0000-0000DA4D0000}"/>
    <cellStyle name="Normal 2 16 2 3 2 4" xfId="19892" xr:uid="{00000000-0005-0000-0000-0000DB4D0000}"/>
    <cellStyle name="Normal 2 16 2 3 3" xfId="7120" xr:uid="{00000000-0005-0000-0000-0000DC4D0000}"/>
    <cellStyle name="Normal 2 16 2 3 3 2" xfId="16444" xr:uid="{00000000-0005-0000-0000-0000DD4D0000}"/>
    <cellStyle name="Normal 2 16 2 3 3 3" xfId="25767" xr:uid="{00000000-0005-0000-0000-0000DE4D0000}"/>
    <cellStyle name="Normal 2 16 2 3 4" xfId="9590" xr:uid="{00000000-0005-0000-0000-0000DF4D0000}"/>
    <cellStyle name="Normal 2 16 2 3 4 2" xfId="18914" xr:uid="{00000000-0005-0000-0000-0000E04D0000}"/>
    <cellStyle name="Normal 2 16 2 3 4 3" xfId="28237" xr:uid="{00000000-0005-0000-0000-0000E14D0000}"/>
    <cellStyle name="Normal 2 16 2 3 5" xfId="10084" xr:uid="{00000000-0005-0000-0000-0000E24D0000}"/>
    <cellStyle name="Normal 2 16 2 3 6" xfId="19408" xr:uid="{00000000-0005-0000-0000-0000E34D0000}"/>
    <cellStyle name="Normal 2 16 2 4" xfId="727" xr:uid="{00000000-0005-0000-0000-0000E44D0000}"/>
    <cellStyle name="Normal 2 16 2 4 2" xfId="4622" xr:uid="{00000000-0005-0000-0000-0000E54D0000}"/>
    <cellStyle name="Normal 2 16 2 4 2 2" xfId="13946" xr:uid="{00000000-0005-0000-0000-0000E64D0000}"/>
    <cellStyle name="Normal 2 16 2 4 2 3" xfId="23269" xr:uid="{00000000-0005-0000-0000-0000E74D0000}"/>
    <cellStyle name="Normal 2 16 2 4 3" xfId="10328" xr:uid="{00000000-0005-0000-0000-0000E84D0000}"/>
    <cellStyle name="Normal 2 16 2 4 4" xfId="19652" xr:uid="{00000000-0005-0000-0000-0000E94D0000}"/>
    <cellStyle name="Normal 2 16 2 5" xfId="7249" xr:uid="{00000000-0005-0000-0000-0000EA4D0000}"/>
    <cellStyle name="Normal 2 16 2 5 2" xfId="16573" xr:uid="{00000000-0005-0000-0000-0000EB4D0000}"/>
    <cellStyle name="Normal 2 16 2 5 3" xfId="25896" xr:uid="{00000000-0005-0000-0000-0000EC4D0000}"/>
    <cellStyle name="Normal 2 16 2 6" xfId="9349" xr:uid="{00000000-0005-0000-0000-0000ED4D0000}"/>
    <cellStyle name="Normal 2 16 2 6 2" xfId="18673" xr:uid="{00000000-0005-0000-0000-0000EE4D0000}"/>
    <cellStyle name="Normal 2 16 2 6 3" xfId="27996" xr:uid="{00000000-0005-0000-0000-0000EF4D0000}"/>
    <cellStyle name="Normal 2 16 2 7" xfId="9843" xr:uid="{00000000-0005-0000-0000-0000F04D0000}"/>
    <cellStyle name="Normal 2 16 2 8" xfId="19167" xr:uid="{00000000-0005-0000-0000-0000F14D0000}"/>
    <cellStyle name="Normal 2 16 3" xfId="302" xr:uid="{00000000-0005-0000-0000-0000F24D0000}"/>
    <cellStyle name="Normal 2 16 3 2" xfId="546" xr:uid="{00000000-0005-0000-0000-0000F34D0000}"/>
    <cellStyle name="Normal 2 16 3 2 2" xfId="1033" xr:uid="{00000000-0005-0000-0000-0000F44D0000}"/>
    <cellStyle name="Normal 2 16 3 2 2 2" xfId="6768" xr:uid="{00000000-0005-0000-0000-0000F54D0000}"/>
    <cellStyle name="Normal 2 16 3 2 2 2 2" xfId="16092" xr:uid="{00000000-0005-0000-0000-0000F64D0000}"/>
    <cellStyle name="Normal 2 16 3 2 2 2 3" xfId="25415" xr:uid="{00000000-0005-0000-0000-0000F74D0000}"/>
    <cellStyle name="Normal 2 16 3 2 2 3" xfId="10634" xr:uid="{00000000-0005-0000-0000-0000F84D0000}"/>
    <cellStyle name="Normal 2 16 3 2 2 4" xfId="19958" xr:uid="{00000000-0005-0000-0000-0000F94D0000}"/>
    <cellStyle name="Normal 2 16 3 2 3" xfId="7085" xr:uid="{00000000-0005-0000-0000-0000FA4D0000}"/>
    <cellStyle name="Normal 2 16 3 2 3 2" xfId="16409" xr:uid="{00000000-0005-0000-0000-0000FB4D0000}"/>
    <cellStyle name="Normal 2 16 3 2 3 3" xfId="25732" xr:uid="{00000000-0005-0000-0000-0000FC4D0000}"/>
    <cellStyle name="Normal 2 16 3 2 4" xfId="9656" xr:uid="{00000000-0005-0000-0000-0000FD4D0000}"/>
    <cellStyle name="Normal 2 16 3 2 4 2" xfId="18980" xr:uid="{00000000-0005-0000-0000-0000FE4D0000}"/>
    <cellStyle name="Normal 2 16 3 2 4 3" xfId="28303" xr:uid="{00000000-0005-0000-0000-0000FF4D0000}"/>
    <cellStyle name="Normal 2 16 3 2 5" xfId="10150" xr:uid="{00000000-0005-0000-0000-0000004E0000}"/>
    <cellStyle name="Normal 2 16 3 2 6" xfId="19474" xr:uid="{00000000-0005-0000-0000-0000014E0000}"/>
    <cellStyle name="Normal 2 16 3 3" xfId="793" xr:uid="{00000000-0005-0000-0000-0000024E0000}"/>
    <cellStyle name="Normal 2 16 3 3 2" xfId="6942" xr:uid="{00000000-0005-0000-0000-0000034E0000}"/>
    <cellStyle name="Normal 2 16 3 3 2 2" xfId="16266" xr:uid="{00000000-0005-0000-0000-0000044E0000}"/>
    <cellStyle name="Normal 2 16 3 3 2 3" xfId="25589" xr:uid="{00000000-0005-0000-0000-0000054E0000}"/>
    <cellStyle name="Normal 2 16 3 3 3" xfId="10394" xr:uid="{00000000-0005-0000-0000-0000064E0000}"/>
    <cellStyle name="Normal 2 16 3 3 4" xfId="19718" xr:uid="{00000000-0005-0000-0000-0000074E0000}"/>
    <cellStyle name="Normal 2 16 3 4" xfId="7217" xr:uid="{00000000-0005-0000-0000-0000084E0000}"/>
    <cellStyle name="Normal 2 16 3 4 2" xfId="16541" xr:uid="{00000000-0005-0000-0000-0000094E0000}"/>
    <cellStyle name="Normal 2 16 3 4 3" xfId="25864" xr:uid="{00000000-0005-0000-0000-00000A4E0000}"/>
    <cellStyle name="Normal 2 16 3 5" xfId="9416" xr:uid="{00000000-0005-0000-0000-00000B4E0000}"/>
    <cellStyle name="Normal 2 16 3 5 2" xfId="18740" xr:uid="{00000000-0005-0000-0000-00000C4E0000}"/>
    <cellStyle name="Normal 2 16 3 5 3" xfId="28063" xr:uid="{00000000-0005-0000-0000-00000D4E0000}"/>
    <cellStyle name="Normal 2 16 3 6" xfId="9910" xr:uid="{00000000-0005-0000-0000-00000E4E0000}"/>
    <cellStyle name="Normal 2 16 3 7" xfId="19234" xr:uid="{00000000-0005-0000-0000-00000F4E0000}"/>
    <cellStyle name="Normal 2 16 4" xfId="421" xr:uid="{00000000-0005-0000-0000-0000104E0000}"/>
    <cellStyle name="Normal 2 16 4 2" xfId="908" xr:uid="{00000000-0005-0000-0000-0000114E0000}"/>
    <cellStyle name="Normal 2 16 4 2 2" xfId="6849" xr:uid="{00000000-0005-0000-0000-0000124E0000}"/>
    <cellStyle name="Normal 2 16 4 2 2 2" xfId="16173" xr:uid="{00000000-0005-0000-0000-0000134E0000}"/>
    <cellStyle name="Normal 2 16 4 2 2 3" xfId="25496" xr:uid="{00000000-0005-0000-0000-0000144E0000}"/>
    <cellStyle name="Normal 2 16 4 2 3" xfId="10509" xr:uid="{00000000-0005-0000-0000-0000154E0000}"/>
    <cellStyle name="Normal 2 16 4 2 4" xfId="19833" xr:uid="{00000000-0005-0000-0000-0000164E0000}"/>
    <cellStyle name="Normal 2 16 4 3" xfId="7155" xr:uid="{00000000-0005-0000-0000-0000174E0000}"/>
    <cellStyle name="Normal 2 16 4 3 2" xfId="16479" xr:uid="{00000000-0005-0000-0000-0000184E0000}"/>
    <cellStyle name="Normal 2 16 4 3 3" xfId="25802" xr:uid="{00000000-0005-0000-0000-0000194E0000}"/>
    <cellStyle name="Normal 2 16 4 4" xfId="9531" xr:uid="{00000000-0005-0000-0000-00001A4E0000}"/>
    <cellStyle name="Normal 2 16 4 4 2" xfId="18855" xr:uid="{00000000-0005-0000-0000-00001B4E0000}"/>
    <cellStyle name="Normal 2 16 4 4 3" xfId="28178" xr:uid="{00000000-0005-0000-0000-00001C4E0000}"/>
    <cellStyle name="Normal 2 16 4 5" xfId="10025" xr:uid="{00000000-0005-0000-0000-00001D4E0000}"/>
    <cellStyle name="Normal 2 16 4 6" xfId="19349" xr:uid="{00000000-0005-0000-0000-00001E4E0000}"/>
    <cellStyle name="Normal 2 16 5" xfId="668" xr:uid="{00000000-0005-0000-0000-00001F4E0000}"/>
    <cellStyle name="Normal 2 16 5 2" xfId="5979" xr:uid="{00000000-0005-0000-0000-0000204E0000}"/>
    <cellStyle name="Normal 2 16 5 2 2" xfId="15303" xr:uid="{00000000-0005-0000-0000-0000214E0000}"/>
    <cellStyle name="Normal 2 16 5 2 3" xfId="24626" xr:uid="{00000000-0005-0000-0000-0000224E0000}"/>
    <cellStyle name="Normal 2 16 5 3" xfId="10269" xr:uid="{00000000-0005-0000-0000-0000234E0000}"/>
    <cellStyle name="Normal 2 16 5 4" xfId="19593" xr:uid="{00000000-0005-0000-0000-0000244E0000}"/>
    <cellStyle name="Normal 2 16 6" xfId="7282" xr:uid="{00000000-0005-0000-0000-0000254E0000}"/>
    <cellStyle name="Normal 2 16 6 2" xfId="16606" xr:uid="{00000000-0005-0000-0000-0000264E0000}"/>
    <cellStyle name="Normal 2 16 6 3" xfId="25929" xr:uid="{00000000-0005-0000-0000-0000274E0000}"/>
    <cellStyle name="Normal 2 16 7" xfId="9290" xr:uid="{00000000-0005-0000-0000-0000284E0000}"/>
    <cellStyle name="Normal 2 16 7 2" xfId="18614" xr:uid="{00000000-0005-0000-0000-0000294E0000}"/>
    <cellStyle name="Normal 2 16 7 3" xfId="27937" xr:uid="{00000000-0005-0000-0000-00002A4E0000}"/>
    <cellStyle name="Normal 2 16 8" xfId="9784" xr:uid="{00000000-0005-0000-0000-00002B4E0000}"/>
    <cellStyle name="Normal 2 16 9" xfId="19108" xr:uid="{00000000-0005-0000-0000-00002C4E0000}"/>
    <cellStyle name="Normal 2 17" xfId="112" xr:uid="{00000000-0005-0000-0000-00002D4E0000}"/>
    <cellStyle name="Normal 2 19" xfId="256" xr:uid="{00000000-0005-0000-0000-00002F4E0000}"/>
    <cellStyle name="Normal 2 19 2" xfId="509" xr:uid="{00000000-0005-0000-0000-0000304E0000}"/>
    <cellStyle name="Normal 2 19 2 2" xfId="996" xr:uid="{00000000-0005-0000-0000-0000314E0000}"/>
    <cellStyle name="Normal 2 19 2 2 2" xfId="5485" xr:uid="{00000000-0005-0000-0000-0000324E0000}"/>
    <cellStyle name="Normal 2 19 2 2 2 2" xfId="14809" xr:uid="{00000000-0005-0000-0000-0000334E0000}"/>
    <cellStyle name="Normal 2 19 2 2 2 3" xfId="24132" xr:uid="{00000000-0005-0000-0000-0000344E0000}"/>
    <cellStyle name="Normal 2 19 2 2 3" xfId="10597" xr:uid="{00000000-0005-0000-0000-0000354E0000}"/>
    <cellStyle name="Normal 2 19 2 2 4" xfId="19921" xr:uid="{00000000-0005-0000-0000-0000364E0000}"/>
    <cellStyle name="Normal 2 19 2 3" xfId="7108" xr:uid="{00000000-0005-0000-0000-0000374E0000}"/>
    <cellStyle name="Normal 2 19 2 3 2" xfId="16432" xr:uid="{00000000-0005-0000-0000-0000384E0000}"/>
    <cellStyle name="Normal 2 19 2 3 3" xfId="25755" xr:uid="{00000000-0005-0000-0000-0000394E0000}"/>
    <cellStyle name="Normal 2 19 2 4" xfId="9619" xr:uid="{00000000-0005-0000-0000-00003A4E0000}"/>
    <cellStyle name="Normal 2 19 2 4 2" xfId="18943" xr:uid="{00000000-0005-0000-0000-00003B4E0000}"/>
    <cellStyle name="Normal 2 19 2 4 3" xfId="28266" xr:uid="{00000000-0005-0000-0000-00003C4E0000}"/>
    <cellStyle name="Normal 2 19 2 5" xfId="10113" xr:uid="{00000000-0005-0000-0000-00003D4E0000}"/>
    <cellStyle name="Normal 2 19 2 6" xfId="19437" xr:uid="{00000000-0005-0000-0000-00003E4E0000}"/>
    <cellStyle name="Normal 2 19 3" xfId="756" xr:uid="{00000000-0005-0000-0000-00003F4E0000}"/>
    <cellStyle name="Normal 2 19 3 2" xfId="6967" xr:uid="{00000000-0005-0000-0000-0000404E0000}"/>
    <cellStyle name="Normal 2 19 3 2 2" xfId="16291" xr:uid="{00000000-0005-0000-0000-0000414E0000}"/>
    <cellStyle name="Normal 2 19 3 2 3" xfId="25614" xr:uid="{00000000-0005-0000-0000-0000424E0000}"/>
    <cellStyle name="Normal 2 19 3 3" xfId="10357" xr:uid="{00000000-0005-0000-0000-0000434E0000}"/>
    <cellStyle name="Normal 2 19 3 4" xfId="19681" xr:uid="{00000000-0005-0000-0000-0000444E0000}"/>
    <cellStyle name="Normal 2 19 4" xfId="7239" xr:uid="{00000000-0005-0000-0000-0000454E0000}"/>
    <cellStyle name="Normal 2 19 4 2" xfId="16563" xr:uid="{00000000-0005-0000-0000-0000464E0000}"/>
    <cellStyle name="Normal 2 19 4 3" xfId="25886" xr:uid="{00000000-0005-0000-0000-0000474E0000}"/>
    <cellStyle name="Normal 2 19 5" xfId="9378" xr:uid="{00000000-0005-0000-0000-0000484E0000}"/>
    <cellStyle name="Normal 2 19 5 2" xfId="18702" xr:uid="{00000000-0005-0000-0000-0000494E0000}"/>
    <cellStyle name="Normal 2 19 5 3" xfId="28025" xr:uid="{00000000-0005-0000-0000-00004A4E0000}"/>
    <cellStyle name="Normal 2 19 6" xfId="9872" xr:uid="{00000000-0005-0000-0000-00004B4E0000}"/>
    <cellStyle name="Normal 2 19 7" xfId="19196" xr:uid="{00000000-0005-0000-0000-00004C4E0000}"/>
    <cellStyle name="Normal 2 19 8" xfId="28542" xr:uid="{00000000-0005-0000-0000-00004D4E0000}"/>
    <cellStyle name="Normal 2 2" xfId="120" xr:uid="{00000000-0005-0000-0000-00004E4E0000}"/>
    <cellStyle name="Normal 2 2 10" xfId="121" xr:uid="{00000000-0005-0000-0000-00004F4E0000}"/>
    <cellStyle name="Normal 2 2 11" xfId="122" xr:uid="{00000000-0005-0000-0000-0000504E0000}"/>
    <cellStyle name="Normal 2 2 12" xfId="123" xr:uid="{00000000-0005-0000-0000-0000514E0000}"/>
    <cellStyle name="Normal 2 2 13" xfId="124" xr:uid="{00000000-0005-0000-0000-0000524E0000}"/>
    <cellStyle name="Normal 2 2 14" xfId="125" xr:uid="{00000000-0005-0000-0000-0000534E0000}"/>
    <cellStyle name="Normal 2 2 15" xfId="126" xr:uid="{00000000-0005-0000-0000-0000544E0000}"/>
    <cellStyle name="Normal 2 2 16" xfId="224" xr:uid="{00000000-0005-0000-0000-0000554E0000}"/>
    <cellStyle name="Normal 2 2 16 2" xfId="363" xr:uid="{00000000-0005-0000-0000-0000564E0000}"/>
    <cellStyle name="Normal 2 2 16 2 2" xfId="603" xr:uid="{00000000-0005-0000-0000-0000574E0000}"/>
    <cellStyle name="Normal 2 2 16 2 2 2" xfId="1090" xr:uid="{00000000-0005-0000-0000-0000584E0000}"/>
    <cellStyle name="Normal 2 2 16 2 2 2 2" xfId="6725" xr:uid="{00000000-0005-0000-0000-0000594E0000}"/>
    <cellStyle name="Normal 2 2 16 2 2 2 2 2" xfId="16049" xr:uid="{00000000-0005-0000-0000-00005A4E0000}"/>
    <cellStyle name="Normal 2 2 16 2 2 2 2 3" xfId="25372" xr:uid="{00000000-0005-0000-0000-00005B4E0000}"/>
    <cellStyle name="Normal 2 2 16 2 2 2 3" xfId="10691" xr:uid="{00000000-0005-0000-0000-00005C4E0000}"/>
    <cellStyle name="Normal 2 2 16 2 2 2 4" xfId="20015" xr:uid="{00000000-0005-0000-0000-00005D4E0000}"/>
    <cellStyle name="Normal 2 2 16 2 2 3" xfId="7046" xr:uid="{00000000-0005-0000-0000-00005E4E0000}"/>
    <cellStyle name="Normal 2 2 16 2 2 3 2" xfId="16370" xr:uid="{00000000-0005-0000-0000-00005F4E0000}"/>
    <cellStyle name="Normal 2 2 16 2 2 3 3" xfId="25693" xr:uid="{00000000-0005-0000-0000-0000604E0000}"/>
    <cellStyle name="Normal 2 2 16 2 2 4" xfId="9713" xr:uid="{00000000-0005-0000-0000-0000614E0000}"/>
    <cellStyle name="Normal 2 2 16 2 2 4 2" xfId="19037" xr:uid="{00000000-0005-0000-0000-0000624E0000}"/>
    <cellStyle name="Normal 2 2 16 2 2 4 3" xfId="28360" xr:uid="{00000000-0005-0000-0000-0000634E0000}"/>
    <cellStyle name="Normal 2 2 16 2 2 5" xfId="10207" xr:uid="{00000000-0005-0000-0000-0000644E0000}"/>
    <cellStyle name="Normal 2 2 16 2 2 6" xfId="19531" xr:uid="{00000000-0005-0000-0000-0000654E0000}"/>
    <cellStyle name="Normal 2 2 16 2 3" xfId="850" xr:uid="{00000000-0005-0000-0000-0000664E0000}"/>
    <cellStyle name="Normal 2 2 16 2 3 2" xfId="6904" xr:uid="{00000000-0005-0000-0000-0000674E0000}"/>
    <cellStyle name="Normal 2 2 16 2 3 2 2" xfId="16228" xr:uid="{00000000-0005-0000-0000-0000684E0000}"/>
    <cellStyle name="Normal 2 2 16 2 3 2 3" xfId="25551" xr:uid="{00000000-0005-0000-0000-0000694E0000}"/>
    <cellStyle name="Normal 2 2 16 2 3 3" xfId="10451" xr:uid="{00000000-0005-0000-0000-00006A4E0000}"/>
    <cellStyle name="Normal 2 2 16 2 3 4" xfId="19775" xr:uid="{00000000-0005-0000-0000-00006B4E0000}"/>
    <cellStyle name="Normal 2 2 16 2 4" xfId="7183" xr:uid="{00000000-0005-0000-0000-00006C4E0000}"/>
    <cellStyle name="Normal 2 2 16 2 4 2" xfId="16507" xr:uid="{00000000-0005-0000-0000-00006D4E0000}"/>
    <cellStyle name="Normal 2 2 16 2 4 3" xfId="25830" xr:uid="{00000000-0005-0000-0000-00006E4E0000}"/>
    <cellStyle name="Normal 2 2 16 2 5" xfId="9473" xr:uid="{00000000-0005-0000-0000-00006F4E0000}"/>
    <cellStyle name="Normal 2 2 16 2 5 2" xfId="18797" xr:uid="{00000000-0005-0000-0000-0000704E0000}"/>
    <cellStyle name="Normal 2 2 16 2 5 3" xfId="28120" xr:uid="{00000000-0005-0000-0000-0000714E0000}"/>
    <cellStyle name="Normal 2 2 16 2 6" xfId="9967" xr:uid="{00000000-0005-0000-0000-0000724E0000}"/>
    <cellStyle name="Normal 2 2 16 2 7" xfId="19291" xr:uid="{00000000-0005-0000-0000-0000734E0000}"/>
    <cellStyle name="Normal 2 2 16 3" xfId="481" xr:uid="{00000000-0005-0000-0000-0000744E0000}"/>
    <cellStyle name="Normal 2 2 16 3 2" xfId="968" xr:uid="{00000000-0005-0000-0000-0000754E0000}"/>
    <cellStyle name="Normal 2 2 16 3 2 2" xfId="5479" xr:uid="{00000000-0005-0000-0000-0000764E0000}"/>
    <cellStyle name="Normal 2 2 16 3 2 2 2" xfId="14803" xr:uid="{00000000-0005-0000-0000-0000774E0000}"/>
    <cellStyle name="Normal 2 2 16 3 2 2 3" xfId="24126" xr:uid="{00000000-0005-0000-0000-0000784E0000}"/>
    <cellStyle name="Normal 2 2 16 3 2 3" xfId="10569" xr:uid="{00000000-0005-0000-0000-0000794E0000}"/>
    <cellStyle name="Normal 2 2 16 3 2 4" xfId="19893" xr:uid="{00000000-0005-0000-0000-00007A4E0000}"/>
    <cellStyle name="Normal 2 2 16 3 3" xfId="7119" xr:uid="{00000000-0005-0000-0000-00007B4E0000}"/>
    <cellStyle name="Normal 2 2 16 3 3 2" xfId="16443" xr:uid="{00000000-0005-0000-0000-00007C4E0000}"/>
    <cellStyle name="Normal 2 2 16 3 3 3" xfId="25766" xr:uid="{00000000-0005-0000-0000-00007D4E0000}"/>
    <cellStyle name="Normal 2 2 16 3 4" xfId="9591" xr:uid="{00000000-0005-0000-0000-00007E4E0000}"/>
    <cellStyle name="Normal 2 2 16 3 4 2" xfId="18915" xr:uid="{00000000-0005-0000-0000-00007F4E0000}"/>
    <cellStyle name="Normal 2 2 16 3 4 3" xfId="28238" xr:uid="{00000000-0005-0000-0000-0000804E0000}"/>
    <cellStyle name="Normal 2 2 16 3 5" xfId="10085" xr:uid="{00000000-0005-0000-0000-0000814E0000}"/>
    <cellStyle name="Normal 2 2 16 3 6" xfId="19409" xr:uid="{00000000-0005-0000-0000-0000824E0000}"/>
    <cellStyle name="Normal 2 2 16 4" xfId="728" xr:uid="{00000000-0005-0000-0000-0000834E0000}"/>
    <cellStyle name="Normal 2 2 16 4 2" xfId="5358" xr:uid="{00000000-0005-0000-0000-0000844E0000}"/>
    <cellStyle name="Normal 2 2 16 4 2 2" xfId="14682" xr:uid="{00000000-0005-0000-0000-0000854E0000}"/>
    <cellStyle name="Normal 2 2 16 4 2 3" xfId="24005" xr:uid="{00000000-0005-0000-0000-0000864E0000}"/>
    <cellStyle name="Normal 2 2 16 4 3" xfId="10329" xr:uid="{00000000-0005-0000-0000-0000874E0000}"/>
    <cellStyle name="Normal 2 2 16 4 4" xfId="19653" xr:uid="{00000000-0005-0000-0000-0000884E0000}"/>
    <cellStyle name="Normal 2 2 16 5" xfId="7248" xr:uid="{00000000-0005-0000-0000-0000894E0000}"/>
    <cellStyle name="Normal 2 2 16 5 2" xfId="16572" xr:uid="{00000000-0005-0000-0000-00008A4E0000}"/>
    <cellStyle name="Normal 2 2 16 5 3" xfId="25895" xr:uid="{00000000-0005-0000-0000-00008B4E0000}"/>
    <cellStyle name="Normal 2 2 16 6" xfId="9350" xr:uid="{00000000-0005-0000-0000-00008C4E0000}"/>
    <cellStyle name="Normal 2 2 16 6 2" xfId="18674" xr:uid="{00000000-0005-0000-0000-00008D4E0000}"/>
    <cellStyle name="Normal 2 2 16 6 3" xfId="27997" xr:uid="{00000000-0005-0000-0000-00008E4E0000}"/>
    <cellStyle name="Normal 2 2 16 7" xfId="9844" xr:uid="{00000000-0005-0000-0000-00008F4E0000}"/>
    <cellStyle name="Normal 2 2 16 8" xfId="19168" xr:uid="{00000000-0005-0000-0000-0000904E0000}"/>
    <cellStyle name="Normal 2 2 17" xfId="270" xr:uid="{00000000-0005-0000-0000-0000914E0000}"/>
    <cellStyle name="Normal 2 2 18" xfId="422" xr:uid="{00000000-0005-0000-0000-0000924E0000}"/>
    <cellStyle name="Normal 2 2 18 2" xfId="909" xr:uid="{00000000-0005-0000-0000-0000934E0000}"/>
    <cellStyle name="Normal 2 2 18 2 2" xfId="7341" xr:uid="{00000000-0005-0000-0000-0000944E0000}"/>
    <cellStyle name="Normal 2 2 18 2 2 2" xfId="16665" xr:uid="{00000000-0005-0000-0000-0000954E0000}"/>
    <cellStyle name="Normal 2 2 18 2 2 3" xfId="25988" xr:uid="{00000000-0005-0000-0000-0000964E0000}"/>
    <cellStyle name="Normal 2 2 18 2 3" xfId="10510" xr:uid="{00000000-0005-0000-0000-0000974E0000}"/>
    <cellStyle name="Normal 2 2 18 2 4" xfId="19834" xr:uid="{00000000-0005-0000-0000-0000984E0000}"/>
    <cellStyle name="Normal 2 2 18 3" xfId="7154" xr:uid="{00000000-0005-0000-0000-0000994E0000}"/>
    <cellStyle name="Normal 2 2 18 3 2" xfId="16478" xr:uid="{00000000-0005-0000-0000-00009A4E0000}"/>
    <cellStyle name="Normal 2 2 18 3 3" xfId="25801" xr:uid="{00000000-0005-0000-0000-00009B4E0000}"/>
    <cellStyle name="Normal 2 2 18 4" xfId="9532" xr:uid="{00000000-0005-0000-0000-00009C4E0000}"/>
    <cellStyle name="Normal 2 2 18 4 2" xfId="18856" xr:uid="{00000000-0005-0000-0000-00009D4E0000}"/>
    <cellStyle name="Normal 2 2 18 4 3" xfId="28179" xr:uid="{00000000-0005-0000-0000-00009E4E0000}"/>
    <cellStyle name="Normal 2 2 18 5" xfId="10026" xr:uid="{00000000-0005-0000-0000-00009F4E0000}"/>
    <cellStyle name="Normal 2 2 18 6" xfId="19350" xr:uid="{00000000-0005-0000-0000-0000A04E0000}"/>
    <cellStyle name="Normal 2 2 19" xfId="669" xr:uid="{00000000-0005-0000-0000-0000A14E0000}"/>
    <cellStyle name="Normal 2 2 19 2" xfId="4625" xr:uid="{00000000-0005-0000-0000-0000A24E0000}"/>
    <cellStyle name="Normal 2 2 19 2 2" xfId="13949" xr:uid="{00000000-0005-0000-0000-0000A34E0000}"/>
    <cellStyle name="Normal 2 2 19 2 3" xfId="23272" xr:uid="{00000000-0005-0000-0000-0000A44E0000}"/>
    <cellStyle name="Normal 2 2 19 3" xfId="10270" xr:uid="{00000000-0005-0000-0000-0000A54E0000}"/>
    <cellStyle name="Normal 2 2 19 4" xfId="19594" xr:uid="{00000000-0005-0000-0000-0000A64E0000}"/>
    <cellStyle name="Normal 2 2 2" xfId="127" xr:uid="{00000000-0005-0000-0000-0000A74E0000}"/>
    <cellStyle name="Normal 2 2 2 10" xfId="128" xr:uid="{00000000-0005-0000-0000-0000A84E0000}"/>
    <cellStyle name="Normal 2 2 2 11" xfId="129" xr:uid="{00000000-0005-0000-0000-0000A94E0000}"/>
    <cellStyle name="Normal 2 2 2 12" xfId="130" xr:uid="{00000000-0005-0000-0000-0000AA4E0000}"/>
    <cellStyle name="Normal 2 2 2 13" xfId="131" xr:uid="{00000000-0005-0000-0000-0000AB4E0000}"/>
    <cellStyle name="Normal 2 2 2 14" xfId="303" xr:uid="{00000000-0005-0000-0000-0000AC4E0000}"/>
    <cellStyle name="Normal 2 2 2 15" xfId="271" xr:uid="{00000000-0005-0000-0000-0000AD4E0000}"/>
    <cellStyle name="Normal 2 2 2 15 2" xfId="523" xr:uid="{00000000-0005-0000-0000-0000AE4E0000}"/>
    <cellStyle name="Normal 2 2 2 15 2 2" xfId="1010" xr:uid="{00000000-0005-0000-0000-0000AF4E0000}"/>
    <cellStyle name="Normal 2 2 2 15 2 2 2" xfId="6783" xr:uid="{00000000-0005-0000-0000-0000B04E0000}"/>
    <cellStyle name="Normal 2 2 2 15 2 2 2 2" xfId="16107" xr:uid="{00000000-0005-0000-0000-0000B14E0000}"/>
    <cellStyle name="Normal 2 2 2 15 2 2 2 3" xfId="25430" xr:uid="{00000000-0005-0000-0000-0000B24E0000}"/>
    <cellStyle name="Normal 2 2 2 15 2 2 3" xfId="10611" xr:uid="{00000000-0005-0000-0000-0000B34E0000}"/>
    <cellStyle name="Normal 2 2 2 15 2 2 4" xfId="19935" xr:uid="{00000000-0005-0000-0000-0000B44E0000}"/>
    <cellStyle name="Normal 2 2 2 15 2 3" xfId="7103" xr:uid="{00000000-0005-0000-0000-0000B54E0000}"/>
    <cellStyle name="Normal 2 2 2 15 2 3 2" xfId="16427" xr:uid="{00000000-0005-0000-0000-0000B64E0000}"/>
    <cellStyle name="Normal 2 2 2 15 2 3 3" xfId="25750" xr:uid="{00000000-0005-0000-0000-0000B74E0000}"/>
    <cellStyle name="Normal 2 2 2 15 2 4" xfId="9633" xr:uid="{00000000-0005-0000-0000-0000B84E0000}"/>
    <cellStyle name="Normal 2 2 2 15 2 4 2" xfId="18957" xr:uid="{00000000-0005-0000-0000-0000B94E0000}"/>
    <cellStyle name="Normal 2 2 2 15 2 4 3" xfId="28280" xr:uid="{00000000-0005-0000-0000-0000BA4E0000}"/>
    <cellStyle name="Normal 2 2 2 15 2 5" xfId="10127" xr:uid="{00000000-0005-0000-0000-0000BB4E0000}"/>
    <cellStyle name="Normal 2 2 2 15 2 6" xfId="19451" xr:uid="{00000000-0005-0000-0000-0000BC4E0000}"/>
    <cellStyle name="Normal 2 2 2 15 3" xfId="770" xr:uid="{00000000-0005-0000-0000-0000BD4E0000}"/>
    <cellStyle name="Normal 2 2 2 15 3 2" xfId="4673" xr:uid="{00000000-0005-0000-0000-0000BE4E0000}"/>
    <cellStyle name="Normal 2 2 2 15 3 2 2" xfId="13997" xr:uid="{00000000-0005-0000-0000-0000BF4E0000}"/>
    <cellStyle name="Normal 2 2 2 15 3 2 3" xfId="23320" xr:uid="{00000000-0005-0000-0000-0000C04E0000}"/>
    <cellStyle name="Normal 2 2 2 15 3 3" xfId="10371" xr:uid="{00000000-0005-0000-0000-0000C14E0000}"/>
    <cellStyle name="Normal 2 2 2 15 3 4" xfId="19695" xr:uid="{00000000-0005-0000-0000-0000C24E0000}"/>
    <cellStyle name="Normal 2 2 2 15 4" xfId="7238" xr:uid="{00000000-0005-0000-0000-0000C34E0000}"/>
    <cellStyle name="Normal 2 2 2 15 4 2" xfId="16562" xr:uid="{00000000-0005-0000-0000-0000C44E0000}"/>
    <cellStyle name="Normal 2 2 2 15 4 3" xfId="25885" xr:uid="{00000000-0005-0000-0000-0000C54E0000}"/>
    <cellStyle name="Normal 2 2 2 15 5" xfId="9392" xr:uid="{00000000-0005-0000-0000-0000C64E0000}"/>
    <cellStyle name="Normal 2 2 2 15 5 2" xfId="18716" xr:uid="{00000000-0005-0000-0000-0000C74E0000}"/>
    <cellStyle name="Normal 2 2 2 15 5 3" xfId="28039" xr:uid="{00000000-0005-0000-0000-0000C84E0000}"/>
    <cellStyle name="Normal 2 2 2 15 6" xfId="9886" xr:uid="{00000000-0005-0000-0000-0000C94E0000}"/>
    <cellStyle name="Normal 2 2 2 15 7" xfId="19210" xr:uid="{00000000-0005-0000-0000-0000CA4E0000}"/>
    <cellStyle name="Normal 2 2 2 16" xfId="1145" xr:uid="{00000000-0005-0000-0000-0000CB4E0000}"/>
    <cellStyle name="Normal 2 2 2 16 2" xfId="6696" xr:uid="{00000000-0005-0000-0000-0000CC4E0000}"/>
    <cellStyle name="Normal 2 2 2 16 2 2" xfId="16020" xr:uid="{00000000-0005-0000-0000-0000CD4E0000}"/>
    <cellStyle name="Normal 2 2 2 16 2 3" xfId="25343" xr:uid="{00000000-0005-0000-0000-0000CE4E0000}"/>
    <cellStyle name="Normal 2 2 2 16 3" xfId="10744" xr:uid="{00000000-0005-0000-0000-0000CF4E0000}"/>
    <cellStyle name="Normal 2 2 2 16 4" xfId="20068" xr:uid="{00000000-0005-0000-0000-0000D04E0000}"/>
    <cellStyle name="Normal 2 2 2 17" xfId="2963" xr:uid="{00000000-0005-0000-0000-0000D14E0000}"/>
    <cellStyle name="Normal 2 2 2 17 2" xfId="7642" xr:uid="{00000000-0005-0000-0000-0000D24E0000}"/>
    <cellStyle name="Normal 2 2 2 17 2 2" xfId="16966" xr:uid="{00000000-0005-0000-0000-0000D34E0000}"/>
    <cellStyle name="Normal 2 2 2 17 2 3" xfId="26289" xr:uid="{00000000-0005-0000-0000-0000D44E0000}"/>
    <cellStyle name="Normal 2 2 2 17 3" xfId="12364" xr:uid="{00000000-0005-0000-0000-0000D54E0000}"/>
    <cellStyle name="Normal 2 2 2 17 4" xfId="21690" xr:uid="{00000000-0005-0000-0000-0000D64E0000}"/>
    <cellStyle name="Normal 2 2 2 18" xfId="4606" xr:uid="{00000000-0005-0000-0000-0000D74E0000}"/>
    <cellStyle name="Normal 2 2 2 18 2" xfId="13930" xr:uid="{00000000-0005-0000-0000-0000D84E0000}"/>
    <cellStyle name="Normal 2 2 2 18 3" xfId="23253" xr:uid="{00000000-0005-0000-0000-0000D94E0000}"/>
    <cellStyle name="Normal 2 2 2 19" xfId="28474" xr:uid="{00000000-0005-0000-0000-0000DA4E0000}"/>
    <cellStyle name="Normal 2 2 2 2" xfId="132" xr:uid="{00000000-0005-0000-0000-0000DB4E0000}"/>
    <cellStyle name="Normal 2 2 2 2 2" xfId="133" xr:uid="{00000000-0005-0000-0000-0000DC4E0000}"/>
    <cellStyle name="Normal 2 2 2 2 2 2" xfId="2307" xr:uid="{00000000-0005-0000-0000-0000DD4E0000}"/>
    <cellStyle name="Normal 2 2 2 2 2 2 2" xfId="4032" xr:uid="{00000000-0005-0000-0000-0000DE4E0000}"/>
    <cellStyle name="Normal 2 2 2 2 2 2 2 2" xfId="8709" xr:uid="{00000000-0005-0000-0000-0000DF4E0000}"/>
    <cellStyle name="Normal 2 2 2 2 2 2 2 2 2" xfId="18033" xr:uid="{00000000-0005-0000-0000-0000E04E0000}"/>
    <cellStyle name="Normal 2 2 2 2 2 2 2 2 3" xfId="27356" xr:uid="{00000000-0005-0000-0000-0000E14E0000}"/>
    <cellStyle name="Normal 2 2 2 2 2 2 2 3" xfId="13366" xr:uid="{00000000-0005-0000-0000-0000E24E0000}"/>
    <cellStyle name="Normal 2 2 2 2 2 2 2 4" xfId="22690" xr:uid="{00000000-0005-0000-0000-0000E34E0000}"/>
    <cellStyle name="Normal 2 2 2 2 2 2 3" xfId="5742" xr:uid="{00000000-0005-0000-0000-0000E44E0000}"/>
    <cellStyle name="Normal 2 2 2 2 2 2 3 2" xfId="15066" xr:uid="{00000000-0005-0000-0000-0000E54E0000}"/>
    <cellStyle name="Normal 2 2 2 2 2 2 3 3" xfId="24389" xr:uid="{00000000-0005-0000-0000-0000E64E0000}"/>
    <cellStyle name="Normal 2 2 2 2 2 2 4" xfId="11811" xr:uid="{00000000-0005-0000-0000-0000E74E0000}"/>
    <cellStyle name="Normal 2 2 2 2 2 2 5" xfId="21137" xr:uid="{00000000-0005-0000-0000-0000E84E0000}"/>
    <cellStyle name="Normal 2 2 2 2 2 3" xfId="2306" xr:uid="{00000000-0005-0000-0000-0000E94E0000}"/>
    <cellStyle name="Normal 2 2 2 2 2 3 2" xfId="7529" xr:uid="{00000000-0005-0000-0000-0000EA4E0000}"/>
    <cellStyle name="Normal 2 2 2 2 2 3 2 2" xfId="16853" xr:uid="{00000000-0005-0000-0000-0000EB4E0000}"/>
    <cellStyle name="Normal 2 2 2 2 2 3 2 3" xfId="26176" xr:uid="{00000000-0005-0000-0000-0000EC4E0000}"/>
    <cellStyle name="Normal 2 2 2 2 2 3 3" xfId="11810" xr:uid="{00000000-0005-0000-0000-0000ED4E0000}"/>
    <cellStyle name="Normal 2 2 2 2 2 3 4" xfId="21136" xr:uid="{00000000-0005-0000-0000-0000EE4E0000}"/>
    <cellStyle name="Normal 2 2 2 2 2 4" xfId="4031" xr:uid="{00000000-0005-0000-0000-0000EF4E0000}"/>
    <cellStyle name="Normal 2 2 2 2 2 4 2" xfId="8708" xr:uid="{00000000-0005-0000-0000-0000F04E0000}"/>
    <cellStyle name="Normal 2 2 2 2 2 4 2 2" xfId="18032" xr:uid="{00000000-0005-0000-0000-0000F14E0000}"/>
    <cellStyle name="Normal 2 2 2 2 2 4 2 3" xfId="27355" xr:uid="{00000000-0005-0000-0000-0000F24E0000}"/>
    <cellStyle name="Normal 2 2 2 2 2 4 3" xfId="13365" xr:uid="{00000000-0005-0000-0000-0000F34E0000}"/>
    <cellStyle name="Normal 2 2 2 2 2 4 4" xfId="22689" xr:uid="{00000000-0005-0000-0000-0000F44E0000}"/>
    <cellStyle name="Normal 2 2 2 2 2 5" xfId="5741" xr:uid="{00000000-0005-0000-0000-0000F54E0000}"/>
    <cellStyle name="Normal 2 2 2 2 2 5 2" xfId="15065" xr:uid="{00000000-0005-0000-0000-0000F64E0000}"/>
    <cellStyle name="Normal 2 2 2 2 2 5 3" xfId="24388" xr:uid="{00000000-0005-0000-0000-0000F74E0000}"/>
    <cellStyle name="Normal 2 2 2 2 3" xfId="134" xr:uid="{00000000-0005-0000-0000-0000F84E0000}"/>
    <cellStyle name="Normal 2 2 2 2 3 2" xfId="2308" xr:uid="{00000000-0005-0000-0000-0000F94E0000}"/>
    <cellStyle name="Normal 2 2 2 2 3 2 2" xfId="7530" xr:uid="{00000000-0005-0000-0000-0000FA4E0000}"/>
    <cellStyle name="Normal 2 2 2 2 3 2 2 2" xfId="16854" xr:uid="{00000000-0005-0000-0000-0000FB4E0000}"/>
    <cellStyle name="Normal 2 2 2 2 3 2 2 3" xfId="26177" xr:uid="{00000000-0005-0000-0000-0000FC4E0000}"/>
    <cellStyle name="Normal 2 2 2 2 3 2 3" xfId="11812" xr:uid="{00000000-0005-0000-0000-0000FD4E0000}"/>
    <cellStyle name="Normal 2 2 2 2 3 2 4" xfId="21138" xr:uid="{00000000-0005-0000-0000-0000FE4E0000}"/>
    <cellStyle name="Normal 2 2 2 2 3 3" xfId="4033" xr:uid="{00000000-0005-0000-0000-0000FF4E0000}"/>
    <cellStyle name="Normal 2 2 2 2 3 3 2" xfId="8710" xr:uid="{00000000-0005-0000-0000-0000004F0000}"/>
    <cellStyle name="Normal 2 2 2 2 3 3 2 2" xfId="18034" xr:uid="{00000000-0005-0000-0000-0000014F0000}"/>
    <cellStyle name="Normal 2 2 2 2 3 3 2 3" xfId="27357" xr:uid="{00000000-0005-0000-0000-0000024F0000}"/>
    <cellStyle name="Normal 2 2 2 2 3 3 3" xfId="13367" xr:uid="{00000000-0005-0000-0000-0000034F0000}"/>
    <cellStyle name="Normal 2 2 2 2 3 3 4" xfId="22691" xr:uid="{00000000-0005-0000-0000-0000044F0000}"/>
    <cellStyle name="Normal 2 2 2 2 3 4" xfId="5743" xr:uid="{00000000-0005-0000-0000-0000054F0000}"/>
    <cellStyle name="Normal 2 2 2 2 3 4 2" xfId="15067" xr:uid="{00000000-0005-0000-0000-0000064F0000}"/>
    <cellStyle name="Normal 2 2 2 2 3 4 3" xfId="24390" xr:uid="{00000000-0005-0000-0000-0000074F0000}"/>
    <cellStyle name="Normal 2 2 2 2 4" xfId="135" xr:uid="{00000000-0005-0000-0000-0000084F0000}"/>
    <cellStyle name="Normal 2 2 2 2 4 2" xfId="2309" xr:uid="{00000000-0005-0000-0000-0000094F0000}"/>
    <cellStyle name="Normal 2 2 2 2 4 2 2" xfId="7531" xr:uid="{00000000-0005-0000-0000-00000A4F0000}"/>
    <cellStyle name="Normal 2 2 2 2 4 2 2 2" xfId="16855" xr:uid="{00000000-0005-0000-0000-00000B4F0000}"/>
    <cellStyle name="Normal 2 2 2 2 4 2 2 3" xfId="26178" xr:uid="{00000000-0005-0000-0000-00000C4F0000}"/>
    <cellStyle name="Normal 2 2 2 2 4 2 3" xfId="11813" xr:uid="{00000000-0005-0000-0000-00000D4F0000}"/>
    <cellStyle name="Normal 2 2 2 2 4 2 4" xfId="21139" xr:uid="{00000000-0005-0000-0000-00000E4F0000}"/>
    <cellStyle name="Normal 2 2 2 2 4 3" xfId="4034" xr:uid="{00000000-0005-0000-0000-00000F4F0000}"/>
    <cellStyle name="Normal 2 2 2 2 4 3 2" xfId="8711" xr:uid="{00000000-0005-0000-0000-0000104F0000}"/>
    <cellStyle name="Normal 2 2 2 2 4 3 2 2" xfId="18035" xr:uid="{00000000-0005-0000-0000-0000114F0000}"/>
    <cellStyle name="Normal 2 2 2 2 4 3 2 3" xfId="27358" xr:uid="{00000000-0005-0000-0000-0000124F0000}"/>
    <cellStyle name="Normal 2 2 2 2 4 3 3" xfId="13368" xr:uid="{00000000-0005-0000-0000-0000134F0000}"/>
    <cellStyle name="Normal 2 2 2 2 4 3 4" xfId="22692" xr:uid="{00000000-0005-0000-0000-0000144F0000}"/>
    <cellStyle name="Normal 2 2 2 2 4 4" xfId="5744" xr:uid="{00000000-0005-0000-0000-0000154F0000}"/>
    <cellStyle name="Normal 2 2 2 2 4 4 2" xfId="15068" xr:uid="{00000000-0005-0000-0000-0000164F0000}"/>
    <cellStyle name="Normal 2 2 2 2 4 4 3" xfId="24391" xr:uid="{00000000-0005-0000-0000-0000174F0000}"/>
    <cellStyle name="Normal 2 2 2 2 5" xfId="136" xr:uid="{00000000-0005-0000-0000-0000184F0000}"/>
    <cellStyle name="Normal 2 2 2 2 5 2" xfId="2310" xr:uid="{00000000-0005-0000-0000-0000194F0000}"/>
    <cellStyle name="Normal 2 2 2 2 5 2 2" xfId="7532" xr:uid="{00000000-0005-0000-0000-00001A4F0000}"/>
    <cellStyle name="Normal 2 2 2 2 5 2 2 2" xfId="16856" xr:uid="{00000000-0005-0000-0000-00001B4F0000}"/>
    <cellStyle name="Normal 2 2 2 2 5 2 2 3" xfId="26179" xr:uid="{00000000-0005-0000-0000-00001C4F0000}"/>
    <cellStyle name="Normal 2 2 2 2 5 2 3" xfId="11814" xr:uid="{00000000-0005-0000-0000-00001D4F0000}"/>
    <cellStyle name="Normal 2 2 2 2 5 2 4" xfId="21140" xr:uid="{00000000-0005-0000-0000-00001E4F0000}"/>
    <cellStyle name="Normal 2 2 2 2 5 3" xfId="4035" xr:uid="{00000000-0005-0000-0000-00001F4F0000}"/>
    <cellStyle name="Normal 2 2 2 2 5 3 2" xfId="8712" xr:uid="{00000000-0005-0000-0000-0000204F0000}"/>
    <cellStyle name="Normal 2 2 2 2 5 3 2 2" xfId="18036" xr:uid="{00000000-0005-0000-0000-0000214F0000}"/>
    <cellStyle name="Normal 2 2 2 2 5 3 2 3" xfId="27359" xr:uid="{00000000-0005-0000-0000-0000224F0000}"/>
    <cellStyle name="Normal 2 2 2 2 5 3 3" xfId="13369" xr:uid="{00000000-0005-0000-0000-0000234F0000}"/>
    <cellStyle name="Normal 2 2 2 2 5 3 4" xfId="22693" xr:uid="{00000000-0005-0000-0000-0000244F0000}"/>
    <cellStyle name="Normal 2 2 2 2 5 4" xfId="5745" xr:uid="{00000000-0005-0000-0000-0000254F0000}"/>
    <cellStyle name="Normal 2 2 2 2 5 4 2" xfId="15069" xr:uid="{00000000-0005-0000-0000-0000264F0000}"/>
    <cellStyle name="Normal 2 2 2 2 5 4 3" xfId="24392" xr:uid="{00000000-0005-0000-0000-0000274F0000}"/>
    <cellStyle name="Normal 2 2 2 2 6" xfId="137" xr:uid="{00000000-0005-0000-0000-0000284F0000}"/>
    <cellStyle name="Normal 2 2 2 2 6 2" xfId="2305" xr:uid="{00000000-0005-0000-0000-0000294F0000}"/>
    <cellStyle name="Normal 2 2 2 2 6 2 2" xfId="7528" xr:uid="{00000000-0005-0000-0000-00002A4F0000}"/>
    <cellStyle name="Normal 2 2 2 2 6 2 2 2" xfId="16852" xr:uid="{00000000-0005-0000-0000-00002B4F0000}"/>
    <cellStyle name="Normal 2 2 2 2 6 2 2 3" xfId="26175" xr:uid="{00000000-0005-0000-0000-00002C4F0000}"/>
    <cellStyle name="Normal 2 2 2 2 6 2 3" xfId="11809" xr:uid="{00000000-0005-0000-0000-00002D4F0000}"/>
    <cellStyle name="Normal 2 2 2 2 6 2 4" xfId="21135" xr:uid="{00000000-0005-0000-0000-00002E4F0000}"/>
    <cellStyle name="Normal 2 2 2 2 6 3" xfId="4030" xr:uid="{00000000-0005-0000-0000-00002F4F0000}"/>
    <cellStyle name="Normal 2 2 2 2 6 3 2" xfId="8707" xr:uid="{00000000-0005-0000-0000-0000304F0000}"/>
    <cellStyle name="Normal 2 2 2 2 6 3 2 2" xfId="18031" xr:uid="{00000000-0005-0000-0000-0000314F0000}"/>
    <cellStyle name="Normal 2 2 2 2 6 3 2 3" xfId="27354" xr:uid="{00000000-0005-0000-0000-0000324F0000}"/>
    <cellStyle name="Normal 2 2 2 2 6 3 3" xfId="13364" xr:uid="{00000000-0005-0000-0000-0000334F0000}"/>
    <cellStyle name="Normal 2 2 2 2 6 3 4" xfId="22688" xr:uid="{00000000-0005-0000-0000-0000344F0000}"/>
    <cellStyle name="Normal 2 2 2 2 6 4" xfId="5740" xr:uid="{00000000-0005-0000-0000-0000354F0000}"/>
    <cellStyle name="Normal 2 2 2 2 6 4 2" xfId="15064" xr:uid="{00000000-0005-0000-0000-0000364F0000}"/>
    <cellStyle name="Normal 2 2 2 2 6 4 3" xfId="24387" xr:uid="{00000000-0005-0000-0000-0000374F0000}"/>
    <cellStyle name="Normal 2 2 2 2 7" xfId="138" xr:uid="{00000000-0005-0000-0000-0000384F0000}"/>
    <cellStyle name="Normal 2 2 2 2 8" xfId="139" xr:uid="{00000000-0005-0000-0000-0000394F0000}"/>
    <cellStyle name="Normal 2 2 2 2 9" xfId="1164" xr:uid="{00000000-0005-0000-0000-00003A4F0000}"/>
    <cellStyle name="Normal 2 2 2 3" xfId="140" xr:uid="{00000000-0005-0000-0000-00003B4F0000}"/>
    <cellStyle name="Normal 2 2 2 4" xfId="141" xr:uid="{00000000-0005-0000-0000-00003C4F0000}"/>
    <cellStyle name="Normal 2 2 2 5" xfId="142" xr:uid="{00000000-0005-0000-0000-00003D4F0000}"/>
    <cellStyle name="Normal 2 2 2 6" xfId="143" xr:uid="{00000000-0005-0000-0000-00003E4F0000}"/>
    <cellStyle name="Normal 2 2 2 7" xfId="144" xr:uid="{00000000-0005-0000-0000-00003F4F0000}"/>
    <cellStyle name="Normal 2 2 2 8" xfId="145" xr:uid="{00000000-0005-0000-0000-0000404F0000}"/>
    <cellStyle name="Normal 2 2 2 9" xfId="146" xr:uid="{00000000-0005-0000-0000-0000414F0000}"/>
    <cellStyle name="Normal 2 2 20" xfId="9291" xr:uid="{00000000-0005-0000-0000-0000424F0000}"/>
    <cellStyle name="Normal 2 2 20 2" xfId="18615" xr:uid="{00000000-0005-0000-0000-0000434F0000}"/>
    <cellStyle name="Normal 2 2 20 3" xfId="27938" xr:uid="{00000000-0005-0000-0000-0000444F0000}"/>
    <cellStyle name="Normal 2 2 21" xfId="9785" xr:uid="{00000000-0005-0000-0000-0000454F0000}"/>
    <cellStyle name="Normal 2 2 22" xfId="19109" xr:uid="{00000000-0005-0000-0000-0000464F0000}"/>
    <cellStyle name="Normal 2 2 23" xfId="28457" xr:uid="{00000000-0005-0000-0000-0000474F0000}"/>
    <cellStyle name="Normal 2 2 3" xfId="147" xr:uid="{00000000-0005-0000-0000-0000484F0000}"/>
    <cellStyle name="Normal 2 2 3 2" xfId="304" xr:uid="{00000000-0005-0000-0000-0000494F0000}"/>
    <cellStyle name="Normal 2 2 3 2 2" xfId="1283" xr:uid="{00000000-0005-0000-0000-00004A4F0000}"/>
    <cellStyle name="Normal 2 2 3 2 2 2" xfId="28730" xr:uid="{00000000-0005-0000-0000-00004B4F0000}"/>
    <cellStyle name="Normal 2 2 3 2 2 3" xfId="28789" xr:uid="{00000000-0005-0000-0000-00004C4F0000}"/>
    <cellStyle name="Normal 2 2 3 2 3" xfId="28581" xr:uid="{00000000-0005-0000-0000-00004D4F0000}"/>
    <cellStyle name="Normal 2 2 3 2 4" xfId="28784" xr:uid="{00000000-0005-0000-0000-00004E4F0000}"/>
    <cellStyle name="Normal 2 2 3 3" xfId="277" xr:uid="{00000000-0005-0000-0000-00004F4F0000}"/>
    <cellStyle name="Normal 2 2 3 3 2" xfId="2311" xr:uid="{00000000-0005-0000-0000-0000504F0000}"/>
    <cellStyle name="Normal 2 2 3 3 2 2" xfId="28872" xr:uid="{00000000-0005-0000-0000-0000514F0000}"/>
    <cellStyle name="Normal 2 2 3 3 3" xfId="28729" xr:uid="{00000000-0005-0000-0000-0000524F0000}"/>
    <cellStyle name="Normal 2 2 3 4" xfId="28562" xr:uid="{00000000-0005-0000-0000-0000534F0000}"/>
    <cellStyle name="Normal 2 2 3 5" xfId="28781" xr:uid="{00000000-0005-0000-0000-0000544F0000}"/>
    <cellStyle name="Normal 2 2 3_DHO-SF" xfId="28573" xr:uid="{00000000-0005-0000-0000-0000554F0000}"/>
    <cellStyle name="Normal 2 2 4" xfId="148" xr:uid="{00000000-0005-0000-0000-0000564F0000}"/>
    <cellStyle name="Normal 2 2 4 2" xfId="2312" xr:uid="{00000000-0005-0000-0000-0000574F0000}"/>
    <cellStyle name="Normal 2 2 4 2 2" xfId="4036" xr:uid="{00000000-0005-0000-0000-0000584F0000}"/>
    <cellStyle name="Normal 2 2 4 2 2 2" xfId="8713" xr:uid="{00000000-0005-0000-0000-0000594F0000}"/>
    <cellStyle name="Normal 2 2 4 2 2 2 2" xfId="18037" xr:uid="{00000000-0005-0000-0000-00005A4F0000}"/>
    <cellStyle name="Normal 2 2 4 2 2 2 3" xfId="27360" xr:uid="{00000000-0005-0000-0000-00005B4F0000}"/>
    <cellStyle name="Normal 2 2 4 2 2 3" xfId="13370" xr:uid="{00000000-0005-0000-0000-00005C4F0000}"/>
    <cellStyle name="Normal 2 2 4 2 2 4" xfId="22694" xr:uid="{00000000-0005-0000-0000-00005D4F0000}"/>
    <cellStyle name="Normal 2 2 4 2 3" xfId="5747" xr:uid="{00000000-0005-0000-0000-00005E4F0000}"/>
    <cellStyle name="Normal 2 2 4 2 3 2" xfId="15071" xr:uid="{00000000-0005-0000-0000-00005F4F0000}"/>
    <cellStyle name="Normal 2 2 4 2 3 3" xfId="24394" xr:uid="{00000000-0005-0000-0000-0000604F0000}"/>
    <cellStyle name="Normal 2 2 4 2 4" xfId="11815" xr:uid="{00000000-0005-0000-0000-0000614F0000}"/>
    <cellStyle name="Normal 2 2 4 2 5" xfId="21141" xr:uid="{00000000-0005-0000-0000-0000624F0000}"/>
    <cellStyle name="Normal 2 2 4 2 6" xfId="28840" xr:uid="{00000000-0005-0000-0000-0000634F0000}"/>
    <cellStyle name="Normal 2 2 4 3" xfId="1158" xr:uid="{00000000-0005-0000-0000-0000644F0000}"/>
    <cellStyle name="Normal 2 2 4 3 2" xfId="28778" xr:uid="{00000000-0005-0000-0000-0000654F0000}"/>
    <cellStyle name="Normal 2 2 4 4" xfId="28473" xr:uid="{00000000-0005-0000-0000-0000664F0000}"/>
    <cellStyle name="Normal 2 2 5" xfId="149" xr:uid="{00000000-0005-0000-0000-0000674F0000}"/>
    <cellStyle name="Normal 2 2 5 2" xfId="2884" xr:uid="{00000000-0005-0000-0000-0000684F0000}"/>
    <cellStyle name="Normal 2 2 5 3" xfId="28835" xr:uid="{00000000-0005-0000-0000-0000694F0000}"/>
    <cellStyle name="Normal 2 2 6" xfId="150" xr:uid="{00000000-0005-0000-0000-00006A4F0000}"/>
    <cellStyle name="Normal 2 2 6 2" xfId="28777" xr:uid="{00000000-0005-0000-0000-00006B4F0000}"/>
    <cellStyle name="Normal 2 2 7" xfId="151" xr:uid="{00000000-0005-0000-0000-00006C4F0000}"/>
    <cellStyle name="Normal 2 2 8" xfId="152" xr:uid="{00000000-0005-0000-0000-00006D4F0000}"/>
    <cellStyle name="Normal 2 2 8 2" xfId="225" xr:uid="{00000000-0005-0000-0000-00006E4F0000}"/>
    <cellStyle name="Normal 2 2 8 2 2" xfId="364" xr:uid="{00000000-0005-0000-0000-00006F4F0000}"/>
    <cellStyle name="Normal 2 2 8 2 2 2" xfId="604" xr:uid="{00000000-0005-0000-0000-0000704F0000}"/>
    <cellStyle name="Normal 2 2 8 2 2 2 2" xfId="1091" xr:uid="{00000000-0005-0000-0000-0000714F0000}"/>
    <cellStyle name="Normal 2 2 8 2 2 2 2 2" xfId="6724" xr:uid="{00000000-0005-0000-0000-0000724F0000}"/>
    <cellStyle name="Normal 2 2 8 2 2 2 2 2 2" xfId="16048" xr:uid="{00000000-0005-0000-0000-0000734F0000}"/>
    <cellStyle name="Normal 2 2 8 2 2 2 2 2 3" xfId="25371" xr:uid="{00000000-0005-0000-0000-0000744F0000}"/>
    <cellStyle name="Normal 2 2 8 2 2 2 2 3" xfId="10692" xr:uid="{00000000-0005-0000-0000-0000754F0000}"/>
    <cellStyle name="Normal 2 2 8 2 2 2 2 4" xfId="20016" xr:uid="{00000000-0005-0000-0000-0000764F0000}"/>
    <cellStyle name="Normal 2 2 8 2 2 2 3" xfId="7045" xr:uid="{00000000-0005-0000-0000-0000774F0000}"/>
    <cellStyle name="Normal 2 2 8 2 2 2 3 2" xfId="16369" xr:uid="{00000000-0005-0000-0000-0000784F0000}"/>
    <cellStyle name="Normal 2 2 8 2 2 2 3 3" xfId="25692" xr:uid="{00000000-0005-0000-0000-0000794F0000}"/>
    <cellStyle name="Normal 2 2 8 2 2 2 4" xfId="9714" xr:uid="{00000000-0005-0000-0000-00007A4F0000}"/>
    <cellStyle name="Normal 2 2 8 2 2 2 4 2" xfId="19038" xr:uid="{00000000-0005-0000-0000-00007B4F0000}"/>
    <cellStyle name="Normal 2 2 8 2 2 2 4 3" xfId="28361" xr:uid="{00000000-0005-0000-0000-00007C4F0000}"/>
    <cellStyle name="Normal 2 2 8 2 2 2 5" xfId="10208" xr:uid="{00000000-0005-0000-0000-00007D4F0000}"/>
    <cellStyle name="Normal 2 2 8 2 2 2 6" xfId="19532" xr:uid="{00000000-0005-0000-0000-00007E4F0000}"/>
    <cellStyle name="Normal 2 2 8 2 2 3" xfId="851" xr:uid="{00000000-0005-0000-0000-00007F4F0000}"/>
    <cellStyle name="Normal 2 2 8 2 2 3 2" xfId="6903" xr:uid="{00000000-0005-0000-0000-0000804F0000}"/>
    <cellStyle name="Normal 2 2 8 2 2 3 2 2" xfId="16227" xr:uid="{00000000-0005-0000-0000-0000814F0000}"/>
    <cellStyle name="Normal 2 2 8 2 2 3 2 3" xfId="25550" xr:uid="{00000000-0005-0000-0000-0000824F0000}"/>
    <cellStyle name="Normal 2 2 8 2 2 3 3" xfId="10452" xr:uid="{00000000-0005-0000-0000-0000834F0000}"/>
    <cellStyle name="Normal 2 2 8 2 2 3 4" xfId="19776" xr:uid="{00000000-0005-0000-0000-0000844F0000}"/>
    <cellStyle name="Normal 2 2 8 2 2 4" xfId="7182" xr:uid="{00000000-0005-0000-0000-0000854F0000}"/>
    <cellStyle name="Normal 2 2 8 2 2 4 2" xfId="16506" xr:uid="{00000000-0005-0000-0000-0000864F0000}"/>
    <cellStyle name="Normal 2 2 8 2 2 4 3" xfId="25829" xr:uid="{00000000-0005-0000-0000-0000874F0000}"/>
    <cellStyle name="Normal 2 2 8 2 2 5" xfId="9474" xr:uid="{00000000-0005-0000-0000-0000884F0000}"/>
    <cellStyle name="Normal 2 2 8 2 2 5 2" xfId="18798" xr:uid="{00000000-0005-0000-0000-0000894F0000}"/>
    <cellStyle name="Normal 2 2 8 2 2 5 3" xfId="28121" xr:uid="{00000000-0005-0000-0000-00008A4F0000}"/>
    <cellStyle name="Normal 2 2 8 2 2 6" xfId="9968" xr:uid="{00000000-0005-0000-0000-00008B4F0000}"/>
    <cellStyle name="Normal 2 2 8 2 2 7" xfId="19292" xr:uid="{00000000-0005-0000-0000-00008C4F0000}"/>
    <cellStyle name="Normal 2 2 8 2 3" xfId="482" xr:uid="{00000000-0005-0000-0000-00008D4F0000}"/>
    <cellStyle name="Normal 2 2 8 2 3 2" xfId="969" xr:uid="{00000000-0005-0000-0000-00008E4F0000}"/>
    <cellStyle name="Normal 2 2 8 2 3 2 2" xfId="5480" xr:uid="{00000000-0005-0000-0000-00008F4F0000}"/>
    <cellStyle name="Normal 2 2 8 2 3 2 2 2" xfId="14804" xr:uid="{00000000-0005-0000-0000-0000904F0000}"/>
    <cellStyle name="Normal 2 2 8 2 3 2 2 3" xfId="24127" xr:uid="{00000000-0005-0000-0000-0000914F0000}"/>
    <cellStyle name="Normal 2 2 8 2 3 2 3" xfId="10570" xr:uid="{00000000-0005-0000-0000-0000924F0000}"/>
    <cellStyle name="Normal 2 2 8 2 3 2 4" xfId="19894" xr:uid="{00000000-0005-0000-0000-0000934F0000}"/>
    <cellStyle name="Normal 2 2 8 2 3 3" xfId="7118" xr:uid="{00000000-0005-0000-0000-0000944F0000}"/>
    <cellStyle name="Normal 2 2 8 2 3 3 2" xfId="16442" xr:uid="{00000000-0005-0000-0000-0000954F0000}"/>
    <cellStyle name="Normal 2 2 8 2 3 3 3" xfId="25765" xr:uid="{00000000-0005-0000-0000-0000964F0000}"/>
    <cellStyle name="Normal 2 2 8 2 3 4" xfId="9592" xr:uid="{00000000-0005-0000-0000-0000974F0000}"/>
    <cellStyle name="Normal 2 2 8 2 3 4 2" xfId="18916" xr:uid="{00000000-0005-0000-0000-0000984F0000}"/>
    <cellStyle name="Normal 2 2 8 2 3 4 3" xfId="28239" xr:uid="{00000000-0005-0000-0000-0000994F0000}"/>
    <cellStyle name="Normal 2 2 8 2 3 5" xfId="10086" xr:uid="{00000000-0005-0000-0000-00009A4F0000}"/>
    <cellStyle name="Normal 2 2 8 2 3 6" xfId="19410" xr:uid="{00000000-0005-0000-0000-00009B4F0000}"/>
    <cellStyle name="Normal 2 2 8 2 4" xfId="729" xr:uid="{00000000-0005-0000-0000-00009C4F0000}"/>
    <cellStyle name="Normal 2 2 8 2 4 2" xfId="5375" xr:uid="{00000000-0005-0000-0000-00009D4F0000}"/>
    <cellStyle name="Normal 2 2 8 2 4 2 2" xfId="14699" xr:uid="{00000000-0005-0000-0000-00009E4F0000}"/>
    <cellStyle name="Normal 2 2 8 2 4 2 3" xfId="24022" xr:uid="{00000000-0005-0000-0000-00009F4F0000}"/>
    <cellStyle name="Normal 2 2 8 2 4 3" xfId="10330" xr:uid="{00000000-0005-0000-0000-0000A04F0000}"/>
    <cellStyle name="Normal 2 2 8 2 4 4" xfId="19654" xr:uid="{00000000-0005-0000-0000-0000A14F0000}"/>
    <cellStyle name="Normal 2 2 8 2 5" xfId="7247" xr:uid="{00000000-0005-0000-0000-0000A24F0000}"/>
    <cellStyle name="Normal 2 2 8 2 5 2" xfId="16571" xr:uid="{00000000-0005-0000-0000-0000A34F0000}"/>
    <cellStyle name="Normal 2 2 8 2 5 3" xfId="25894" xr:uid="{00000000-0005-0000-0000-0000A44F0000}"/>
    <cellStyle name="Normal 2 2 8 2 6" xfId="9351" xr:uid="{00000000-0005-0000-0000-0000A54F0000}"/>
    <cellStyle name="Normal 2 2 8 2 6 2" xfId="18675" xr:uid="{00000000-0005-0000-0000-0000A64F0000}"/>
    <cellStyle name="Normal 2 2 8 2 6 3" xfId="27998" xr:uid="{00000000-0005-0000-0000-0000A74F0000}"/>
    <cellStyle name="Normal 2 2 8 2 7" xfId="9845" xr:uid="{00000000-0005-0000-0000-0000A84F0000}"/>
    <cellStyle name="Normal 2 2 8 2 8" xfId="19169" xr:uid="{00000000-0005-0000-0000-0000A94F0000}"/>
    <cellStyle name="Normal 2 2 8 3" xfId="305" xr:uid="{00000000-0005-0000-0000-0000AA4F0000}"/>
    <cellStyle name="Normal 2 2 8 3 2" xfId="547" xr:uid="{00000000-0005-0000-0000-0000AB4F0000}"/>
    <cellStyle name="Normal 2 2 8 3 2 2" xfId="1034" xr:uid="{00000000-0005-0000-0000-0000AC4F0000}"/>
    <cellStyle name="Normal 2 2 8 3 2 2 2" xfId="6767" xr:uid="{00000000-0005-0000-0000-0000AD4F0000}"/>
    <cellStyle name="Normal 2 2 8 3 2 2 2 2" xfId="16091" xr:uid="{00000000-0005-0000-0000-0000AE4F0000}"/>
    <cellStyle name="Normal 2 2 8 3 2 2 2 3" xfId="25414" xr:uid="{00000000-0005-0000-0000-0000AF4F0000}"/>
    <cellStyle name="Normal 2 2 8 3 2 2 3" xfId="10635" xr:uid="{00000000-0005-0000-0000-0000B04F0000}"/>
    <cellStyle name="Normal 2 2 8 3 2 2 4" xfId="19959" xr:uid="{00000000-0005-0000-0000-0000B14F0000}"/>
    <cellStyle name="Normal 2 2 8 3 2 3" xfId="5222" xr:uid="{00000000-0005-0000-0000-0000B24F0000}"/>
    <cellStyle name="Normal 2 2 8 3 2 3 2" xfId="14546" xr:uid="{00000000-0005-0000-0000-0000B34F0000}"/>
    <cellStyle name="Normal 2 2 8 3 2 3 3" xfId="23869" xr:uid="{00000000-0005-0000-0000-0000B44F0000}"/>
    <cellStyle name="Normal 2 2 8 3 2 4" xfId="9657" xr:uid="{00000000-0005-0000-0000-0000B54F0000}"/>
    <cellStyle name="Normal 2 2 8 3 2 4 2" xfId="18981" xr:uid="{00000000-0005-0000-0000-0000B64F0000}"/>
    <cellStyle name="Normal 2 2 8 3 2 4 3" xfId="28304" xr:uid="{00000000-0005-0000-0000-0000B74F0000}"/>
    <cellStyle name="Normal 2 2 8 3 2 5" xfId="10151" xr:uid="{00000000-0005-0000-0000-0000B84F0000}"/>
    <cellStyle name="Normal 2 2 8 3 2 6" xfId="19475" xr:uid="{00000000-0005-0000-0000-0000B94F0000}"/>
    <cellStyle name="Normal 2 2 8 3 3" xfId="794" xr:uid="{00000000-0005-0000-0000-0000BA4F0000}"/>
    <cellStyle name="Normal 2 2 8 3 3 2" xfId="6310" xr:uid="{00000000-0005-0000-0000-0000BB4F0000}"/>
    <cellStyle name="Normal 2 2 8 3 3 2 2" xfId="15634" xr:uid="{00000000-0005-0000-0000-0000BC4F0000}"/>
    <cellStyle name="Normal 2 2 8 3 3 2 3" xfId="24957" xr:uid="{00000000-0005-0000-0000-0000BD4F0000}"/>
    <cellStyle name="Normal 2 2 8 3 3 3" xfId="10395" xr:uid="{00000000-0005-0000-0000-0000BE4F0000}"/>
    <cellStyle name="Normal 2 2 8 3 3 4" xfId="19719" xr:uid="{00000000-0005-0000-0000-0000BF4F0000}"/>
    <cellStyle name="Normal 2 2 8 3 4" xfId="7216" xr:uid="{00000000-0005-0000-0000-0000C04F0000}"/>
    <cellStyle name="Normal 2 2 8 3 4 2" xfId="16540" xr:uid="{00000000-0005-0000-0000-0000C14F0000}"/>
    <cellStyle name="Normal 2 2 8 3 4 3" xfId="25863" xr:uid="{00000000-0005-0000-0000-0000C24F0000}"/>
    <cellStyle name="Normal 2 2 8 3 5" xfId="9417" xr:uid="{00000000-0005-0000-0000-0000C34F0000}"/>
    <cellStyle name="Normal 2 2 8 3 5 2" xfId="18741" xr:uid="{00000000-0005-0000-0000-0000C44F0000}"/>
    <cellStyle name="Normal 2 2 8 3 5 3" xfId="28064" xr:uid="{00000000-0005-0000-0000-0000C54F0000}"/>
    <cellStyle name="Normal 2 2 8 3 6" xfId="9911" xr:uid="{00000000-0005-0000-0000-0000C64F0000}"/>
    <cellStyle name="Normal 2 2 8 3 7" xfId="19235" xr:uid="{00000000-0005-0000-0000-0000C74F0000}"/>
    <cellStyle name="Normal 2 2 8 4" xfId="423" xr:uid="{00000000-0005-0000-0000-0000C84F0000}"/>
    <cellStyle name="Normal 2 2 8 4 2" xfId="910" xr:uid="{00000000-0005-0000-0000-0000C94F0000}"/>
    <cellStyle name="Normal 2 2 8 4 2 2" xfId="6848" xr:uid="{00000000-0005-0000-0000-0000CA4F0000}"/>
    <cellStyle name="Normal 2 2 8 4 2 2 2" xfId="16172" xr:uid="{00000000-0005-0000-0000-0000CB4F0000}"/>
    <cellStyle name="Normal 2 2 8 4 2 2 3" xfId="25495" xr:uid="{00000000-0005-0000-0000-0000CC4F0000}"/>
    <cellStyle name="Normal 2 2 8 4 2 3" xfId="10511" xr:uid="{00000000-0005-0000-0000-0000CD4F0000}"/>
    <cellStyle name="Normal 2 2 8 4 2 4" xfId="19835" xr:uid="{00000000-0005-0000-0000-0000CE4F0000}"/>
    <cellStyle name="Normal 2 2 8 4 3" xfId="7153" xr:uid="{00000000-0005-0000-0000-0000CF4F0000}"/>
    <cellStyle name="Normal 2 2 8 4 3 2" xfId="16477" xr:uid="{00000000-0005-0000-0000-0000D04F0000}"/>
    <cellStyle name="Normal 2 2 8 4 3 3" xfId="25800" xr:uid="{00000000-0005-0000-0000-0000D14F0000}"/>
    <cellStyle name="Normal 2 2 8 4 4" xfId="9533" xr:uid="{00000000-0005-0000-0000-0000D24F0000}"/>
    <cellStyle name="Normal 2 2 8 4 4 2" xfId="18857" xr:uid="{00000000-0005-0000-0000-0000D34F0000}"/>
    <cellStyle name="Normal 2 2 8 4 4 3" xfId="28180" xr:uid="{00000000-0005-0000-0000-0000D44F0000}"/>
    <cellStyle name="Normal 2 2 8 4 5" xfId="10027" xr:uid="{00000000-0005-0000-0000-0000D54F0000}"/>
    <cellStyle name="Normal 2 2 8 4 6" xfId="19351" xr:uid="{00000000-0005-0000-0000-0000D64F0000}"/>
    <cellStyle name="Normal 2 2 8 5" xfId="670" xr:uid="{00000000-0005-0000-0000-0000D74F0000}"/>
    <cellStyle name="Normal 2 2 8 5 2" xfId="7324" xr:uid="{00000000-0005-0000-0000-0000D84F0000}"/>
    <cellStyle name="Normal 2 2 8 5 2 2" xfId="16648" xr:uid="{00000000-0005-0000-0000-0000D94F0000}"/>
    <cellStyle name="Normal 2 2 8 5 2 3" xfId="25971" xr:uid="{00000000-0005-0000-0000-0000DA4F0000}"/>
    <cellStyle name="Normal 2 2 8 5 3" xfId="10271" xr:uid="{00000000-0005-0000-0000-0000DB4F0000}"/>
    <cellStyle name="Normal 2 2 8 5 4" xfId="19595" xr:uid="{00000000-0005-0000-0000-0000DC4F0000}"/>
    <cellStyle name="Normal 2 2 8 6" xfId="7280" xr:uid="{00000000-0005-0000-0000-0000DD4F0000}"/>
    <cellStyle name="Normal 2 2 8 6 2" xfId="16604" xr:uid="{00000000-0005-0000-0000-0000DE4F0000}"/>
    <cellStyle name="Normal 2 2 8 6 3" xfId="25927" xr:uid="{00000000-0005-0000-0000-0000DF4F0000}"/>
    <cellStyle name="Normal 2 2 8 7" xfId="9292" xr:uid="{00000000-0005-0000-0000-0000E04F0000}"/>
    <cellStyle name="Normal 2 2 8 7 2" xfId="18616" xr:uid="{00000000-0005-0000-0000-0000E14F0000}"/>
    <cellStyle name="Normal 2 2 8 7 3" xfId="27939" xr:uid="{00000000-0005-0000-0000-0000E24F0000}"/>
    <cellStyle name="Normal 2 2 8 8" xfId="9786" xr:uid="{00000000-0005-0000-0000-0000E34F0000}"/>
    <cellStyle name="Normal 2 2 8 9" xfId="19110" xr:uid="{00000000-0005-0000-0000-0000E44F0000}"/>
    <cellStyle name="Normal 2 2 9" xfId="153" xr:uid="{00000000-0005-0000-0000-0000E54F0000}"/>
    <cellStyle name="Normal 2 2_DHO-SF" xfId="28574" xr:uid="{00000000-0005-0000-0000-0000E64F0000}"/>
    <cellStyle name="Normal 2 20" xfId="28982" xr:uid="{04D85A6E-5CC0-4D89-B004-CCAD87FC9EE9}"/>
    <cellStyle name="Normal 2 21" xfId="1131" xr:uid="{00000000-0005-0000-0000-0000E84F0000}"/>
    <cellStyle name="Normal 2 21 2" xfId="6298" xr:uid="{00000000-0005-0000-0000-0000E94F0000}"/>
    <cellStyle name="Normal 2 21 2 2" xfId="15622" xr:uid="{00000000-0005-0000-0000-0000EA4F0000}"/>
    <cellStyle name="Normal 2 21 2 3" xfId="24945" xr:uid="{00000000-0005-0000-0000-0000EB4F0000}"/>
    <cellStyle name="Normal 2 21 3" xfId="10730" xr:uid="{00000000-0005-0000-0000-0000EC4F0000}"/>
    <cellStyle name="Normal 2 21 4" xfId="20054" xr:uid="{00000000-0005-0000-0000-0000ED4F0000}"/>
    <cellStyle name="Normal 2 22" xfId="2949" xr:uid="{00000000-0005-0000-0000-0000EE4F0000}"/>
    <cellStyle name="Normal 2 22 2" xfId="7628" xr:uid="{00000000-0005-0000-0000-0000EF4F0000}"/>
    <cellStyle name="Normal 2 22 2 2" xfId="16952" xr:uid="{00000000-0005-0000-0000-0000F04F0000}"/>
    <cellStyle name="Normal 2 22 2 3" xfId="26275" xr:uid="{00000000-0005-0000-0000-0000F14F0000}"/>
    <cellStyle name="Normal 2 22 3" xfId="12350" xr:uid="{00000000-0005-0000-0000-0000F24F0000}"/>
    <cellStyle name="Normal 2 22 4" xfId="21676" xr:uid="{00000000-0005-0000-0000-0000F34F0000}"/>
    <cellStyle name="Normal 2 23" xfId="4591" xr:uid="{00000000-0005-0000-0000-0000F44F0000}"/>
    <cellStyle name="Normal 2 23 2" xfId="13915" xr:uid="{00000000-0005-0000-0000-0000F54F0000}"/>
    <cellStyle name="Normal 2 23 3" xfId="23238" xr:uid="{00000000-0005-0000-0000-0000F64F0000}"/>
    <cellStyle name="Normal 2 24" xfId="28456" xr:uid="{00000000-0005-0000-0000-0000F74F0000}"/>
    <cellStyle name="Normal 2 3" xfId="154" xr:uid="{00000000-0005-0000-0000-0000F84F0000}"/>
    <cellStyle name="Normal 2 3 2" xfId="155" xr:uid="{00000000-0005-0000-0000-0000F94F0000}"/>
    <cellStyle name="Normal 2 3 2 10" xfId="9293" xr:uid="{00000000-0005-0000-0000-0000FA4F0000}"/>
    <cellStyle name="Normal 2 3 2 10 2" xfId="18617" xr:uid="{00000000-0005-0000-0000-0000FB4F0000}"/>
    <cellStyle name="Normal 2 3 2 10 3" xfId="27940" xr:uid="{00000000-0005-0000-0000-0000FC4F0000}"/>
    <cellStyle name="Normal 2 3 2 11" xfId="9787" xr:uid="{00000000-0005-0000-0000-0000FD4F0000}"/>
    <cellStyle name="Normal 2 3 2 12" xfId="19111" xr:uid="{00000000-0005-0000-0000-0000FE4F0000}"/>
    <cellStyle name="Normal 2 3 2 13" xfId="28731" xr:uid="{00000000-0005-0000-0000-0000FF4F0000}"/>
    <cellStyle name="Normal 2 3 2 2" xfId="226" xr:uid="{00000000-0005-0000-0000-000000500000}"/>
    <cellStyle name="Normal 2 3 2 2 10" xfId="9846" xr:uid="{00000000-0005-0000-0000-000001500000}"/>
    <cellStyle name="Normal 2 3 2 2 11" xfId="19170" xr:uid="{00000000-0005-0000-0000-000002500000}"/>
    <cellStyle name="Normal 2 3 2 2 12" xfId="28873" xr:uid="{00000000-0005-0000-0000-000003500000}"/>
    <cellStyle name="Normal 2 3 2 2 2" xfId="365" xr:uid="{00000000-0005-0000-0000-000004500000}"/>
    <cellStyle name="Normal 2 3 2 2 2 10" xfId="19293" xr:uid="{00000000-0005-0000-0000-000005500000}"/>
    <cellStyle name="Normal 2 3 2 2 2 2" xfId="605" xr:uid="{00000000-0005-0000-0000-000006500000}"/>
    <cellStyle name="Normal 2 3 2 2 2 2 2" xfId="1092" xr:uid="{00000000-0005-0000-0000-000007500000}"/>
    <cellStyle name="Normal 2 3 2 2 2 2 2 2" xfId="7335" xr:uid="{00000000-0005-0000-0000-000008500000}"/>
    <cellStyle name="Normal 2 3 2 2 2 2 2 2 2" xfId="16659" xr:uid="{00000000-0005-0000-0000-000009500000}"/>
    <cellStyle name="Normal 2 3 2 2 2 2 2 2 3" xfId="25982" xr:uid="{00000000-0005-0000-0000-00000A500000}"/>
    <cellStyle name="Normal 2 3 2 2 2 2 2 3" xfId="10693" xr:uid="{00000000-0005-0000-0000-00000B500000}"/>
    <cellStyle name="Normal 2 3 2 2 2 2 2 4" xfId="20017" xr:uid="{00000000-0005-0000-0000-00000C500000}"/>
    <cellStyle name="Normal 2 3 2 2 2 2 3" xfId="7044" xr:uid="{00000000-0005-0000-0000-00000D500000}"/>
    <cellStyle name="Normal 2 3 2 2 2 2 3 2" xfId="16368" xr:uid="{00000000-0005-0000-0000-00000E500000}"/>
    <cellStyle name="Normal 2 3 2 2 2 2 3 3" xfId="25691" xr:uid="{00000000-0005-0000-0000-00000F500000}"/>
    <cellStyle name="Normal 2 3 2 2 2 2 4" xfId="9715" xr:uid="{00000000-0005-0000-0000-000010500000}"/>
    <cellStyle name="Normal 2 3 2 2 2 2 4 2" xfId="19039" xr:uid="{00000000-0005-0000-0000-000011500000}"/>
    <cellStyle name="Normal 2 3 2 2 2 2 4 3" xfId="28362" xr:uid="{00000000-0005-0000-0000-000012500000}"/>
    <cellStyle name="Normal 2 3 2 2 2 2 5" xfId="10209" xr:uid="{00000000-0005-0000-0000-000013500000}"/>
    <cellStyle name="Normal 2 3 2 2 2 2 6" xfId="19533" xr:uid="{00000000-0005-0000-0000-000014500000}"/>
    <cellStyle name="Normal 2 3 2 2 2 3" xfId="852" xr:uid="{00000000-0005-0000-0000-000015500000}"/>
    <cellStyle name="Normal 2 3 2 2 2 3 2" xfId="6902" xr:uid="{00000000-0005-0000-0000-000016500000}"/>
    <cellStyle name="Normal 2 3 2 2 2 3 2 2" xfId="16226" xr:uid="{00000000-0005-0000-0000-000017500000}"/>
    <cellStyle name="Normal 2 3 2 2 2 3 2 3" xfId="25549" xr:uid="{00000000-0005-0000-0000-000018500000}"/>
    <cellStyle name="Normal 2 3 2 2 2 3 3" xfId="10453" xr:uid="{00000000-0005-0000-0000-000019500000}"/>
    <cellStyle name="Normal 2 3 2 2 2 3 4" xfId="19777" xr:uid="{00000000-0005-0000-0000-00001A500000}"/>
    <cellStyle name="Normal 2 3 2 2 2 4" xfId="1287" xr:uid="{00000000-0005-0000-0000-00001B500000}"/>
    <cellStyle name="Normal 2 3 2 2 2 4 2" xfId="6666" xr:uid="{00000000-0005-0000-0000-00001C500000}"/>
    <cellStyle name="Normal 2 3 2 2 2 4 2 2" xfId="15990" xr:uid="{00000000-0005-0000-0000-00001D500000}"/>
    <cellStyle name="Normal 2 3 2 2 2 4 2 3" xfId="25313" xr:uid="{00000000-0005-0000-0000-00001E500000}"/>
    <cellStyle name="Normal 2 3 2 2 2 4 3" xfId="10874" xr:uid="{00000000-0005-0000-0000-00001F500000}"/>
    <cellStyle name="Normal 2 3 2 2 2 4 4" xfId="20198" xr:uid="{00000000-0005-0000-0000-000020500000}"/>
    <cellStyle name="Normal 2 3 2 2 2 5" xfId="3093" xr:uid="{00000000-0005-0000-0000-000021500000}"/>
    <cellStyle name="Normal 2 3 2 2 2 5 2" xfId="7772" xr:uid="{00000000-0005-0000-0000-000022500000}"/>
    <cellStyle name="Normal 2 3 2 2 2 5 2 2" xfId="17096" xr:uid="{00000000-0005-0000-0000-000023500000}"/>
    <cellStyle name="Normal 2 3 2 2 2 5 2 3" xfId="26419" xr:uid="{00000000-0005-0000-0000-000024500000}"/>
    <cellStyle name="Normal 2 3 2 2 2 5 3" xfId="12480" xr:uid="{00000000-0005-0000-0000-000025500000}"/>
    <cellStyle name="Normal 2 3 2 2 2 5 4" xfId="21806" xr:uid="{00000000-0005-0000-0000-000026500000}"/>
    <cellStyle name="Normal 2 3 2 2 2 6" xfId="4747" xr:uid="{00000000-0005-0000-0000-000027500000}"/>
    <cellStyle name="Normal 2 3 2 2 2 6 2" xfId="14071" xr:uid="{00000000-0005-0000-0000-000028500000}"/>
    <cellStyle name="Normal 2 3 2 2 2 6 3" xfId="23394" xr:uid="{00000000-0005-0000-0000-000029500000}"/>
    <cellStyle name="Normal 2 3 2 2 2 7" xfId="7181" xr:uid="{00000000-0005-0000-0000-00002A500000}"/>
    <cellStyle name="Normal 2 3 2 2 2 7 2" xfId="16505" xr:uid="{00000000-0005-0000-0000-00002B500000}"/>
    <cellStyle name="Normal 2 3 2 2 2 7 3" xfId="25828" xr:uid="{00000000-0005-0000-0000-00002C500000}"/>
    <cellStyle name="Normal 2 3 2 2 2 8" xfId="9475" xr:uid="{00000000-0005-0000-0000-00002D500000}"/>
    <cellStyle name="Normal 2 3 2 2 2 8 2" xfId="18799" xr:uid="{00000000-0005-0000-0000-00002E500000}"/>
    <cellStyle name="Normal 2 3 2 2 2 8 3" xfId="28122" xr:uid="{00000000-0005-0000-0000-00002F500000}"/>
    <cellStyle name="Normal 2 3 2 2 2 9" xfId="9969" xr:uid="{00000000-0005-0000-0000-000030500000}"/>
    <cellStyle name="Normal 2 3 2 2 3" xfId="483" xr:uid="{00000000-0005-0000-0000-000031500000}"/>
    <cellStyle name="Normal 2 3 2 2 3 2" xfId="970" xr:uid="{00000000-0005-0000-0000-000032500000}"/>
    <cellStyle name="Normal 2 3 2 2 3 2 2" xfId="6808" xr:uid="{00000000-0005-0000-0000-000033500000}"/>
    <cellStyle name="Normal 2 3 2 2 3 2 2 2" xfId="16132" xr:uid="{00000000-0005-0000-0000-000034500000}"/>
    <cellStyle name="Normal 2 3 2 2 3 2 2 3" xfId="25455" xr:uid="{00000000-0005-0000-0000-000035500000}"/>
    <cellStyle name="Normal 2 3 2 2 3 2 3" xfId="10571" xr:uid="{00000000-0005-0000-0000-000036500000}"/>
    <cellStyle name="Normal 2 3 2 2 3 2 4" xfId="19895" xr:uid="{00000000-0005-0000-0000-000037500000}"/>
    <cellStyle name="Normal 2 3 2 2 3 3" xfId="5219" xr:uid="{00000000-0005-0000-0000-000038500000}"/>
    <cellStyle name="Normal 2 3 2 2 3 3 2" xfId="14543" xr:uid="{00000000-0005-0000-0000-000039500000}"/>
    <cellStyle name="Normal 2 3 2 2 3 3 3" xfId="23866" xr:uid="{00000000-0005-0000-0000-00003A500000}"/>
    <cellStyle name="Normal 2 3 2 2 3 4" xfId="9593" xr:uid="{00000000-0005-0000-0000-00003B500000}"/>
    <cellStyle name="Normal 2 3 2 2 3 4 2" xfId="18917" xr:uid="{00000000-0005-0000-0000-00003C500000}"/>
    <cellStyle name="Normal 2 3 2 2 3 4 3" xfId="28240" xr:uid="{00000000-0005-0000-0000-00003D500000}"/>
    <cellStyle name="Normal 2 3 2 2 3 5" xfId="10087" xr:uid="{00000000-0005-0000-0000-00003E500000}"/>
    <cellStyle name="Normal 2 3 2 2 3 6" xfId="19411" xr:uid="{00000000-0005-0000-0000-00003F500000}"/>
    <cellStyle name="Normal 2 3 2 2 4" xfId="730" xr:uid="{00000000-0005-0000-0000-000040500000}"/>
    <cellStyle name="Normal 2 3 2 2 4 2" xfId="5381" xr:uid="{00000000-0005-0000-0000-000041500000}"/>
    <cellStyle name="Normal 2 3 2 2 4 2 2" xfId="14705" xr:uid="{00000000-0005-0000-0000-000042500000}"/>
    <cellStyle name="Normal 2 3 2 2 4 2 3" xfId="24028" xr:uid="{00000000-0005-0000-0000-000043500000}"/>
    <cellStyle name="Normal 2 3 2 2 4 3" xfId="10331" xr:uid="{00000000-0005-0000-0000-000044500000}"/>
    <cellStyle name="Normal 2 3 2 2 4 4" xfId="19655" xr:uid="{00000000-0005-0000-0000-000045500000}"/>
    <cellStyle name="Normal 2 3 2 2 5" xfId="1286" xr:uid="{00000000-0005-0000-0000-000046500000}"/>
    <cellStyle name="Normal 2 3 2 2 5 2" xfId="5950" xr:uid="{00000000-0005-0000-0000-000047500000}"/>
    <cellStyle name="Normal 2 3 2 2 5 2 2" xfId="15274" xr:uid="{00000000-0005-0000-0000-000048500000}"/>
    <cellStyle name="Normal 2 3 2 2 5 2 3" xfId="24597" xr:uid="{00000000-0005-0000-0000-000049500000}"/>
    <cellStyle name="Normal 2 3 2 2 5 3" xfId="10873" xr:uid="{00000000-0005-0000-0000-00004A500000}"/>
    <cellStyle name="Normal 2 3 2 2 5 4" xfId="20197" xr:uid="{00000000-0005-0000-0000-00004B500000}"/>
    <cellStyle name="Normal 2 3 2 2 6" xfId="3092" xr:uid="{00000000-0005-0000-0000-00004C500000}"/>
    <cellStyle name="Normal 2 3 2 2 6 2" xfId="7771" xr:uid="{00000000-0005-0000-0000-00004D500000}"/>
    <cellStyle name="Normal 2 3 2 2 6 2 2" xfId="17095" xr:uid="{00000000-0005-0000-0000-00004E500000}"/>
    <cellStyle name="Normal 2 3 2 2 6 2 3" xfId="26418" xr:uid="{00000000-0005-0000-0000-00004F500000}"/>
    <cellStyle name="Normal 2 3 2 2 6 3" xfId="12479" xr:uid="{00000000-0005-0000-0000-000050500000}"/>
    <cellStyle name="Normal 2 3 2 2 6 4" xfId="21805" xr:uid="{00000000-0005-0000-0000-000051500000}"/>
    <cellStyle name="Normal 2 3 2 2 7" xfId="4746" xr:uid="{00000000-0005-0000-0000-000052500000}"/>
    <cellStyle name="Normal 2 3 2 2 7 2" xfId="14070" xr:uid="{00000000-0005-0000-0000-000053500000}"/>
    <cellStyle name="Normal 2 3 2 2 7 3" xfId="23393" xr:uid="{00000000-0005-0000-0000-000054500000}"/>
    <cellStyle name="Normal 2 3 2 2 8" xfId="7246" xr:uid="{00000000-0005-0000-0000-000055500000}"/>
    <cellStyle name="Normal 2 3 2 2 8 2" xfId="16570" xr:uid="{00000000-0005-0000-0000-000056500000}"/>
    <cellStyle name="Normal 2 3 2 2 8 3" xfId="25893" xr:uid="{00000000-0005-0000-0000-000057500000}"/>
    <cellStyle name="Normal 2 3 2 2 9" xfId="9352" xr:uid="{00000000-0005-0000-0000-000058500000}"/>
    <cellStyle name="Normal 2 3 2 2 9 2" xfId="18676" xr:uid="{00000000-0005-0000-0000-000059500000}"/>
    <cellStyle name="Normal 2 3 2 2 9 3" xfId="27999" xr:uid="{00000000-0005-0000-0000-00005A500000}"/>
    <cellStyle name="Normal 2 3 2 3" xfId="306" xr:uid="{00000000-0005-0000-0000-00005B500000}"/>
    <cellStyle name="Normal 2 3 2 3 10" xfId="19236" xr:uid="{00000000-0005-0000-0000-00005C500000}"/>
    <cellStyle name="Normal 2 3 2 3 11" xfId="28790" xr:uid="{00000000-0005-0000-0000-00005D500000}"/>
    <cellStyle name="Normal 2 3 2 3 2" xfId="548" xr:uid="{00000000-0005-0000-0000-00005E500000}"/>
    <cellStyle name="Normal 2 3 2 3 2 2" xfId="1035" xr:uid="{00000000-0005-0000-0000-00005F500000}"/>
    <cellStyle name="Normal 2 3 2 3 2 2 2" xfId="6766" xr:uid="{00000000-0005-0000-0000-000060500000}"/>
    <cellStyle name="Normal 2 3 2 3 2 2 2 2" xfId="16090" xr:uid="{00000000-0005-0000-0000-000061500000}"/>
    <cellStyle name="Normal 2 3 2 3 2 2 2 3" xfId="25413" xr:uid="{00000000-0005-0000-0000-000062500000}"/>
    <cellStyle name="Normal 2 3 2 3 2 2 3" xfId="10636" xr:uid="{00000000-0005-0000-0000-000063500000}"/>
    <cellStyle name="Normal 2 3 2 3 2 2 4" xfId="19960" xr:uid="{00000000-0005-0000-0000-000064500000}"/>
    <cellStyle name="Normal 2 3 2 3 2 3" xfId="7074" xr:uid="{00000000-0005-0000-0000-000065500000}"/>
    <cellStyle name="Normal 2 3 2 3 2 3 2" xfId="16398" xr:uid="{00000000-0005-0000-0000-000066500000}"/>
    <cellStyle name="Normal 2 3 2 3 2 3 3" xfId="25721" xr:uid="{00000000-0005-0000-0000-000067500000}"/>
    <cellStyle name="Normal 2 3 2 3 2 4" xfId="9658" xr:uid="{00000000-0005-0000-0000-000068500000}"/>
    <cellStyle name="Normal 2 3 2 3 2 4 2" xfId="18982" xr:uid="{00000000-0005-0000-0000-000069500000}"/>
    <cellStyle name="Normal 2 3 2 3 2 4 3" xfId="28305" xr:uid="{00000000-0005-0000-0000-00006A500000}"/>
    <cellStyle name="Normal 2 3 2 3 2 5" xfId="10152" xr:uid="{00000000-0005-0000-0000-00006B500000}"/>
    <cellStyle name="Normal 2 3 2 3 2 6" xfId="19476" xr:uid="{00000000-0005-0000-0000-00006C500000}"/>
    <cellStyle name="Normal 2 3 2 3 3" xfId="795" xr:uid="{00000000-0005-0000-0000-00006D500000}"/>
    <cellStyle name="Normal 2 3 2 3 3 2" xfId="5460" xr:uid="{00000000-0005-0000-0000-00006E500000}"/>
    <cellStyle name="Normal 2 3 2 3 3 2 2" xfId="14784" xr:uid="{00000000-0005-0000-0000-00006F500000}"/>
    <cellStyle name="Normal 2 3 2 3 3 2 3" xfId="24107" xr:uid="{00000000-0005-0000-0000-000070500000}"/>
    <cellStyle name="Normal 2 3 2 3 3 3" xfId="10396" xr:uid="{00000000-0005-0000-0000-000071500000}"/>
    <cellStyle name="Normal 2 3 2 3 3 4" xfId="19720" xr:uid="{00000000-0005-0000-0000-000072500000}"/>
    <cellStyle name="Normal 2 3 2 3 4" xfId="1288" xr:uid="{00000000-0005-0000-0000-000073500000}"/>
    <cellStyle name="Normal 2 3 2 3 4 2" xfId="6665" xr:uid="{00000000-0005-0000-0000-000074500000}"/>
    <cellStyle name="Normal 2 3 2 3 4 2 2" xfId="15989" xr:uid="{00000000-0005-0000-0000-000075500000}"/>
    <cellStyle name="Normal 2 3 2 3 4 2 3" xfId="25312" xr:uid="{00000000-0005-0000-0000-000076500000}"/>
    <cellStyle name="Normal 2 3 2 3 4 3" xfId="10875" xr:uid="{00000000-0005-0000-0000-000077500000}"/>
    <cellStyle name="Normal 2 3 2 3 4 4" xfId="20199" xr:uid="{00000000-0005-0000-0000-000078500000}"/>
    <cellStyle name="Normal 2 3 2 3 5" xfId="3094" xr:uid="{00000000-0005-0000-0000-000079500000}"/>
    <cellStyle name="Normal 2 3 2 3 5 2" xfId="7773" xr:uid="{00000000-0005-0000-0000-00007A500000}"/>
    <cellStyle name="Normal 2 3 2 3 5 2 2" xfId="17097" xr:uid="{00000000-0005-0000-0000-00007B500000}"/>
    <cellStyle name="Normal 2 3 2 3 5 2 3" xfId="26420" xr:uid="{00000000-0005-0000-0000-00007C500000}"/>
    <cellStyle name="Normal 2 3 2 3 5 3" xfId="12481" xr:uid="{00000000-0005-0000-0000-00007D500000}"/>
    <cellStyle name="Normal 2 3 2 3 5 4" xfId="21807" xr:uid="{00000000-0005-0000-0000-00007E500000}"/>
    <cellStyle name="Normal 2 3 2 3 6" xfId="4748" xr:uid="{00000000-0005-0000-0000-00007F500000}"/>
    <cellStyle name="Normal 2 3 2 3 6 2" xfId="14072" xr:uid="{00000000-0005-0000-0000-000080500000}"/>
    <cellStyle name="Normal 2 3 2 3 6 3" xfId="23395" xr:uid="{00000000-0005-0000-0000-000081500000}"/>
    <cellStyle name="Normal 2 3 2 3 7" xfId="7215" xr:uid="{00000000-0005-0000-0000-000082500000}"/>
    <cellStyle name="Normal 2 3 2 3 7 2" xfId="16539" xr:uid="{00000000-0005-0000-0000-000083500000}"/>
    <cellStyle name="Normal 2 3 2 3 7 3" xfId="25862" xr:uid="{00000000-0005-0000-0000-000084500000}"/>
    <cellStyle name="Normal 2 3 2 3 8" xfId="9418" xr:uid="{00000000-0005-0000-0000-000085500000}"/>
    <cellStyle name="Normal 2 3 2 3 8 2" xfId="18742" xr:uid="{00000000-0005-0000-0000-000086500000}"/>
    <cellStyle name="Normal 2 3 2 3 8 3" xfId="28065" xr:uid="{00000000-0005-0000-0000-000087500000}"/>
    <cellStyle name="Normal 2 3 2 3 9" xfId="9912" xr:uid="{00000000-0005-0000-0000-000088500000}"/>
    <cellStyle name="Normal 2 3 2 4" xfId="424" xr:uid="{00000000-0005-0000-0000-000089500000}"/>
    <cellStyle name="Normal 2 3 2 4 2" xfId="911" xr:uid="{00000000-0005-0000-0000-00008A500000}"/>
    <cellStyle name="Normal 2 3 2 4 2 2" xfId="4553" xr:uid="{00000000-0005-0000-0000-00008B500000}"/>
    <cellStyle name="Normal 2 3 2 4 2 2 2" xfId="13877" xr:uid="{00000000-0005-0000-0000-00008C500000}"/>
    <cellStyle name="Normal 2 3 2 4 2 2 3" xfId="23200" xr:uid="{00000000-0005-0000-0000-00008D500000}"/>
    <cellStyle name="Normal 2 3 2 4 2 3" xfId="10512" xr:uid="{00000000-0005-0000-0000-00008E500000}"/>
    <cellStyle name="Normal 2 3 2 4 2 4" xfId="19836" xr:uid="{00000000-0005-0000-0000-00008F500000}"/>
    <cellStyle name="Normal 2 3 2 4 3" xfId="7152" xr:uid="{00000000-0005-0000-0000-000090500000}"/>
    <cellStyle name="Normal 2 3 2 4 3 2" xfId="16476" xr:uid="{00000000-0005-0000-0000-000091500000}"/>
    <cellStyle name="Normal 2 3 2 4 3 3" xfId="25799" xr:uid="{00000000-0005-0000-0000-000092500000}"/>
    <cellStyle name="Normal 2 3 2 4 4" xfId="9534" xr:uid="{00000000-0005-0000-0000-000093500000}"/>
    <cellStyle name="Normal 2 3 2 4 4 2" xfId="18858" xr:uid="{00000000-0005-0000-0000-000094500000}"/>
    <cellStyle name="Normal 2 3 2 4 4 3" xfId="28181" xr:uid="{00000000-0005-0000-0000-000095500000}"/>
    <cellStyle name="Normal 2 3 2 4 5" xfId="10028" xr:uid="{00000000-0005-0000-0000-000096500000}"/>
    <cellStyle name="Normal 2 3 2 4 6" xfId="19352" xr:uid="{00000000-0005-0000-0000-000097500000}"/>
    <cellStyle name="Normal 2 3 2 5" xfId="671" xr:uid="{00000000-0005-0000-0000-000098500000}"/>
    <cellStyle name="Normal 2 3 2 5 2" xfId="4561" xr:uid="{00000000-0005-0000-0000-000099500000}"/>
    <cellStyle name="Normal 2 3 2 5 2 2" xfId="13885" xr:uid="{00000000-0005-0000-0000-00009A500000}"/>
    <cellStyle name="Normal 2 3 2 5 2 3" xfId="23208" xr:uid="{00000000-0005-0000-0000-00009B500000}"/>
    <cellStyle name="Normal 2 3 2 5 3" xfId="10272" xr:uid="{00000000-0005-0000-0000-00009C500000}"/>
    <cellStyle name="Normal 2 3 2 5 4" xfId="19596" xr:uid="{00000000-0005-0000-0000-00009D500000}"/>
    <cellStyle name="Normal 2 3 2 6" xfId="1285" xr:uid="{00000000-0005-0000-0000-00009E500000}"/>
    <cellStyle name="Normal 2 3 2 6 2" xfId="4611" xr:uid="{00000000-0005-0000-0000-00009F500000}"/>
    <cellStyle name="Normal 2 3 2 6 2 2" xfId="13935" xr:uid="{00000000-0005-0000-0000-0000A0500000}"/>
    <cellStyle name="Normal 2 3 2 6 2 3" xfId="23258" xr:uid="{00000000-0005-0000-0000-0000A1500000}"/>
    <cellStyle name="Normal 2 3 2 6 3" xfId="10872" xr:uid="{00000000-0005-0000-0000-0000A2500000}"/>
    <cellStyle name="Normal 2 3 2 6 4" xfId="20196" xr:uid="{00000000-0005-0000-0000-0000A3500000}"/>
    <cellStyle name="Normal 2 3 2 7" xfId="3091" xr:uid="{00000000-0005-0000-0000-0000A4500000}"/>
    <cellStyle name="Normal 2 3 2 7 2" xfId="7770" xr:uid="{00000000-0005-0000-0000-0000A5500000}"/>
    <cellStyle name="Normal 2 3 2 7 2 2" xfId="17094" xr:uid="{00000000-0005-0000-0000-0000A6500000}"/>
    <cellStyle name="Normal 2 3 2 7 2 3" xfId="26417" xr:uid="{00000000-0005-0000-0000-0000A7500000}"/>
    <cellStyle name="Normal 2 3 2 7 3" xfId="12478" xr:uid="{00000000-0005-0000-0000-0000A8500000}"/>
    <cellStyle name="Normal 2 3 2 7 4" xfId="21804" xr:uid="{00000000-0005-0000-0000-0000A9500000}"/>
    <cellStyle name="Normal 2 3 2 8" xfId="4745" xr:uid="{00000000-0005-0000-0000-0000AA500000}"/>
    <cellStyle name="Normal 2 3 2 8 2" xfId="14069" xr:uid="{00000000-0005-0000-0000-0000AB500000}"/>
    <cellStyle name="Normal 2 3 2 8 3" xfId="23392" xr:uid="{00000000-0005-0000-0000-0000AC500000}"/>
    <cellStyle name="Normal 2 3 2 9" xfId="7279" xr:uid="{00000000-0005-0000-0000-0000AD500000}"/>
    <cellStyle name="Normal 2 3 2 9 2" xfId="16603" xr:uid="{00000000-0005-0000-0000-0000AE500000}"/>
    <cellStyle name="Normal 2 3 2 9 3" xfId="25926" xr:uid="{00000000-0005-0000-0000-0000AF500000}"/>
    <cellStyle name="Normal 2 3 3" xfId="1289" xr:uid="{00000000-0005-0000-0000-0000B0500000}"/>
    <cellStyle name="Normal 2 3 3 2" xfId="1290" xr:uid="{00000000-0005-0000-0000-0000B1500000}"/>
    <cellStyle name="Normal 2 3 3 2 2" xfId="3096" xr:uid="{00000000-0005-0000-0000-0000B2500000}"/>
    <cellStyle name="Normal 2 3 3 2 2 2" xfId="7775" xr:uid="{00000000-0005-0000-0000-0000B3500000}"/>
    <cellStyle name="Normal 2 3 3 2 2 2 2" xfId="17099" xr:uid="{00000000-0005-0000-0000-0000B4500000}"/>
    <cellStyle name="Normal 2 3 3 2 2 2 3" xfId="26422" xr:uid="{00000000-0005-0000-0000-0000B5500000}"/>
    <cellStyle name="Normal 2 3 3 2 2 3" xfId="12483" xr:uid="{00000000-0005-0000-0000-0000B6500000}"/>
    <cellStyle name="Normal 2 3 3 2 2 4" xfId="21809" xr:uid="{00000000-0005-0000-0000-0000B7500000}"/>
    <cellStyle name="Normal 2 3 3 2 3" xfId="4750" xr:uid="{00000000-0005-0000-0000-0000B8500000}"/>
    <cellStyle name="Normal 2 3 3 2 3 2" xfId="14074" xr:uid="{00000000-0005-0000-0000-0000B9500000}"/>
    <cellStyle name="Normal 2 3 3 2 3 3" xfId="23397" xr:uid="{00000000-0005-0000-0000-0000BA500000}"/>
    <cellStyle name="Normal 2 3 3 2 4" xfId="10877" xr:uid="{00000000-0005-0000-0000-0000BB500000}"/>
    <cellStyle name="Normal 2 3 3 2 5" xfId="20201" xr:uid="{00000000-0005-0000-0000-0000BC500000}"/>
    <cellStyle name="Normal 2 3 3 3" xfId="3095" xr:uid="{00000000-0005-0000-0000-0000BD500000}"/>
    <cellStyle name="Normal 2 3 3 3 2" xfId="7774" xr:uid="{00000000-0005-0000-0000-0000BE500000}"/>
    <cellStyle name="Normal 2 3 3 3 2 2" xfId="17098" xr:uid="{00000000-0005-0000-0000-0000BF500000}"/>
    <cellStyle name="Normal 2 3 3 3 2 3" xfId="26421" xr:uid="{00000000-0005-0000-0000-0000C0500000}"/>
    <cellStyle name="Normal 2 3 3 3 3" xfId="12482" xr:uid="{00000000-0005-0000-0000-0000C1500000}"/>
    <cellStyle name="Normal 2 3 3 3 4" xfId="21808" xr:uid="{00000000-0005-0000-0000-0000C2500000}"/>
    <cellStyle name="Normal 2 3 3 4" xfId="4749" xr:uid="{00000000-0005-0000-0000-0000C3500000}"/>
    <cellStyle name="Normal 2 3 3 4 2" xfId="14073" xr:uid="{00000000-0005-0000-0000-0000C4500000}"/>
    <cellStyle name="Normal 2 3 3 4 3" xfId="23396" xr:uid="{00000000-0005-0000-0000-0000C5500000}"/>
    <cellStyle name="Normal 2 3 3 5" xfId="10876" xr:uid="{00000000-0005-0000-0000-0000C6500000}"/>
    <cellStyle name="Normal 2 3 3 6" xfId="20200" xr:uid="{00000000-0005-0000-0000-0000C7500000}"/>
    <cellStyle name="Normal 2 3 3 7" xfId="28851" xr:uid="{00000000-0005-0000-0000-0000C8500000}"/>
    <cellStyle name="Normal 2 3 4" xfId="1291" xr:uid="{00000000-0005-0000-0000-0000C9500000}"/>
    <cellStyle name="Normal 2 3 4 2" xfId="3097" xr:uid="{00000000-0005-0000-0000-0000CA500000}"/>
    <cellStyle name="Normal 2 3 4 2 2" xfId="7776" xr:uid="{00000000-0005-0000-0000-0000CB500000}"/>
    <cellStyle name="Normal 2 3 4 2 2 2" xfId="17100" xr:uid="{00000000-0005-0000-0000-0000CC500000}"/>
    <cellStyle name="Normal 2 3 4 2 2 3" xfId="26423" xr:uid="{00000000-0005-0000-0000-0000CD500000}"/>
    <cellStyle name="Normal 2 3 4 2 3" xfId="12484" xr:uid="{00000000-0005-0000-0000-0000CE500000}"/>
    <cellStyle name="Normal 2 3 4 2 4" xfId="21810" xr:uid="{00000000-0005-0000-0000-0000CF500000}"/>
    <cellStyle name="Normal 2 3 4 3" xfId="4751" xr:uid="{00000000-0005-0000-0000-0000D0500000}"/>
    <cellStyle name="Normal 2 3 4 3 2" xfId="14075" xr:uid="{00000000-0005-0000-0000-0000D1500000}"/>
    <cellStyle name="Normal 2 3 4 3 3" xfId="23398" xr:uid="{00000000-0005-0000-0000-0000D2500000}"/>
    <cellStyle name="Normal 2 3 4 4" xfId="10878" xr:uid="{00000000-0005-0000-0000-0000D3500000}"/>
    <cellStyle name="Normal 2 3 4 5" xfId="20202" xr:uid="{00000000-0005-0000-0000-0000D4500000}"/>
    <cellStyle name="Normal 2 3 4 6" xfId="28779" xr:uid="{00000000-0005-0000-0000-0000D5500000}"/>
    <cellStyle name="Normal 2 3 5" xfId="1284" xr:uid="{00000000-0005-0000-0000-0000D6500000}"/>
    <cellStyle name="Normal 2 3 5 2" xfId="3090" xr:uid="{00000000-0005-0000-0000-0000D7500000}"/>
    <cellStyle name="Normal 2 3 5 2 2" xfId="7769" xr:uid="{00000000-0005-0000-0000-0000D8500000}"/>
    <cellStyle name="Normal 2 3 5 2 2 2" xfId="17093" xr:uid="{00000000-0005-0000-0000-0000D9500000}"/>
    <cellStyle name="Normal 2 3 5 2 2 3" xfId="26416" xr:uid="{00000000-0005-0000-0000-0000DA500000}"/>
    <cellStyle name="Normal 2 3 5 2 3" xfId="12477" xr:uid="{00000000-0005-0000-0000-0000DB500000}"/>
    <cellStyle name="Normal 2 3 5 2 4" xfId="21803" xr:uid="{00000000-0005-0000-0000-0000DC500000}"/>
    <cellStyle name="Normal 2 3 5 3" xfId="4744" xr:uid="{00000000-0005-0000-0000-0000DD500000}"/>
    <cellStyle name="Normal 2 3 5 3 2" xfId="14068" xr:uid="{00000000-0005-0000-0000-0000DE500000}"/>
    <cellStyle name="Normal 2 3 5 3 3" xfId="23391" xr:uid="{00000000-0005-0000-0000-0000DF500000}"/>
    <cellStyle name="Normal 2 3 5 4" xfId="10871" xr:uid="{00000000-0005-0000-0000-0000E0500000}"/>
    <cellStyle name="Normal 2 3 5 5" xfId="20195" xr:uid="{00000000-0005-0000-0000-0000E1500000}"/>
    <cellStyle name="Normal 2 3 6" xfId="28541" xr:uid="{00000000-0005-0000-0000-0000E2500000}"/>
    <cellStyle name="Normal 2 4" xfId="156" xr:uid="{00000000-0005-0000-0000-0000E3500000}"/>
    <cellStyle name="Normal 2 4 2" xfId="157" xr:uid="{00000000-0005-0000-0000-0000E4500000}"/>
    <cellStyle name="Normal 2 4 2 2" xfId="1294" xr:uid="{00000000-0005-0000-0000-0000E5500000}"/>
    <cellStyle name="Normal 2 4 2 2 2" xfId="3100" xr:uid="{00000000-0005-0000-0000-0000E6500000}"/>
    <cellStyle name="Normal 2 4 2 2 2 2" xfId="7779" xr:uid="{00000000-0005-0000-0000-0000E7500000}"/>
    <cellStyle name="Normal 2 4 2 2 2 2 2" xfId="17103" xr:uid="{00000000-0005-0000-0000-0000E8500000}"/>
    <cellStyle name="Normal 2 4 2 2 2 2 3" xfId="26426" xr:uid="{00000000-0005-0000-0000-0000E9500000}"/>
    <cellStyle name="Normal 2 4 2 2 2 3" xfId="12487" xr:uid="{00000000-0005-0000-0000-0000EA500000}"/>
    <cellStyle name="Normal 2 4 2 2 2 4" xfId="21813" xr:uid="{00000000-0005-0000-0000-0000EB500000}"/>
    <cellStyle name="Normal 2 4 2 2 3" xfId="4754" xr:uid="{00000000-0005-0000-0000-0000EC500000}"/>
    <cellStyle name="Normal 2 4 2 2 3 2" xfId="14078" xr:uid="{00000000-0005-0000-0000-0000ED500000}"/>
    <cellStyle name="Normal 2 4 2 2 3 3" xfId="23401" xr:uid="{00000000-0005-0000-0000-0000EE500000}"/>
    <cellStyle name="Normal 2 4 2 2 4" xfId="10881" xr:uid="{00000000-0005-0000-0000-0000EF500000}"/>
    <cellStyle name="Normal 2 4 2 2 5" xfId="20205" xr:uid="{00000000-0005-0000-0000-0000F0500000}"/>
    <cellStyle name="Normal 2 4 2 2 6" xfId="28874" xr:uid="{00000000-0005-0000-0000-0000F1500000}"/>
    <cellStyle name="Normal 2 4 2 3" xfId="1293" xr:uid="{00000000-0005-0000-0000-0000F2500000}"/>
    <cellStyle name="Normal 2 4 2 3 2" xfId="6663" xr:uid="{00000000-0005-0000-0000-0000F3500000}"/>
    <cellStyle name="Normal 2 4 2 3 2 2" xfId="15987" xr:uid="{00000000-0005-0000-0000-0000F4500000}"/>
    <cellStyle name="Normal 2 4 2 3 2 3" xfId="25310" xr:uid="{00000000-0005-0000-0000-0000F5500000}"/>
    <cellStyle name="Normal 2 4 2 3 3" xfId="10880" xr:uid="{00000000-0005-0000-0000-0000F6500000}"/>
    <cellStyle name="Normal 2 4 2 3 4" xfId="20204" xr:uid="{00000000-0005-0000-0000-0000F7500000}"/>
    <cellStyle name="Normal 2 4 2 3 5" xfId="28791" xr:uid="{00000000-0005-0000-0000-0000F8500000}"/>
    <cellStyle name="Normal 2 4 2 4" xfId="3099" xr:uid="{00000000-0005-0000-0000-0000F9500000}"/>
    <cellStyle name="Normal 2 4 2 4 2" xfId="7778" xr:uid="{00000000-0005-0000-0000-0000FA500000}"/>
    <cellStyle name="Normal 2 4 2 4 2 2" xfId="17102" xr:uid="{00000000-0005-0000-0000-0000FB500000}"/>
    <cellStyle name="Normal 2 4 2 4 2 3" xfId="26425" xr:uid="{00000000-0005-0000-0000-0000FC500000}"/>
    <cellStyle name="Normal 2 4 2 4 3" xfId="12486" xr:uid="{00000000-0005-0000-0000-0000FD500000}"/>
    <cellStyle name="Normal 2 4 2 4 4" xfId="21812" xr:uid="{00000000-0005-0000-0000-0000FE500000}"/>
    <cellStyle name="Normal 2 4 2 5" xfId="4753" xr:uid="{00000000-0005-0000-0000-0000FF500000}"/>
    <cellStyle name="Normal 2 4 2 5 2" xfId="14077" xr:uid="{00000000-0005-0000-0000-000000510000}"/>
    <cellStyle name="Normal 2 4 2 5 3" xfId="23400" xr:uid="{00000000-0005-0000-0000-000001510000}"/>
    <cellStyle name="Normal 2 4 2 6" xfId="28732" xr:uid="{00000000-0005-0000-0000-000002510000}"/>
    <cellStyle name="Normal 2 4 3" xfId="307" xr:uid="{00000000-0005-0000-0000-000003510000}"/>
    <cellStyle name="Normal 2 4 3 2" xfId="1295" xr:uid="{00000000-0005-0000-0000-000004510000}"/>
    <cellStyle name="Normal 2 4 3 2 2" xfId="6662" xr:uid="{00000000-0005-0000-0000-000005510000}"/>
    <cellStyle name="Normal 2 4 3 2 2 2" xfId="15986" xr:uid="{00000000-0005-0000-0000-000006510000}"/>
    <cellStyle name="Normal 2 4 3 2 2 3" xfId="25309" xr:uid="{00000000-0005-0000-0000-000007510000}"/>
    <cellStyle name="Normal 2 4 3 2 3" xfId="10882" xr:uid="{00000000-0005-0000-0000-000008510000}"/>
    <cellStyle name="Normal 2 4 3 2 4" xfId="20206" xr:uid="{00000000-0005-0000-0000-000009510000}"/>
    <cellStyle name="Normal 2 4 3 3" xfId="3101" xr:uid="{00000000-0005-0000-0000-00000A510000}"/>
    <cellStyle name="Normal 2 4 3 3 2" xfId="7780" xr:uid="{00000000-0005-0000-0000-00000B510000}"/>
    <cellStyle name="Normal 2 4 3 3 2 2" xfId="17104" xr:uid="{00000000-0005-0000-0000-00000C510000}"/>
    <cellStyle name="Normal 2 4 3 3 2 3" xfId="26427" xr:uid="{00000000-0005-0000-0000-00000D510000}"/>
    <cellStyle name="Normal 2 4 3 3 3" xfId="12488" xr:uid="{00000000-0005-0000-0000-00000E510000}"/>
    <cellStyle name="Normal 2 4 3 3 4" xfId="21814" xr:uid="{00000000-0005-0000-0000-00000F510000}"/>
    <cellStyle name="Normal 2 4 3 4" xfId="4755" xr:uid="{00000000-0005-0000-0000-000010510000}"/>
    <cellStyle name="Normal 2 4 3 4 2" xfId="14079" xr:uid="{00000000-0005-0000-0000-000011510000}"/>
    <cellStyle name="Normal 2 4 3 4 3" xfId="23402" xr:uid="{00000000-0005-0000-0000-000012510000}"/>
    <cellStyle name="Normal 2 4 3 5" xfId="28856" xr:uid="{00000000-0005-0000-0000-000013510000}"/>
    <cellStyle name="Normal 2 4 4" xfId="276" xr:uid="{00000000-0005-0000-0000-000014510000}"/>
    <cellStyle name="Normal 2 4 4 2" xfId="1292" xr:uid="{00000000-0005-0000-0000-000015510000}"/>
    <cellStyle name="Normal 2 4 4 2 2" xfId="6664" xr:uid="{00000000-0005-0000-0000-000016510000}"/>
    <cellStyle name="Normal 2 4 4 2 2 2" xfId="15988" xr:uid="{00000000-0005-0000-0000-000017510000}"/>
    <cellStyle name="Normal 2 4 4 2 2 3" xfId="25311" xr:uid="{00000000-0005-0000-0000-000018510000}"/>
    <cellStyle name="Normal 2 4 4 2 3" xfId="10879" xr:uid="{00000000-0005-0000-0000-000019510000}"/>
    <cellStyle name="Normal 2 4 4 2 4" xfId="20203" xr:uid="{00000000-0005-0000-0000-00001A510000}"/>
    <cellStyle name="Normal 2 4 4 3" xfId="3098" xr:uid="{00000000-0005-0000-0000-00001B510000}"/>
    <cellStyle name="Normal 2 4 4 3 2" xfId="7777" xr:uid="{00000000-0005-0000-0000-00001C510000}"/>
    <cellStyle name="Normal 2 4 4 3 2 2" xfId="17101" xr:uid="{00000000-0005-0000-0000-00001D510000}"/>
    <cellStyle name="Normal 2 4 4 3 2 3" xfId="26424" xr:uid="{00000000-0005-0000-0000-00001E510000}"/>
    <cellStyle name="Normal 2 4 4 3 3" xfId="12485" xr:uid="{00000000-0005-0000-0000-00001F510000}"/>
    <cellStyle name="Normal 2 4 4 3 4" xfId="21811" xr:uid="{00000000-0005-0000-0000-000020510000}"/>
    <cellStyle name="Normal 2 4 4 4" xfId="4752" xr:uid="{00000000-0005-0000-0000-000021510000}"/>
    <cellStyle name="Normal 2 4 4 4 2" xfId="14076" xr:uid="{00000000-0005-0000-0000-000022510000}"/>
    <cellStyle name="Normal 2 4 4 4 3" xfId="23399" xr:uid="{00000000-0005-0000-0000-000023510000}"/>
    <cellStyle name="Normal 2 4 4 5" xfId="28782" xr:uid="{00000000-0005-0000-0000-000024510000}"/>
    <cellStyle name="Normal 2 4 5" xfId="2313" xr:uid="{00000000-0005-0000-0000-000025510000}"/>
    <cellStyle name="Normal 2 4 6" xfId="28578" xr:uid="{00000000-0005-0000-0000-000026510000}"/>
    <cellStyle name="Normal 2 5" xfId="158" xr:uid="{00000000-0005-0000-0000-000027510000}"/>
    <cellStyle name="Normal 2 5 2" xfId="1297" xr:uid="{00000000-0005-0000-0000-000028510000}"/>
    <cellStyle name="Normal 2 5 2 2" xfId="3103" xr:uid="{00000000-0005-0000-0000-000029510000}"/>
    <cellStyle name="Normal 2 5 2 2 2" xfId="7782" xr:uid="{00000000-0005-0000-0000-00002A510000}"/>
    <cellStyle name="Normal 2 5 2 2 2 2" xfId="17106" xr:uid="{00000000-0005-0000-0000-00002B510000}"/>
    <cellStyle name="Normal 2 5 2 2 2 3" xfId="26429" xr:uid="{00000000-0005-0000-0000-00002C510000}"/>
    <cellStyle name="Normal 2 5 2 2 3" xfId="12490" xr:uid="{00000000-0005-0000-0000-00002D510000}"/>
    <cellStyle name="Normal 2 5 2 2 4" xfId="21816" xr:uid="{00000000-0005-0000-0000-00002E510000}"/>
    <cellStyle name="Normal 2 5 2 3" xfId="4757" xr:uid="{00000000-0005-0000-0000-00002F510000}"/>
    <cellStyle name="Normal 2 5 2 3 2" xfId="14081" xr:uid="{00000000-0005-0000-0000-000030510000}"/>
    <cellStyle name="Normal 2 5 2 3 3" xfId="23404" xr:uid="{00000000-0005-0000-0000-000031510000}"/>
    <cellStyle name="Normal 2 5 2 4" xfId="10884" xr:uid="{00000000-0005-0000-0000-000032510000}"/>
    <cellStyle name="Normal 2 5 2 5" xfId="20208" xr:uid="{00000000-0005-0000-0000-000033510000}"/>
    <cellStyle name="Normal 2 5 2 6" xfId="28864" xr:uid="{00000000-0005-0000-0000-000034510000}"/>
    <cellStyle name="Normal 2 5 3" xfId="2314" xr:uid="{00000000-0005-0000-0000-000035510000}"/>
    <cellStyle name="Normal 2 5 3 2" xfId="4037" xr:uid="{00000000-0005-0000-0000-000036510000}"/>
    <cellStyle name="Normal 2 5 3 2 2" xfId="8714" xr:uid="{00000000-0005-0000-0000-000037510000}"/>
    <cellStyle name="Normal 2 5 3 2 2 2" xfId="18038" xr:uid="{00000000-0005-0000-0000-000038510000}"/>
    <cellStyle name="Normal 2 5 3 2 2 3" xfId="27361" xr:uid="{00000000-0005-0000-0000-000039510000}"/>
    <cellStyle name="Normal 2 5 3 2 3" xfId="13371" xr:uid="{00000000-0005-0000-0000-00003A510000}"/>
    <cellStyle name="Normal 2 5 3 2 4" xfId="22695" xr:uid="{00000000-0005-0000-0000-00003B510000}"/>
    <cellStyle name="Normal 2 5 3 3" xfId="5749" xr:uid="{00000000-0005-0000-0000-00003C510000}"/>
    <cellStyle name="Normal 2 5 3 3 2" xfId="15073" xr:uid="{00000000-0005-0000-0000-00003D510000}"/>
    <cellStyle name="Normal 2 5 3 3 3" xfId="24396" xr:uid="{00000000-0005-0000-0000-00003E510000}"/>
    <cellStyle name="Normal 2 5 3 4" xfId="11816" xr:uid="{00000000-0005-0000-0000-00003F510000}"/>
    <cellStyle name="Normal 2 5 3 5" xfId="21142" xr:uid="{00000000-0005-0000-0000-000040510000}"/>
    <cellStyle name="Normal 2 5 3 6" xfId="28786" xr:uid="{00000000-0005-0000-0000-000041510000}"/>
    <cellStyle name="Normal 2 5 4" xfId="1296" xr:uid="{00000000-0005-0000-0000-000042510000}"/>
    <cellStyle name="Normal 2 5 4 2" xfId="6661" xr:uid="{00000000-0005-0000-0000-000043510000}"/>
    <cellStyle name="Normal 2 5 4 2 2" xfId="15985" xr:uid="{00000000-0005-0000-0000-000044510000}"/>
    <cellStyle name="Normal 2 5 4 2 3" xfId="25308" xr:uid="{00000000-0005-0000-0000-000045510000}"/>
    <cellStyle name="Normal 2 5 4 3" xfId="10883" xr:uid="{00000000-0005-0000-0000-000046510000}"/>
    <cellStyle name="Normal 2 5 4 4" xfId="20207" xr:uid="{00000000-0005-0000-0000-000047510000}"/>
    <cellStyle name="Normal 2 5 5" xfId="3102" xr:uid="{00000000-0005-0000-0000-000048510000}"/>
    <cellStyle name="Normal 2 5 5 2" xfId="7781" xr:uid="{00000000-0005-0000-0000-000049510000}"/>
    <cellStyle name="Normal 2 5 5 2 2" xfId="17105" xr:uid="{00000000-0005-0000-0000-00004A510000}"/>
    <cellStyle name="Normal 2 5 5 2 3" xfId="26428" xr:uid="{00000000-0005-0000-0000-00004B510000}"/>
    <cellStyle name="Normal 2 5 5 3" xfId="12489" xr:uid="{00000000-0005-0000-0000-00004C510000}"/>
    <cellStyle name="Normal 2 5 5 4" xfId="21815" xr:uid="{00000000-0005-0000-0000-00004D510000}"/>
    <cellStyle name="Normal 2 5 6" xfId="4756" xr:uid="{00000000-0005-0000-0000-00004E510000}"/>
    <cellStyle name="Normal 2 5 6 2" xfId="14080" xr:uid="{00000000-0005-0000-0000-00004F510000}"/>
    <cellStyle name="Normal 2 5 6 3" xfId="23403" xr:uid="{00000000-0005-0000-0000-000050510000}"/>
    <cellStyle name="Normal 2 5 7" xfId="28647" xr:uid="{00000000-0005-0000-0000-000051510000}"/>
    <cellStyle name="Normal 2 6" xfId="159" xr:uid="{00000000-0005-0000-0000-000052510000}"/>
    <cellStyle name="Normal 2 6 2" xfId="2315" xr:uid="{00000000-0005-0000-0000-000053510000}"/>
    <cellStyle name="Normal 2 6 2 2" xfId="4038" xr:uid="{00000000-0005-0000-0000-000054510000}"/>
    <cellStyle name="Normal 2 6 2 2 2" xfId="8715" xr:uid="{00000000-0005-0000-0000-000055510000}"/>
    <cellStyle name="Normal 2 6 2 2 2 2" xfId="18039" xr:uid="{00000000-0005-0000-0000-000056510000}"/>
    <cellStyle name="Normal 2 6 2 2 2 3" xfId="27362" xr:uid="{00000000-0005-0000-0000-000057510000}"/>
    <cellStyle name="Normal 2 6 2 2 3" xfId="13372" xr:uid="{00000000-0005-0000-0000-000058510000}"/>
    <cellStyle name="Normal 2 6 2 2 4" xfId="22696" xr:uid="{00000000-0005-0000-0000-000059510000}"/>
    <cellStyle name="Normal 2 6 2 3" xfId="5750" xr:uid="{00000000-0005-0000-0000-00005A510000}"/>
    <cellStyle name="Normal 2 6 2 3 2" xfId="15074" xr:uid="{00000000-0005-0000-0000-00005B510000}"/>
    <cellStyle name="Normal 2 6 2 3 3" xfId="24397" xr:uid="{00000000-0005-0000-0000-00005C510000}"/>
    <cellStyle name="Normal 2 6 2 4" xfId="11817" xr:uid="{00000000-0005-0000-0000-00005D510000}"/>
    <cellStyle name="Normal 2 6 2 5" xfId="21143" xr:uid="{00000000-0005-0000-0000-00005E510000}"/>
    <cellStyle name="Normal 2 6 3" xfId="1298" xr:uid="{00000000-0005-0000-0000-00005F510000}"/>
    <cellStyle name="Normal 2 6 3 2" xfId="6660" xr:uid="{00000000-0005-0000-0000-000060510000}"/>
    <cellStyle name="Normal 2 6 3 2 2" xfId="15984" xr:uid="{00000000-0005-0000-0000-000061510000}"/>
    <cellStyle name="Normal 2 6 3 2 3" xfId="25307" xr:uid="{00000000-0005-0000-0000-000062510000}"/>
    <cellStyle name="Normal 2 6 3 3" xfId="10885" xr:uid="{00000000-0005-0000-0000-000063510000}"/>
    <cellStyle name="Normal 2 6 3 4" xfId="20209" xr:uid="{00000000-0005-0000-0000-000064510000}"/>
    <cellStyle name="Normal 2 6 4" xfId="3104" xr:uid="{00000000-0005-0000-0000-000065510000}"/>
    <cellStyle name="Normal 2 6 4 2" xfId="7783" xr:uid="{00000000-0005-0000-0000-000066510000}"/>
    <cellStyle name="Normal 2 6 4 2 2" xfId="17107" xr:uid="{00000000-0005-0000-0000-000067510000}"/>
    <cellStyle name="Normal 2 6 4 2 3" xfId="26430" xr:uid="{00000000-0005-0000-0000-000068510000}"/>
    <cellStyle name="Normal 2 6 4 3" xfId="12491" xr:uid="{00000000-0005-0000-0000-000069510000}"/>
    <cellStyle name="Normal 2 6 4 4" xfId="21817" xr:uid="{00000000-0005-0000-0000-00006A510000}"/>
    <cellStyle name="Normal 2 6 5" xfId="4758" xr:uid="{00000000-0005-0000-0000-00006B510000}"/>
    <cellStyle name="Normal 2 6 5 2" xfId="14082" xr:uid="{00000000-0005-0000-0000-00006C510000}"/>
    <cellStyle name="Normal 2 6 5 3" xfId="23405" xr:uid="{00000000-0005-0000-0000-00006D510000}"/>
    <cellStyle name="Normal 2 6 6" xfId="28379" xr:uid="{00000000-0005-0000-0000-00006E510000}"/>
    <cellStyle name="Normal 2 7" xfId="160" xr:uid="{00000000-0005-0000-0000-00006F510000}"/>
    <cellStyle name="Normal 2 7 2" xfId="1299" xr:uid="{00000000-0005-0000-0000-000070510000}"/>
    <cellStyle name="Normal 2 7 2 2" xfId="6659" xr:uid="{00000000-0005-0000-0000-000071510000}"/>
    <cellStyle name="Normal 2 7 2 2 2" xfId="15983" xr:uid="{00000000-0005-0000-0000-000072510000}"/>
    <cellStyle name="Normal 2 7 2 2 3" xfId="25306" xr:uid="{00000000-0005-0000-0000-000073510000}"/>
    <cellStyle name="Normal 2 7 2 3" xfId="10886" xr:uid="{00000000-0005-0000-0000-000074510000}"/>
    <cellStyle name="Normal 2 7 2 4" xfId="20210" xr:uid="{00000000-0005-0000-0000-000075510000}"/>
    <cellStyle name="Normal 2 7 2 5" xfId="28910" xr:uid="{00000000-0005-0000-0000-000076510000}"/>
    <cellStyle name="Normal 2 7 3" xfId="3105" xr:uid="{00000000-0005-0000-0000-000077510000}"/>
    <cellStyle name="Normal 2 7 3 2" xfId="7784" xr:uid="{00000000-0005-0000-0000-000078510000}"/>
    <cellStyle name="Normal 2 7 3 2 2" xfId="17108" xr:uid="{00000000-0005-0000-0000-000079510000}"/>
    <cellStyle name="Normal 2 7 3 2 3" xfId="26431" xr:uid="{00000000-0005-0000-0000-00007A510000}"/>
    <cellStyle name="Normal 2 7 3 3" xfId="12492" xr:uid="{00000000-0005-0000-0000-00007B510000}"/>
    <cellStyle name="Normal 2 7 3 4" xfId="21818" xr:uid="{00000000-0005-0000-0000-00007C510000}"/>
    <cellStyle name="Normal 2 7 4" xfId="4759" xr:uid="{00000000-0005-0000-0000-00007D510000}"/>
    <cellStyle name="Normal 2 7 4 2" xfId="14083" xr:uid="{00000000-0005-0000-0000-00007E510000}"/>
    <cellStyle name="Normal 2 7 4 3" xfId="23406" xr:uid="{00000000-0005-0000-0000-00007F510000}"/>
    <cellStyle name="Normal 2 7 5" xfId="28820" xr:uid="{00000000-0005-0000-0000-000080510000}"/>
    <cellStyle name="Normal 2 8" xfId="161" xr:uid="{00000000-0005-0000-0000-000081510000}"/>
    <cellStyle name="Normal 2 8 2" xfId="1300" xr:uid="{00000000-0005-0000-0000-000082510000}"/>
    <cellStyle name="Normal 2 9" xfId="162" xr:uid="{00000000-0005-0000-0000-000083510000}"/>
    <cellStyle name="Normal 2 9 2" xfId="1151" xr:uid="{00000000-0005-0000-0000-000084510000}"/>
    <cellStyle name="Normal 2_DHO-SF" xfId="28575" xr:uid="{00000000-0005-0000-0000-000085510000}"/>
    <cellStyle name="Normal 20" xfId="1301" xr:uid="{00000000-0005-0000-0000-000086510000}"/>
    <cellStyle name="Normal 20 2" xfId="2317" xr:uid="{00000000-0005-0000-0000-000087510000}"/>
    <cellStyle name="Normal 20 2 2" xfId="2318" xr:uid="{00000000-0005-0000-0000-000088510000}"/>
    <cellStyle name="Normal 20 2 2 2" xfId="2319" xr:uid="{00000000-0005-0000-0000-000089510000}"/>
    <cellStyle name="Normal 20 2 2 2 2" xfId="4042" xr:uid="{00000000-0005-0000-0000-00008A510000}"/>
    <cellStyle name="Normal 20 2 2 2 2 2" xfId="8719" xr:uid="{00000000-0005-0000-0000-00008B510000}"/>
    <cellStyle name="Normal 20 2 2 2 2 2 2" xfId="18043" xr:uid="{00000000-0005-0000-0000-00008C510000}"/>
    <cellStyle name="Normal 20 2 2 2 2 2 3" xfId="27366" xr:uid="{00000000-0005-0000-0000-00008D510000}"/>
    <cellStyle name="Normal 20 2 2 2 2 3" xfId="13376" xr:uid="{00000000-0005-0000-0000-00008E510000}"/>
    <cellStyle name="Normal 20 2 2 2 2 4" xfId="22700" xr:uid="{00000000-0005-0000-0000-00008F510000}"/>
    <cellStyle name="Normal 20 2 2 2 3" xfId="5754" xr:uid="{00000000-0005-0000-0000-000090510000}"/>
    <cellStyle name="Normal 20 2 2 2 3 2" xfId="15078" xr:uid="{00000000-0005-0000-0000-000091510000}"/>
    <cellStyle name="Normal 20 2 2 2 3 3" xfId="24401" xr:uid="{00000000-0005-0000-0000-000092510000}"/>
    <cellStyle name="Normal 20 2 2 2 4" xfId="11821" xr:uid="{00000000-0005-0000-0000-000093510000}"/>
    <cellStyle name="Normal 20 2 2 2 5" xfId="21147" xr:uid="{00000000-0005-0000-0000-000094510000}"/>
    <cellStyle name="Normal 20 2 2 3" xfId="4041" xr:uid="{00000000-0005-0000-0000-000095510000}"/>
    <cellStyle name="Normal 20 2 2 3 2" xfId="8718" xr:uid="{00000000-0005-0000-0000-000096510000}"/>
    <cellStyle name="Normal 20 2 2 3 2 2" xfId="18042" xr:uid="{00000000-0005-0000-0000-000097510000}"/>
    <cellStyle name="Normal 20 2 2 3 2 3" xfId="27365" xr:uid="{00000000-0005-0000-0000-000098510000}"/>
    <cellStyle name="Normal 20 2 2 3 3" xfId="13375" xr:uid="{00000000-0005-0000-0000-000099510000}"/>
    <cellStyle name="Normal 20 2 2 3 4" xfId="22699" xr:uid="{00000000-0005-0000-0000-00009A510000}"/>
    <cellStyle name="Normal 20 2 2 4" xfId="5753" xr:uid="{00000000-0005-0000-0000-00009B510000}"/>
    <cellStyle name="Normal 20 2 2 4 2" xfId="15077" xr:uid="{00000000-0005-0000-0000-00009C510000}"/>
    <cellStyle name="Normal 20 2 2 4 3" xfId="24400" xr:uid="{00000000-0005-0000-0000-00009D510000}"/>
    <cellStyle name="Normal 20 2 2 5" xfId="11820" xr:uid="{00000000-0005-0000-0000-00009E510000}"/>
    <cellStyle name="Normal 20 2 2 6" xfId="21146" xr:uid="{00000000-0005-0000-0000-00009F510000}"/>
    <cellStyle name="Normal 20 2 3" xfId="2320" xr:uid="{00000000-0005-0000-0000-0000A0510000}"/>
    <cellStyle name="Normal 20 2 3 2" xfId="4043" xr:uid="{00000000-0005-0000-0000-0000A1510000}"/>
    <cellStyle name="Normal 20 2 3 2 2" xfId="8720" xr:uid="{00000000-0005-0000-0000-0000A2510000}"/>
    <cellStyle name="Normal 20 2 3 2 2 2" xfId="18044" xr:uid="{00000000-0005-0000-0000-0000A3510000}"/>
    <cellStyle name="Normal 20 2 3 2 2 3" xfId="27367" xr:uid="{00000000-0005-0000-0000-0000A4510000}"/>
    <cellStyle name="Normal 20 2 3 2 3" xfId="13377" xr:uid="{00000000-0005-0000-0000-0000A5510000}"/>
    <cellStyle name="Normal 20 2 3 2 4" xfId="22701" xr:uid="{00000000-0005-0000-0000-0000A6510000}"/>
    <cellStyle name="Normal 20 2 3 3" xfId="5755" xr:uid="{00000000-0005-0000-0000-0000A7510000}"/>
    <cellStyle name="Normal 20 2 3 3 2" xfId="15079" xr:uid="{00000000-0005-0000-0000-0000A8510000}"/>
    <cellStyle name="Normal 20 2 3 3 3" xfId="24402" xr:uid="{00000000-0005-0000-0000-0000A9510000}"/>
    <cellStyle name="Normal 20 2 3 4" xfId="11822" xr:uid="{00000000-0005-0000-0000-0000AA510000}"/>
    <cellStyle name="Normal 20 2 3 5" xfId="21148" xr:uid="{00000000-0005-0000-0000-0000AB510000}"/>
    <cellStyle name="Normal 20 2 4" xfId="4040" xr:uid="{00000000-0005-0000-0000-0000AC510000}"/>
    <cellStyle name="Normal 20 2 4 2" xfId="8717" xr:uid="{00000000-0005-0000-0000-0000AD510000}"/>
    <cellStyle name="Normal 20 2 4 2 2" xfId="18041" xr:uid="{00000000-0005-0000-0000-0000AE510000}"/>
    <cellStyle name="Normal 20 2 4 2 3" xfId="27364" xr:uid="{00000000-0005-0000-0000-0000AF510000}"/>
    <cellStyle name="Normal 20 2 4 3" xfId="13374" xr:uid="{00000000-0005-0000-0000-0000B0510000}"/>
    <cellStyle name="Normal 20 2 4 4" xfId="22698" xr:uid="{00000000-0005-0000-0000-0000B1510000}"/>
    <cellStyle name="Normal 20 2 5" xfId="5752" xr:uid="{00000000-0005-0000-0000-0000B2510000}"/>
    <cellStyle name="Normal 20 2 5 2" xfId="15076" xr:uid="{00000000-0005-0000-0000-0000B3510000}"/>
    <cellStyle name="Normal 20 2 5 3" xfId="24399" xr:uid="{00000000-0005-0000-0000-0000B4510000}"/>
    <cellStyle name="Normal 20 2 6" xfId="11819" xr:uid="{00000000-0005-0000-0000-0000B5510000}"/>
    <cellStyle name="Normal 20 2 7" xfId="21145" xr:uid="{00000000-0005-0000-0000-0000B6510000}"/>
    <cellStyle name="Normal 20 3" xfId="2321" xr:uid="{00000000-0005-0000-0000-0000B7510000}"/>
    <cellStyle name="Normal 20 3 2" xfId="2322" xr:uid="{00000000-0005-0000-0000-0000B8510000}"/>
    <cellStyle name="Normal 20 3 2 2" xfId="2323" xr:uid="{00000000-0005-0000-0000-0000B9510000}"/>
    <cellStyle name="Normal 20 3 2 2 2" xfId="4046" xr:uid="{00000000-0005-0000-0000-0000BA510000}"/>
    <cellStyle name="Normal 20 3 2 2 2 2" xfId="8723" xr:uid="{00000000-0005-0000-0000-0000BB510000}"/>
    <cellStyle name="Normal 20 3 2 2 2 2 2" xfId="18047" xr:uid="{00000000-0005-0000-0000-0000BC510000}"/>
    <cellStyle name="Normal 20 3 2 2 2 2 3" xfId="27370" xr:uid="{00000000-0005-0000-0000-0000BD510000}"/>
    <cellStyle name="Normal 20 3 2 2 2 3" xfId="13380" xr:uid="{00000000-0005-0000-0000-0000BE510000}"/>
    <cellStyle name="Normal 20 3 2 2 2 4" xfId="22704" xr:uid="{00000000-0005-0000-0000-0000BF510000}"/>
    <cellStyle name="Normal 20 3 2 2 3" xfId="5758" xr:uid="{00000000-0005-0000-0000-0000C0510000}"/>
    <cellStyle name="Normal 20 3 2 2 3 2" xfId="15082" xr:uid="{00000000-0005-0000-0000-0000C1510000}"/>
    <cellStyle name="Normal 20 3 2 2 3 3" xfId="24405" xr:uid="{00000000-0005-0000-0000-0000C2510000}"/>
    <cellStyle name="Normal 20 3 2 2 4" xfId="11825" xr:uid="{00000000-0005-0000-0000-0000C3510000}"/>
    <cellStyle name="Normal 20 3 2 2 5" xfId="21151" xr:uid="{00000000-0005-0000-0000-0000C4510000}"/>
    <cellStyle name="Normal 20 3 2 3" xfId="4045" xr:uid="{00000000-0005-0000-0000-0000C5510000}"/>
    <cellStyle name="Normal 20 3 2 3 2" xfId="8722" xr:uid="{00000000-0005-0000-0000-0000C6510000}"/>
    <cellStyle name="Normal 20 3 2 3 2 2" xfId="18046" xr:uid="{00000000-0005-0000-0000-0000C7510000}"/>
    <cellStyle name="Normal 20 3 2 3 2 3" xfId="27369" xr:uid="{00000000-0005-0000-0000-0000C8510000}"/>
    <cellStyle name="Normal 20 3 2 3 3" xfId="13379" xr:uid="{00000000-0005-0000-0000-0000C9510000}"/>
    <cellStyle name="Normal 20 3 2 3 4" xfId="22703" xr:uid="{00000000-0005-0000-0000-0000CA510000}"/>
    <cellStyle name="Normal 20 3 2 4" xfId="5757" xr:uid="{00000000-0005-0000-0000-0000CB510000}"/>
    <cellStyle name="Normal 20 3 2 4 2" xfId="15081" xr:uid="{00000000-0005-0000-0000-0000CC510000}"/>
    <cellStyle name="Normal 20 3 2 4 3" xfId="24404" xr:uid="{00000000-0005-0000-0000-0000CD510000}"/>
    <cellStyle name="Normal 20 3 2 5" xfId="11824" xr:uid="{00000000-0005-0000-0000-0000CE510000}"/>
    <cellStyle name="Normal 20 3 2 6" xfId="21150" xr:uid="{00000000-0005-0000-0000-0000CF510000}"/>
    <cellStyle name="Normal 20 3 3" xfId="2324" xr:uid="{00000000-0005-0000-0000-0000D0510000}"/>
    <cellStyle name="Normal 20 3 3 2" xfId="4047" xr:uid="{00000000-0005-0000-0000-0000D1510000}"/>
    <cellStyle name="Normal 20 3 3 2 2" xfId="8724" xr:uid="{00000000-0005-0000-0000-0000D2510000}"/>
    <cellStyle name="Normal 20 3 3 2 2 2" xfId="18048" xr:uid="{00000000-0005-0000-0000-0000D3510000}"/>
    <cellStyle name="Normal 20 3 3 2 2 3" xfId="27371" xr:uid="{00000000-0005-0000-0000-0000D4510000}"/>
    <cellStyle name="Normal 20 3 3 2 3" xfId="13381" xr:uid="{00000000-0005-0000-0000-0000D5510000}"/>
    <cellStyle name="Normal 20 3 3 2 4" xfId="22705" xr:uid="{00000000-0005-0000-0000-0000D6510000}"/>
    <cellStyle name="Normal 20 3 3 3" xfId="5759" xr:uid="{00000000-0005-0000-0000-0000D7510000}"/>
    <cellStyle name="Normal 20 3 3 3 2" xfId="15083" xr:uid="{00000000-0005-0000-0000-0000D8510000}"/>
    <cellStyle name="Normal 20 3 3 3 3" xfId="24406" xr:uid="{00000000-0005-0000-0000-0000D9510000}"/>
    <cellStyle name="Normal 20 3 3 4" xfId="11826" xr:uid="{00000000-0005-0000-0000-0000DA510000}"/>
    <cellStyle name="Normal 20 3 3 5" xfId="21152" xr:uid="{00000000-0005-0000-0000-0000DB510000}"/>
    <cellStyle name="Normal 20 3 4" xfId="4044" xr:uid="{00000000-0005-0000-0000-0000DC510000}"/>
    <cellStyle name="Normal 20 3 4 2" xfId="8721" xr:uid="{00000000-0005-0000-0000-0000DD510000}"/>
    <cellStyle name="Normal 20 3 4 2 2" xfId="18045" xr:uid="{00000000-0005-0000-0000-0000DE510000}"/>
    <cellStyle name="Normal 20 3 4 2 3" xfId="27368" xr:uid="{00000000-0005-0000-0000-0000DF510000}"/>
    <cellStyle name="Normal 20 3 4 3" xfId="13378" xr:uid="{00000000-0005-0000-0000-0000E0510000}"/>
    <cellStyle name="Normal 20 3 4 4" xfId="22702" xr:uid="{00000000-0005-0000-0000-0000E1510000}"/>
    <cellStyle name="Normal 20 3 5" xfId="5756" xr:uid="{00000000-0005-0000-0000-0000E2510000}"/>
    <cellStyle name="Normal 20 3 5 2" xfId="15080" xr:uid="{00000000-0005-0000-0000-0000E3510000}"/>
    <cellStyle name="Normal 20 3 5 3" xfId="24403" xr:uid="{00000000-0005-0000-0000-0000E4510000}"/>
    <cellStyle name="Normal 20 3 6" xfId="11823" xr:uid="{00000000-0005-0000-0000-0000E5510000}"/>
    <cellStyle name="Normal 20 3 7" xfId="21149" xr:uid="{00000000-0005-0000-0000-0000E6510000}"/>
    <cellStyle name="Normal 20 4" xfId="2325" xr:uid="{00000000-0005-0000-0000-0000E7510000}"/>
    <cellStyle name="Normal 20 4 2" xfId="2326" xr:uid="{00000000-0005-0000-0000-0000E8510000}"/>
    <cellStyle name="Normal 20 4 2 2" xfId="4049" xr:uid="{00000000-0005-0000-0000-0000E9510000}"/>
    <cellStyle name="Normal 20 4 2 2 2" xfId="8726" xr:uid="{00000000-0005-0000-0000-0000EA510000}"/>
    <cellStyle name="Normal 20 4 2 2 2 2" xfId="18050" xr:uid="{00000000-0005-0000-0000-0000EB510000}"/>
    <cellStyle name="Normal 20 4 2 2 2 3" xfId="27373" xr:uid="{00000000-0005-0000-0000-0000EC510000}"/>
    <cellStyle name="Normal 20 4 2 2 3" xfId="13383" xr:uid="{00000000-0005-0000-0000-0000ED510000}"/>
    <cellStyle name="Normal 20 4 2 2 4" xfId="22707" xr:uid="{00000000-0005-0000-0000-0000EE510000}"/>
    <cellStyle name="Normal 20 4 2 3" xfId="5761" xr:uid="{00000000-0005-0000-0000-0000EF510000}"/>
    <cellStyle name="Normal 20 4 2 3 2" xfId="15085" xr:uid="{00000000-0005-0000-0000-0000F0510000}"/>
    <cellStyle name="Normal 20 4 2 3 3" xfId="24408" xr:uid="{00000000-0005-0000-0000-0000F1510000}"/>
    <cellStyle name="Normal 20 4 2 4" xfId="11828" xr:uid="{00000000-0005-0000-0000-0000F2510000}"/>
    <cellStyle name="Normal 20 4 2 5" xfId="21154" xr:uid="{00000000-0005-0000-0000-0000F3510000}"/>
    <cellStyle name="Normal 20 4 3" xfId="4048" xr:uid="{00000000-0005-0000-0000-0000F4510000}"/>
    <cellStyle name="Normal 20 4 3 2" xfId="8725" xr:uid="{00000000-0005-0000-0000-0000F5510000}"/>
    <cellStyle name="Normal 20 4 3 2 2" xfId="18049" xr:uid="{00000000-0005-0000-0000-0000F6510000}"/>
    <cellStyle name="Normal 20 4 3 2 3" xfId="27372" xr:uid="{00000000-0005-0000-0000-0000F7510000}"/>
    <cellStyle name="Normal 20 4 3 3" xfId="13382" xr:uid="{00000000-0005-0000-0000-0000F8510000}"/>
    <cellStyle name="Normal 20 4 3 4" xfId="22706" xr:uid="{00000000-0005-0000-0000-0000F9510000}"/>
    <cellStyle name="Normal 20 4 4" xfId="5760" xr:uid="{00000000-0005-0000-0000-0000FA510000}"/>
    <cellStyle name="Normal 20 4 4 2" xfId="15084" xr:uid="{00000000-0005-0000-0000-0000FB510000}"/>
    <cellStyle name="Normal 20 4 4 3" xfId="24407" xr:uid="{00000000-0005-0000-0000-0000FC510000}"/>
    <cellStyle name="Normal 20 4 5" xfId="11827" xr:uid="{00000000-0005-0000-0000-0000FD510000}"/>
    <cellStyle name="Normal 20 4 6" xfId="21153" xr:uid="{00000000-0005-0000-0000-0000FE510000}"/>
    <cellStyle name="Normal 20 5" xfId="2327" xr:uid="{00000000-0005-0000-0000-0000FF510000}"/>
    <cellStyle name="Normal 20 5 2" xfId="4050" xr:uid="{00000000-0005-0000-0000-000000520000}"/>
    <cellStyle name="Normal 20 5 2 2" xfId="8727" xr:uid="{00000000-0005-0000-0000-000001520000}"/>
    <cellStyle name="Normal 20 5 2 2 2" xfId="18051" xr:uid="{00000000-0005-0000-0000-000002520000}"/>
    <cellStyle name="Normal 20 5 2 2 3" xfId="27374" xr:uid="{00000000-0005-0000-0000-000003520000}"/>
    <cellStyle name="Normal 20 5 2 3" xfId="13384" xr:uid="{00000000-0005-0000-0000-000004520000}"/>
    <cellStyle name="Normal 20 5 2 4" xfId="22708" xr:uid="{00000000-0005-0000-0000-000005520000}"/>
    <cellStyle name="Normal 20 5 3" xfId="5762" xr:uid="{00000000-0005-0000-0000-000006520000}"/>
    <cellStyle name="Normal 20 5 3 2" xfId="15086" xr:uid="{00000000-0005-0000-0000-000007520000}"/>
    <cellStyle name="Normal 20 5 3 3" xfId="24409" xr:uid="{00000000-0005-0000-0000-000008520000}"/>
    <cellStyle name="Normal 20 5 4" xfId="11829" xr:uid="{00000000-0005-0000-0000-000009520000}"/>
    <cellStyle name="Normal 20 5 5" xfId="21155" xr:uid="{00000000-0005-0000-0000-00000A520000}"/>
    <cellStyle name="Normal 20 6" xfId="2328" xr:uid="{00000000-0005-0000-0000-00000B520000}"/>
    <cellStyle name="Normal 20 6 2" xfId="4051" xr:uid="{00000000-0005-0000-0000-00000C520000}"/>
    <cellStyle name="Normal 20 6 2 2" xfId="8728" xr:uid="{00000000-0005-0000-0000-00000D520000}"/>
    <cellStyle name="Normal 20 6 2 2 2" xfId="18052" xr:uid="{00000000-0005-0000-0000-00000E520000}"/>
    <cellStyle name="Normal 20 6 2 2 3" xfId="27375" xr:uid="{00000000-0005-0000-0000-00000F520000}"/>
    <cellStyle name="Normal 20 6 2 3" xfId="13385" xr:uid="{00000000-0005-0000-0000-000010520000}"/>
    <cellStyle name="Normal 20 6 2 4" xfId="22709" xr:uid="{00000000-0005-0000-0000-000011520000}"/>
    <cellStyle name="Normal 20 6 3" xfId="5763" xr:uid="{00000000-0005-0000-0000-000012520000}"/>
    <cellStyle name="Normal 20 6 3 2" xfId="15087" xr:uid="{00000000-0005-0000-0000-000013520000}"/>
    <cellStyle name="Normal 20 6 3 3" xfId="24410" xr:uid="{00000000-0005-0000-0000-000014520000}"/>
    <cellStyle name="Normal 20 6 4" xfId="11830" xr:uid="{00000000-0005-0000-0000-000015520000}"/>
    <cellStyle name="Normal 20 6 5" xfId="21156" xr:uid="{00000000-0005-0000-0000-000016520000}"/>
    <cellStyle name="Normal 20 7" xfId="2329" xr:uid="{00000000-0005-0000-0000-000017520000}"/>
    <cellStyle name="Normal 20 7 2" xfId="4052" xr:uid="{00000000-0005-0000-0000-000018520000}"/>
    <cellStyle name="Normal 20 7 2 2" xfId="8729" xr:uid="{00000000-0005-0000-0000-000019520000}"/>
    <cellStyle name="Normal 20 7 2 2 2" xfId="18053" xr:uid="{00000000-0005-0000-0000-00001A520000}"/>
    <cellStyle name="Normal 20 7 2 2 3" xfId="27376" xr:uid="{00000000-0005-0000-0000-00001B520000}"/>
    <cellStyle name="Normal 20 7 2 3" xfId="13386" xr:uid="{00000000-0005-0000-0000-00001C520000}"/>
    <cellStyle name="Normal 20 7 2 4" xfId="22710" xr:uid="{00000000-0005-0000-0000-00001D520000}"/>
    <cellStyle name="Normal 20 7 3" xfId="5764" xr:uid="{00000000-0005-0000-0000-00001E520000}"/>
    <cellStyle name="Normal 20 7 3 2" xfId="15088" xr:uid="{00000000-0005-0000-0000-00001F520000}"/>
    <cellStyle name="Normal 20 7 3 3" xfId="24411" xr:uid="{00000000-0005-0000-0000-000020520000}"/>
    <cellStyle name="Normal 20 7 4" xfId="11831" xr:uid="{00000000-0005-0000-0000-000021520000}"/>
    <cellStyle name="Normal 20 7 5" xfId="21157" xr:uid="{00000000-0005-0000-0000-000022520000}"/>
    <cellStyle name="Normal 20 8" xfId="2316" xr:uid="{00000000-0005-0000-0000-000023520000}"/>
    <cellStyle name="Normal 20 8 2" xfId="4039" xr:uid="{00000000-0005-0000-0000-000024520000}"/>
    <cellStyle name="Normal 20 8 2 2" xfId="8716" xr:uid="{00000000-0005-0000-0000-000025520000}"/>
    <cellStyle name="Normal 20 8 2 2 2" xfId="18040" xr:uid="{00000000-0005-0000-0000-000026520000}"/>
    <cellStyle name="Normal 20 8 2 2 3" xfId="27363" xr:uid="{00000000-0005-0000-0000-000027520000}"/>
    <cellStyle name="Normal 20 8 2 3" xfId="13373" xr:uid="{00000000-0005-0000-0000-000028520000}"/>
    <cellStyle name="Normal 20 8 2 4" xfId="22697" xr:uid="{00000000-0005-0000-0000-000029520000}"/>
    <cellStyle name="Normal 20 8 3" xfId="5751" xr:uid="{00000000-0005-0000-0000-00002A520000}"/>
    <cellStyle name="Normal 20 8 3 2" xfId="15075" xr:uid="{00000000-0005-0000-0000-00002B520000}"/>
    <cellStyle name="Normal 20 8 3 3" xfId="24398" xr:uid="{00000000-0005-0000-0000-00002C520000}"/>
    <cellStyle name="Normal 20 8 4" xfId="11818" xr:uid="{00000000-0005-0000-0000-00002D520000}"/>
    <cellStyle name="Normal 20 8 5" xfId="21144" xr:uid="{00000000-0005-0000-0000-00002E520000}"/>
    <cellStyle name="Normal 20 9" xfId="28465" xr:uid="{00000000-0005-0000-0000-00002F520000}"/>
    <cellStyle name="Normal 21" xfId="1302" xr:uid="{00000000-0005-0000-0000-000030520000}"/>
    <cellStyle name="Normal 21 10" xfId="2330" xr:uid="{00000000-0005-0000-0000-000031520000}"/>
    <cellStyle name="Normal 21 11" xfId="3106" xr:uid="{00000000-0005-0000-0000-000032520000}"/>
    <cellStyle name="Normal 21 11 2" xfId="7785" xr:uid="{00000000-0005-0000-0000-000033520000}"/>
    <cellStyle name="Normal 21 11 2 2" xfId="17109" xr:uid="{00000000-0005-0000-0000-000034520000}"/>
    <cellStyle name="Normal 21 11 2 3" xfId="26432" xr:uid="{00000000-0005-0000-0000-000035520000}"/>
    <cellStyle name="Normal 21 11 3" xfId="12493" xr:uid="{00000000-0005-0000-0000-000036520000}"/>
    <cellStyle name="Normal 21 11 4" xfId="21819" xr:uid="{00000000-0005-0000-0000-000037520000}"/>
    <cellStyle name="Normal 21 12" xfId="4761" xr:uid="{00000000-0005-0000-0000-000038520000}"/>
    <cellStyle name="Normal 21 12 2" xfId="14085" xr:uid="{00000000-0005-0000-0000-000039520000}"/>
    <cellStyle name="Normal 21 12 3" xfId="23408" xr:uid="{00000000-0005-0000-0000-00003A520000}"/>
    <cellStyle name="Normal 21 13" xfId="10887" xr:uid="{00000000-0005-0000-0000-00003B520000}"/>
    <cellStyle name="Normal 21 14" xfId="20211" xr:uid="{00000000-0005-0000-0000-00003C520000}"/>
    <cellStyle name="Normal 21 15" xfId="28475" xr:uid="{00000000-0005-0000-0000-00003D520000}"/>
    <cellStyle name="Normal 21 2" xfId="1303" xr:uid="{00000000-0005-0000-0000-00003E520000}"/>
    <cellStyle name="Normal 21 2 10" xfId="4762" xr:uid="{00000000-0005-0000-0000-00003F520000}"/>
    <cellStyle name="Normal 21 2 10 2" xfId="14086" xr:uid="{00000000-0005-0000-0000-000040520000}"/>
    <cellStyle name="Normal 21 2 10 3" xfId="23409" xr:uid="{00000000-0005-0000-0000-000041520000}"/>
    <cellStyle name="Normal 21 2 11" xfId="10888" xr:uid="{00000000-0005-0000-0000-000042520000}"/>
    <cellStyle name="Normal 21 2 12" xfId="20212" xr:uid="{00000000-0005-0000-0000-000043520000}"/>
    <cellStyle name="Normal 21 2 2" xfId="1304" xr:uid="{00000000-0005-0000-0000-000044520000}"/>
    <cellStyle name="Normal 21 2 2 2" xfId="2333" xr:uid="{00000000-0005-0000-0000-000045520000}"/>
    <cellStyle name="Normal 21 2 2 2 2" xfId="2334" xr:uid="{00000000-0005-0000-0000-000046520000}"/>
    <cellStyle name="Normal 21 2 2 2 2 2" xfId="4056" xr:uid="{00000000-0005-0000-0000-000047520000}"/>
    <cellStyle name="Normal 21 2 2 2 2 2 2" xfId="8733" xr:uid="{00000000-0005-0000-0000-000048520000}"/>
    <cellStyle name="Normal 21 2 2 2 2 2 2 2" xfId="18057" xr:uid="{00000000-0005-0000-0000-000049520000}"/>
    <cellStyle name="Normal 21 2 2 2 2 2 2 3" xfId="27380" xr:uid="{00000000-0005-0000-0000-00004A520000}"/>
    <cellStyle name="Normal 21 2 2 2 2 2 3" xfId="13390" xr:uid="{00000000-0005-0000-0000-00004B520000}"/>
    <cellStyle name="Normal 21 2 2 2 2 2 4" xfId="22714" xr:uid="{00000000-0005-0000-0000-00004C520000}"/>
    <cellStyle name="Normal 21 2 2 2 2 3" xfId="5768" xr:uid="{00000000-0005-0000-0000-00004D520000}"/>
    <cellStyle name="Normal 21 2 2 2 2 3 2" xfId="15092" xr:uid="{00000000-0005-0000-0000-00004E520000}"/>
    <cellStyle name="Normal 21 2 2 2 2 3 3" xfId="24415" xr:uid="{00000000-0005-0000-0000-00004F520000}"/>
    <cellStyle name="Normal 21 2 2 2 2 4" xfId="11835" xr:uid="{00000000-0005-0000-0000-000050520000}"/>
    <cellStyle name="Normal 21 2 2 2 2 5" xfId="21161" xr:uid="{00000000-0005-0000-0000-000051520000}"/>
    <cellStyle name="Normal 21 2 2 2 3" xfId="4055" xr:uid="{00000000-0005-0000-0000-000052520000}"/>
    <cellStyle name="Normal 21 2 2 2 3 2" xfId="8732" xr:uid="{00000000-0005-0000-0000-000053520000}"/>
    <cellStyle name="Normal 21 2 2 2 3 2 2" xfId="18056" xr:uid="{00000000-0005-0000-0000-000054520000}"/>
    <cellStyle name="Normal 21 2 2 2 3 2 3" xfId="27379" xr:uid="{00000000-0005-0000-0000-000055520000}"/>
    <cellStyle name="Normal 21 2 2 2 3 3" xfId="13389" xr:uid="{00000000-0005-0000-0000-000056520000}"/>
    <cellStyle name="Normal 21 2 2 2 3 4" xfId="22713" xr:uid="{00000000-0005-0000-0000-000057520000}"/>
    <cellStyle name="Normal 21 2 2 2 4" xfId="5767" xr:uid="{00000000-0005-0000-0000-000058520000}"/>
    <cellStyle name="Normal 21 2 2 2 4 2" xfId="15091" xr:uid="{00000000-0005-0000-0000-000059520000}"/>
    <cellStyle name="Normal 21 2 2 2 4 3" xfId="24414" xr:uid="{00000000-0005-0000-0000-00005A520000}"/>
    <cellStyle name="Normal 21 2 2 2 5" xfId="11834" xr:uid="{00000000-0005-0000-0000-00005B520000}"/>
    <cellStyle name="Normal 21 2 2 2 6" xfId="21160" xr:uid="{00000000-0005-0000-0000-00005C520000}"/>
    <cellStyle name="Normal 21 2 2 3" xfId="2335" xr:uid="{00000000-0005-0000-0000-00005D520000}"/>
    <cellStyle name="Normal 21 2 2 3 2" xfId="4057" xr:uid="{00000000-0005-0000-0000-00005E520000}"/>
    <cellStyle name="Normal 21 2 2 3 2 2" xfId="8734" xr:uid="{00000000-0005-0000-0000-00005F520000}"/>
    <cellStyle name="Normal 21 2 2 3 2 2 2" xfId="18058" xr:uid="{00000000-0005-0000-0000-000060520000}"/>
    <cellStyle name="Normal 21 2 2 3 2 2 3" xfId="27381" xr:uid="{00000000-0005-0000-0000-000061520000}"/>
    <cellStyle name="Normal 21 2 2 3 2 3" xfId="13391" xr:uid="{00000000-0005-0000-0000-000062520000}"/>
    <cellStyle name="Normal 21 2 2 3 2 4" xfId="22715" xr:uid="{00000000-0005-0000-0000-000063520000}"/>
    <cellStyle name="Normal 21 2 2 3 3" xfId="5769" xr:uid="{00000000-0005-0000-0000-000064520000}"/>
    <cellStyle name="Normal 21 2 2 3 3 2" xfId="15093" xr:uid="{00000000-0005-0000-0000-000065520000}"/>
    <cellStyle name="Normal 21 2 2 3 3 3" xfId="24416" xr:uid="{00000000-0005-0000-0000-000066520000}"/>
    <cellStyle name="Normal 21 2 2 3 4" xfId="11836" xr:uid="{00000000-0005-0000-0000-000067520000}"/>
    <cellStyle name="Normal 21 2 2 3 5" xfId="21162" xr:uid="{00000000-0005-0000-0000-000068520000}"/>
    <cellStyle name="Normal 21 2 2 4" xfId="2332" xr:uid="{00000000-0005-0000-0000-000069520000}"/>
    <cellStyle name="Normal 21 2 2 4 2" xfId="4054" xr:uid="{00000000-0005-0000-0000-00006A520000}"/>
    <cellStyle name="Normal 21 2 2 4 2 2" xfId="8731" xr:uid="{00000000-0005-0000-0000-00006B520000}"/>
    <cellStyle name="Normal 21 2 2 4 2 2 2" xfId="18055" xr:uid="{00000000-0005-0000-0000-00006C520000}"/>
    <cellStyle name="Normal 21 2 2 4 2 2 3" xfId="27378" xr:uid="{00000000-0005-0000-0000-00006D520000}"/>
    <cellStyle name="Normal 21 2 2 4 2 3" xfId="13388" xr:uid="{00000000-0005-0000-0000-00006E520000}"/>
    <cellStyle name="Normal 21 2 2 4 2 4" xfId="22712" xr:uid="{00000000-0005-0000-0000-00006F520000}"/>
    <cellStyle name="Normal 21 2 2 4 3" xfId="5766" xr:uid="{00000000-0005-0000-0000-000070520000}"/>
    <cellStyle name="Normal 21 2 2 4 3 2" xfId="15090" xr:uid="{00000000-0005-0000-0000-000071520000}"/>
    <cellStyle name="Normal 21 2 2 4 3 3" xfId="24413" xr:uid="{00000000-0005-0000-0000-000072520000}"/>
    <cellStyle name="Normal 21 2 2 4 4" xfId="11833" xr:uid="{00000000-0005-0000-0000-000073520000}"/>
    <cellStyle name="Normal 21 2 2 4 5" xfId="21159" xr:uid="{00000000-0005-0000-0000-000074520000}"/>
    <cellStyle name="Normal 21 2 2 5" xfId="3108" xr:uid="{00000000-0005-0000-0000-000075520000}"/>
    <cellStyle name="Normal 21 2 2 5 2" xfId="7787" xr:uid="{00000000-0005-0000-0000-000076520000}"/>
    <cellStyle name="Normal 21 2 2 5 2 2" xfId="17111" xr:uid="{00000000-0005-0000-0000-000077520000}"/>
    <cellStyle name="Normal 21 2 2 5 2 3" xfId="26434" xr:uid="{00000000-0005-0000-0000-000078520000}"/>
    <cellStyle name="Normal 21 2 2 5 3" xfId="12495" xr:uid="{00000000-0005-0000-0000-000079520000}"/>
    <cellStyle name="Normal 21 2 2 5 4" xfId="21821" xr:uid="{00000000-0005-0000-0000-00007A520000}"/>
    <cellStyle name="Normal 21 2 2 6" xfId="4763" xr:uid="{00000000-0005-0000-0000-00007B520000}"/>
    <cellStyle name="Normal 21 2 2 6 2" xfId="14087" xr:uid="{00000000-0005-0000-0000-00007C520000}"/>
    <cellStyle name="Normal 21 2 2 6 3" xfId="23410" xr:uid="{00000000-0005-0000-0000-00007D520000}"/>
    <cellStyle name="Normal 21 2 2 7" xfId="10889" xr:uid="{00000000-0005-0000-0000-00007E520000}"/>
    <cellStyle name="Normal 21 2 2 8" xfId="20213" xr:uid="{00000000-0005-0000-0000-00007F520000}"/>
    <cellStyle name="Normal 21 2 3" xfId="2336" xr:uid="{00000000-0005-0000-0000-000080520000}"/>
    <cellStyle name="Normal 21 2 3 2" xfId="2337" xr:uid="{00000000-0005-0000-0000-000081520000}"/>
    <cellStyle name="Normal 21 2 3 2 2" xfId="2338" xr:uid="{00000000-0005-0000-0000-000082520000}"/>
    <cellStyle name="Normal 21 2 3 2 2 2" xfId="4060" xr:uid="{00000000-0005-0000-0000-000083520000}"/>
    <cellStyle name="Normal 21 2 3 2 2 2 2" xfId="8737" xr:uid="{00000000-0005-0000-0000-000084520000}"/>
    <cellStyle name="Normal 21 2 3 2 2 2 2 2" xfId="18061" xr:uid="{00000000-0005-0000-0000-000085520000}"/>
    <cellStyle name="Normal 21 2 3 2 2 2 2 3" xfId="27384" xr:uid="{00000000-0005-0000-0000-000086520000}"/>
    <cellStyle name="Normal 21 2 3 2 2 2 3" xfId="13394" xr:uid="{00000000-0005-0000-0000-000087520000}"/>
    <cellStyle name="Normal 21 2 3 2 2 2 4" xfId="22718" xr:uid="{00000000-0005-0000-0000-000088520000}"/>
    <cellStyle name="Normal 21 2 3 2 2 3" xfId="5772" xr:uid="{00000000-0005-0000-0000-000089520000}"/>
    <cellStyle name="Normal 21 2 3 2 2 3 2" xfId="15096" xr:uid="{00000000-0005-0000-0000-00008A520000}"/>
    <cellStyle name="Normal 21 2 3 2 2 3 3" xfId="24419" xr:uid="{00000000-0005-0000-0000-00008B520000}"/>
    <cellStyle name="Normal 21 2 3 2 2 4" xfId="11839" xr:uid="{00000000-0005-0000-0000-00008C520000}"/>
    <cellStyle name="Normal 21 2 3 2 2 5" xfId="21165" xr:uid="{00000000-0005-0000-0000-00008D520000}"/>
    <cellStyle name="Normal 21 2 3 2 3" xfId="4059" xr:uid="{00000000-0005-0000-0000-00008E520000}"/>
    <cellStyle name="Normal 21 2 3 2 3 2" xfId="8736" xr:uid="{00000000-0005-0000-0000-00008F520000}"/>
    <cellStyle name="Normal 21 2 3 2 3 2 2" xfId="18060" xr:uid="{00000000-0005-0000-0000-000090520000}"/>
    <cellStyle name="Normal 21 2 3 2 3 2 3" xfId="27383" xr:uid="{00000000-0005-0000-0000-000091520000}"/>
    <cellStyle name="Normal 21 2 3 2 3 3" xfId="13393" xr:uid="{00000000-0005-0000-0000-000092520000}"/>
    <cellStyle name="Normal 21 2 3 2 3 4" xfId="22717" xr:uid="{00000000-0005-0000-0000-000093520000}"/>
    <cellStyle name="Normal 21 2 3 2 4" xfId="5771" xr:uid="{00000000-0005-0000-0000-000094520000}"/>
    <cellStyle name="Normal 21 2 3 2 4 2" xfId="15095" xr:uid="{00000000-0005-0000-0000-000095520000}"/>
    <cellStyle name="Normal 21 2 3 2 4 3" xfId="24418" xr:uid="{00000000-0005-0000-0000-000096520000}"/>
    <cellStyle name="Normal 21 2 3 2 5" xfId="11838" xr:uid="{00000000-0005-0000-0000-000097520000}"/>
    <cellStyle name="Normal 21 2 3 2 6" xfId="21164" xr:uid="{00000000-0005-0000-0000-000098520000}"/>
    <cellStyle name="Normal 21 2 3 3" xfId="2339" xr:uid="{00000000-0005-0000-0000-000099520000}"/>
    <cellStyle name="Normal 21 2 3 3 2" xfId="4061" xr:uid="{00000000-0005-0000-0000-00009A520000}"/>
    <cellStyle name="Normal 21 2 3 3 2 2" xfId="8738" xr:uid="{00000000-0005-0000-0000-00009B520000}"/>
    <cellStyle name="Normal 21 2 3 3 2 2 2" xfId="18062" xr:uid="{00000000-0005-0000-0000-00009C520000}"/>
    <cellStyle name="Normal 21 2 3 3 2 2 3" xfId="27385" xr:uid="{00000000-0005-0000-0000-00009D520000}"/>
    <cellStyle name="Normal 21 2 3 3 2 3" xfId="13395" xr:uid="{00000000-0005-0000-0000-00009E520000}"/>
    <cellStyle name="Normal 21 2 3 3 2 4" xfId="22719" xr:uid="{00000000-0005-0000-0000-00009F520000}"/>
    <cellStyle name="Normal 21 2 3 3 3" xfId="5773" xr:uid="{00000000-0005-0000-0000-0000A0520000}"/>
    <cellStyle name="Normal 21 2 3 3 3 2" xfId="15097" xr:uid="{00000000-0005-0000-0000-0000A1520000}"/>
    <cellStyle name="Normal 21 2 3 3 3 3" xfId="24420" xr:uid="{00000000-0005-0000-0000-0000A2520000}"/>
    <cellStyle name="Normal 21 2 3 3 4" xfId="11840" xr:uid="{00000000-0005-0000-0000-0000A3520000}"/>
    <cellStyle name="Normal 21 2 3 3 5" xfId="21166" xr:uid="{00000000-0005-0000-0000-0000A4520000}"/>
    <cellStyle name="Normal 21 2 3 4" xfId="4058" xr:uid="{00000000-0005-0000-0000-0000A5520000}"/>
    <cellStyle name="Normal 21 2 3 4 2" xfId="8735" xr:uid="{00000000-0005-0000-0000-0000A6520000}"/>
    <cellStyle name="Normal 21 2 3 4 2 2" xfId="18059" xr:uid="{00000000-0005-0000-0000-0000A7520000}"/>
    <cellStyle name="Normal 21 2 3 4 2 3" xfId="27382" xr:uid="{00000000-0005-0000-0000-0000A8520000}"/>
    <cellStyle name="Normal 21 2 3 4 3" xfId="13392" xr:uid="{00000000-0005-0000-0000-0000A9520000}"/>
    <cellStyle name="Normal 21 2 3 4 4" xfId="22716" xr:uid="{00000000-0005-0000-0000-0000AA520000}"/>
    <cellStyle name="Normal 21 2 3 5" xfId="5770" xr:uid="{00000000-0005-0000-0000-0000AB520000}"/>
    <cellStyle name="Normal 21 2 3 5 2" xfId="15094" xr:uid="{00000000-0005-0000-0000-0000AC520000}"/>
    <cellStyle name="Normal 21 2 3 5 3" xfId="24417" xr:uid="{00000000-0005-0000-0000-0000AD520000}"/>
    <cellStyle name="Normal 21 2 3 6" xfId="11837" xr:uid="{00000000-0005-0000-0000-0000AE520000}"/>
    <cellStyle name="Normal 21 2 3 7" xfId="21163" xr:uid="{00000000-0005-0000-0000-0000AF520000}"/>
    <cellStyle name="Normal 21 2 4" xfId="2340" xr:uid="{00000000-0005-0000-0000-0000B0520000}"/>
    <cellStyle name="Normal 21 2 4 2" xfId="2341" xr:uid="{00000000-0005-0000-0000-0000B1520000}"/>
    <cellStyle name="Normal 21 2 4 2 2" xfId="4063" xr:uid="{00000000-0005-0000-0000-0000B2520000}"/>
    <cellStyle name="Normal 21 2 4 2 2 2" xfId="8740" xr:uid="{00000000-0005-0000-0000-0000B3520000}"/>
    <cellStyle name="Normal 21 2 4 2 2 2 2" xfId="18064" xr:uid="{00000000-0005-0000-0000-0000B4520000}"/>
    <cellStyle name="Normal 21 2 4 2 2 2 3" xfId="27387" xr:uid="{00000000-0005-0000-0000-0000B5520000}"/>
    <cellStyle name="Normal 21 2 4 2 2 3" xfId="13397" xr:uid="{00000000-0005-0000-0000-0000B6520000}"/>
    <cellStyle name="Normal 21 2 4 2 2 4" xfId="22721" xr:uid="{00000000-0005-0000-0000-0000B7520000}"/>
    <cellStyle name="Normal 21 2 4 2 3" xfId="5775" xr:uid="{00000000-0005-0000-0000-0000B8520000}"/>
    <cellStyle name="Normal 21 2 4 2 3 2" xfId="15099" xr:uid="{00000000-0005-0000-0000-0000B9520000}"/>
    <cellStyle name="Normal 21 2 4 2 3 3" xfId="24422" xr:uid="{00000000-0005-0000-0000-0000BA520000}"/>
    <cellStyle name="Normal 21 2 4 2 4" xfId="11842" xr:uid="{00000000-0005-0000-0000-0000BB520000}"/>
    <cellStyle name="Normal 21 2 4 2 5" xfId="21168" xr:uid="{00000000-0005-0000-0000-0000BC520000}"/>
    <cellStyle name="Normal 21 2 4 3" xfId="4062" xr:uid="{00000000-0005-0000-0000-0000BD520000}"/>
    <cellStyle name="Normal 21 2 4 3 2" xfId="8739" xr:uid="{00000000-0005-0000-0000-0000BE520000}"/>
    <cellStyle name="Normal 21 2 4 3 2 2" xfId="18063" xr:uid="{00000000-0005-0000-0000-0000BF520000}"/>
    <cellStyle name="Normal 21 2 4 3 2 3" xfId="27386" xr:uid="{00000000-0005-0000-0000-0000C0520000}"/>
    <cellStyle name="Normal 21 2 4 3 3" xfId="13396" xr:uid="{00000000-0005-0000-0000-0000C1520000}"/>
    <cellStyle name="Normal 21 2 4 3 4" xfId="22720" xr:uid="{00000000-0005-0000-0000-0000C2520000}"/>
    <cellStyle name="Normal 21 2 4 4" xfId="5774" xr:uid="{00000000-0005-0000-0000-0000C3520000}"/>
    <cellStyle name="Normal 21 2 4 4 2" xfId="15098" xr:uid="{00000000-0005-0000-0000-0000C4520000}"/>
    <cellStyle name="Normal 21 2 4 4 3" xfId="24421" xr:uid="{00000000-0005-0000-0000-0000C5520000}"/>
    <cellStyle name="Normal 21 2 4 5" xfId="11841" xr:uid="{00000000-0005-0000-0000-0000C6520000}"/>
    <cellStyle name="Normal 21 2 4 6" xfId="21167" xr:uid="{00000000-0005-0000-0000-0000C7520000}"/>
    <cellStyle name="Normal 21 2 5" xfId="2342" xr:uid="{00000000-0005-0000-0000-0000C8520000}"/>
    <cellStyle name="Normal 21 2 5 2" xfId="4064" xr:uid="{00000000-0005-0000-0000-0000C9520000}"/>
    <cellStyle name="Normal 21 2 5 2 2" xfId="8741" xr:uid="{00000000-0005-0000-0000-0000CA520000}"/>
    <cellStyle name="Normal 21 2 5 2 2 2" xfId="18065" xr:uid="{00000000-0005-0000-0000-0000CB520000}"/>
    <cellStyle name="Normal 21 2 5 2 2 3" xfId="27388" xr:uid="{00000000-0005-0000-0000-0000CC520000}"/>
    <cellStyle name="Normal 21 2 5 2 3" xfId="13398" xr:uid="{00000000-0005-0000-0000-0000CD520000}"/>
    <cellStyle name="Normal 21 2 5 2 4" xfId="22722" xr:uid="{00000000-0005-0000-0000-0000CE520000}"/>
    <cellStyle name="Normal 21 2 5 3" xfId="5776" xr:uid="{00000000-0005-0000-0000-0000CF520000}"/>
    <cellStyle name="Normal 21 2 5 3 2" xfId="15100" xr:uid="{00000000-0005-0000-0000-0000D0520000}"/>
    <cellStyle name="Normal 21 2 5 3 3" xfId="24423" xr:uid="{00000000-0005-0000-0000-0000D1520000}"/>
    <cellStyle name="Normal 21 2 5 4" xfId="11843" xr:uid="{00000000-0005-0000-0000-0000D2520000}"/>
    <cellStyle name="Normal 21 2 5 5" xfId="21169" xr:uid="{00000000-0005-0000-0000-0000D3520000}"/>
    <cellStyle name="Normal 21 2 6" xfId="2343" xr:uid="{00000000-0005-0000-0000-0000D4520000}"/>
    <cellStyle name="Normal 21 2 6 2" xfId="4065" xr:uid="{00000000-0005-0000-0000-0000D5520000}"/>
    <cellStyle name="Normal 21 2 6 2 2" xfId="8742" xr:uid="{00000000-0005-0000-0000-0000D6520000}"/>
    <cellStyle name="Normal 21 2 6 2 2 2" xfId="18066" xr:uid="{00000000-0005-0000-0000-0000D7520000}"/>
    <cellStyle name="Normal 21 2 6 2 2 3" xfId="27389" xr:uid="{00000000-0005-0000-0000-0000D8520000}"/>
    <cellStyle name="Normal 21 2 6 2 3" xfId="13399" xr:uid="{00000000-0005-0000-0000-0000D9520000}"/>
    <cellStyle name="Normal 21 2 6 2 4" xfId="22723" xr:uid="{00000000-0005-0000-0000-0000DA520000}"/>
    <cellStyle name="Normal 21 2 6 3" xfId="5777" xr:uid="{00000000-0005-0000-0000-0000DB520000}"/>
    <cellStyle name="Normal 21 2 6 3 2" xfId="15101" xr:uid="{00000000-0005-0000-0000-0000DC520000}"/>
    <cellStyle name="Normal 21 2 6 3 3" xfId="24424" xr:uid="{00000000-0005-0000-0000-0000DD520000}"/>
    <cellStyle name="Normal 21 2 6 4" xfId="11844" xr:uid="{00000000-0005-0000-0000-0000DE520000}"/>
    <cellStyle name="Normal 21 2 6 5" xfId="21170" xr:uid="{00000000-0005-0000-0000-0000DF520000}"/>
    <cellStyle name="Normal 21 2 7" xfId="2344" xr:uid="{00000000-0005-0000-0000-0000E0520000}"/>
    <cellStyle name="Normal 21 2 7 2" xfId="4066" xr:uid="{00000000-0005-0000-0000-0000E1520000}"/>
    <cellStyle name="Normal 21 2 7 2 2" xfId="8743" xr:uid="{00000000-0005-0000-0000-0000E2520000}"/>
    <cellStyle name="Normal 21 2 7 2 2 2" xfId="18067" xr:uid="{00000000-0005-0000-0000-0000E3520000}"/>
    <cellStyle name="Normal 21 2 7 2 2 3" xfId="27390" xr:uid="{00000000-0005-0000-0000-0000E4520000}"/>
    <cellStyle name="Normal 21 2 7 2 3" xfId="13400" xr:uid="{00000000-0005-0000-0000-0000E5520000}"/>
    <cellStyle name="Normal 21 2 7 2 4" xfId="22724" xr:uid="{00000000-0005-0000-0000-0000E6520000}"/>
    <cellStyle name="Normal 21 2 7 3" xfId="5778" xr:uid="{00000000-0005-0000-0000-0000E7520000}"/>
    <cellStyle name="Normal 21 2 7 3 2" xfId="15102" xr:uid="{00000000-0005-0000-0000-0000E8520000}"/>
    <cellStyle name="Normal 21 2 7 3 3" xfId="24425" xr:uid="{00000000-0005-0000-0000-0000E9520000}"/>
    <cellStyle name="Normal 21 2 7 4" xfId="11845" xr:uid="{00000000-0005-0000-0000-0000EA520000}"/>
    <cellStyle name="Normal 21 2 7 5" xfId="21171" xr:uid="{00000000-0005-0000-0000-0000EB520000}"/>
    <cellStyle name="Normal 21 2 8" xfId="2331" xr:uid="{00000000-0005-0000-0000-0000EC520000}"/>
    <cellStyle name="Normal 21 2 8 2" xfId="4053" xr:uid="{00000000-0005-0000-0000-0000ED520000}"/>
    <cellStyle name="Normal 21 2 8 2 2" xfId="8730" xr:uid="{00000000-0005-0000-0000-0000EE520000}"/>
    <cellStyle name="Normal 21 2 8 2 2 2" xfId="18054" xr:uid="{00000000-0005-0000-0000-0000EF520000}"/>
    <cellStyle name="Normal 21 2 8 2 2 3" xfId="27377" xr:uid="{00000000-0005-0000-0000-0000F0520000}"/>
    <cellStyle name="Normal 21 2 8 2 3" xfId="13387" xr:uid="{00000000-0005-0000-0000-0000F1520000}"/>
    <cellStyle name="Normal 21 2 8 2 4" xfId="22711" xr:uid="{00000000-0005-0000-0000-0000F2520000}"/>
    <cellStyle name="Normal 21 2 8 3" xfId="5765" xr:uid="{00000000-0005-0000-0000-0000F3520000}"/>
    <cellStyle name="Normal 21 2 8 3 2" xfId="15089" xr:uid="{00000000-0005-0000-0000-0000F4520000}"/>
    <cellStyle name="Normal 21 2 8 3 3" xfId="24412" xr:uid="{00000000-0005-0000-0000-0000F5520000}"/>
    <cellStyle name="Normal 21 2 8 4" xfId="11832" xr:uid="{00000000-0005-0000-0000-0000F6520000}"/>
    <cellStyle name="Normal 21 2 8 5" xfId="21158" xr:uid="{00000000-0005-0000-0000-0000F7520000}"/>
    <cellStyle name="Normal 21 2 9" xfId="3107" xr:uid="{00000000-0005-0000-0000-0000F8520000}"/>
    <cellStyle name="Normal 21 2 9 2" xfId="7786" xr:uid="{00000000-0005-0000-0000-0000F9520000}"/>
    <cellStyle name="Normal 21 2 9 2 2" xfId="17110" xr:uid="{00000000-0005-0000-0000-0000FA520000}"/>
    <cellStyle name="Normal 21 2 9 2 3" xfId="26433" xr:uid="{00000000-0005-0000-0000-0000FB520000}"/>
    <cellStyle name="Normal 21 2 9 3" xfId="12494" xr:uid="{00000000-0005-0000-0000-0000FC520000}"/>
    <cellStyle name="Normal 21 2 9 4" xfId="21820" xr:uid="{00000000-0005-0000-0000-0000FD520000}"/>
    <cellStyle name="Normal 21 3" xfId="1305" xr:uid="{00000000-0005-0000-0000-0000FE520000}"/>
    <cellStyle name="Normal 21 3 2" xfId="2346" xr:uid="{00000000-0005-0000-0000-0000FF520000}"/>
    <cellStyle name="Normal 21 3 2 2" xfId="2347" xr:uid="{00000000-0005-0000-0000-000000530000}"/>
    <cellStyle name="Normal 21 3 2 2 2" xfId="4069" xr:uid="{00000000-0005-0000-0000-000001530000}"/>
    <cellStyle name="Normal 21 3 2 2 2 2" xfId="8746" xr:uid="{00000000-0005-0000-0000-000002530000}"/>
    <cellStyle name="Normal 21 3 2 2 2 2 2" xfId="18070" xr:uid="{00000000-0005-0000-0000-000003530000}"/>
    <cellStyle name="Normal 21 3 2 2 2 2 3" xfId="27393" xr:uid="{00000000-0005-0000-0000-000004530000}"/>
    <cellStyle name="Normal 21 3 2 2 2 3" xfId="13403" xr:uid="{00000000-0005-0000-0000-000005530000}"/>
    <cellStyle name="Normal 21 3 2 2 2 4" xfId="22727" xr:uid="{00000000-0005-0000-0000-000006530000}"/>
    <cellStyle name="Normal 21 3 2 2 3" xfId="5781" xr:uid="{00000000-0005-0000-0000-000007530000}"/>
    <cellStyle name="Normal 21 3 2 2 3 2" xfId="15105" xr:uid="{00000000-0005-0000-0000-000008530000}"/>
    <cellStyle name="Normal 21 3 2 2 3 3" xfId="24428" xr:uid="{00000000-0005-0000-0000-000009530000}"/>
    <cellStyle name="Normal 21 3 2 2 4" xfId="11848" xr:uid="{00000000-0005-0000-0000-00000A530000}"/>
    <cellStyle name="Normal 21 3 2 2 5" xfId="21174" xr:uid="{00000000-0005-0000-0000-00000B530000}"/>
    <cellStyle name="Normal 21 3 2 3" xfId="4068" xr:uid="{00000000-0005-0000-0000-00000C530000}"/>
    <cellStyle name="Normal 21 3 2 3 2" xfId="8745" xr:uid="{00000000-0005-0000-0000-00000D530000}"/>
    <cellStyle name="Normal 21 3 2 3 2 2" xfId="18069" xr:uid="{00000000-0005-0000-0000-00000E530000}"/>
    <cellStyle name="Normal 21 3 2 3 2 3" xfId="27392" xr:uid="{00000000-0005-0000-0000-00000F530000}"/>
    <cellStyle name="Normal 21 3 2 3 3" xfId="13402" xr:uid="{00000000-0005-0000-0000-000010530000}"/>
    <cellStyle name="Normal 21 3 2 3 4" xfId="22726" xr:uid="{00000000-0005-0000-0000-000011530000}"/>
    <cellStyle name="Normal 21 3 2 4" xfId="5780" xr:uid="{00000000-0005-0000-0000-000012530000}"/>
    <cellStyle name="Normal 21 3 2 4 2" xfId="15104" xr:uid="{00000000-0005-0000-0000-000013530000}"/>
    <cellStyle name="Normal 21 3 2 4 3" xfId="24427" xr:uid="{00000000-0005-0000-0000-000014530000}"/>
    <cellStyle name="Normal 21 3 2 5" xfId="11847" xr:uid="{00000000-0005-0000-0000-000015530000}"/>
    <cellStyle name="Normal 21 3 2 6" xfId="21173" xr:uid="{00000000-0005-0000-0000-000016530000}"/>
    <cellStyle name="Normal 21 3 3" xfId="2348" xr:uid="{00000000-0005-0000-0000-000017530000}"/>
    <cellStyle name="Normal 21 3 3 2" xfId="4070" xr:uid="{00000000-0005-0000-0000-000018530000}"/>
    <cellStyle name="Normal 21 3 3 2 2" xfId="8747" xr:uid="{00000000-0005-0000-0000-000019530000}"/>
    <cellStyle name="Normal 21 3 3 2 2 2" xfId="18071" xr:uid="{00000000-0005-0000-0000-00001A530000}"/>
    <cellStyle name="Normal 21 3 3 2 2 3" xfId="27394" xr:uid="{00000000-0005-0000-0000-00001B530000}"/>
    <cellStyle name="Normal 21 3 3 2 3" xfId="13404" xr:uid="{00000000-0005-0000-0000-00001C530000}"/>
    <cellStyle name="Normal 21 3 3 2 4" xfId="22728" xr:uid="{00000000-0005-0000-0000-00001D530000}"/>
    <cellStyle name="Normal 21 3 3 3" xfId="5782" xr:uid="{00000000-0005-0000-0000-00001E530000}"/>
    <cellStyle name="Normal 21 3 3 3 2" xfId="15106" xr:uid="{00000000-0005-0000-0000-00001F530000}"/>
    <cellStyle name="Normal 21 3 3 3 3" xfId="24429" xr:uid="{00000000-0005-0000-0000-000020530000}"/>
    <cellStyle name="Normal 21 3 3 4" xfId="11849" xr:uid="{00000000-0005-0000-0000-000021530000}"/>
    <cellStyle name="Normal 21 3 3 5" xfId="21175" xr:uid="{00000000-0005-0000-0000-000022530000}"/>
    <cellStyle name="Normal 21 3 4" xfId="2345" xr:uid="{00000000-0005-0000-0000-000023530000}"/>
    <cellStyle name="Normal 21 3 4 2" xfId="4067" xr:uid="{00000000-0005-0000-0000-000024530000}"/>
    <cellStyle name="Normal 21 3 4 2 2" xfId="8744" xr:uid="{00000000-0005-0000-0000-000025530000}"/>
    <cellStyle name="Normal 21 3 4 2 2 2" xfId="18068" xr:uid="{00000000-0005-0000-0000-000026530000}"/>
    <cellStyle name="Normal 21 3 4 2 2 3" xfId="27391" xr:uid="{00000000-0005-0000-0000-000027530000}"/>
    <cellStyle name="Normal 21 3 4 2 3" xfId="13401" xr:uid="{00000000-0005-0000-0000-000028530000}"/>
    <cellStyle name="Normal 21 3 4 2 4" xfId="22725" xr:uid="{00000000-0005-0000-0000-000029530000}"/>
    <cellStyle name="Normal 21 3 4 3" xfId="5779" xr:uid="{00000000-0005-0000-0000-00002A530000}"/>
    <cellStyle name="Normal 21 3 4 3 2" xfId="15103" xr:uid="{00000000-0005-0000-0000-00002B530000}"/>
    <cellStyle name="Normal 21 3 4 3 3" xfId="24426" xr:uid="{00000000-0005-0000-0000-00002C530000}"/>
    <cellStyle name="Normal 21 3 4 4" xfId="11846" xr:uid="{00000000-0005-0000-0000-00002D530000}"/>
    <cellStyle name="Normal 21 3 4 5" xfId="21172" xr:uid="{00000000-0005-0000-0000-00002E530000}"/>
    <cellStyle name="Normal 21 3 5" xfId="3109" xr:uid="{00000000-0005-0000-0000-00002F530000}"/>
    <cellStyle name="Normal 21 3 5 2" xfId="7788" xr:uid="{00000000-0005-0000-0000-000030530000}"/>
    <cellStyle name="Normal 21 3 5 2 2" xfId="17112" xr:uid="{00000000-0005-0000-0000-000031530000}"/>
    <cellStyle name="Normal 21 3 5 2 3" xfId="26435" xr:uid="{00000000-0005-0000-0000-000032530000}"/>
    <cellStyle name="Normal 21 3 5 3" xfId="12496" xr:uid="{00000000-0005-0000-0000-000033530000}"/>
    <cellStyle name="Normal 21 3 5 4" xfId="21822" xr:uid="{00000000-0005-0000-0000-000034530000}"/>
    <cellStyle name="Normal 21 3 6" xfId="4764" xr:uid="{00000000-0005-0000-0000-000035530000}"/>
    <cellStyle name="Normal 21 3 6 2" xfId="14088" xr:uid="{00000000-0005-0000-0000-000036530000}"/>
    <cellStyle name="Normal 21 3 6 3" xfId="23411" xr:uid="{00000000-0005-0000-0000-000037530000}"/>
    <cellStyle name="Normal 21 3 7" xfId="10890" xr:uid="{00000000-0005-0000-0000-000038530000}"/>
    <cellStyle name="Normal 21 3 8" xfId="20214" xr:uid="{00000000-0005-0000-0000-000039530000}"/>
    <cellStyle name="Normal 21 4" xfId="2349" xr:uid="{00000000-0005-0000-0000-00003A530000}"/>
    <cellStyle name="Normal 21 4 2" xfId="2350" xr:uid="{00000000-0005-0000-0000-00003B530000}"/>
    <cellStyle name="Normal 21 4 2 2" xfId="2351" xr:uid="{00000000-0005-0000-0000-00003C530000}"/>
    <cellStyle name="Normal 21 4 2 2 2" xfId="4073" xr:uid="{00000000-0005-0000-0000-00003D530000}"/>
    <cellStyle name="Normal 21 4 2 2 2 2" xfId="8750" xr:uid="{00000000-0005-0000-0000-00003E530000}"/>
    <cellStyle name="Normal 21 4 2 2 2 2 2" xfId="18074" xr:uid="{00000000-0005-0000-0000-00003F530000}"/>
    <cellStyle name="Normal 21 4 2 2 2 2 3" xfId="27397" xr:uid="{00000000-0005-0000-0000-000040530000}"/>
    <cellStyle name="Normal 21 4 2 2 2 3" xfId="13407" xr:uid="{00000000-0005-0000-0000-000041530000}"/>
    <cellStyle name="Normal 21 4 2 2 2 4" xfId="22731" xr:uid="{00000000-0005-0000-0000-000042530000}"/>
    <cellStyle name="Normal 21 4 2 2 3" xfId="5785" xr:uid="{00000000-0005-0000-0000-000043530000}"/>
    <cellStyle name="Normal 21 4 2 2 3 2" xfId="15109" xr:uid="{00000000-0005-0000-0000-000044530000}"/>
    <cellStyle name="Normal 21 4 2 2 3 3" xfId="24432" xr:uid="{00000000-0005-0000-0000-000045530000}"/>
    <cellStyle name="Normal 21 4 2 2 4" xfId="11852" xr:uid="{00000000-0005-0000-0000-000046530000}"/>
    <cellStyle name="Normal 21 4 2 2 5" xfId="21178" xr:uid="{00000000-0005-0000-0000-000047530000}"/>
    <cellStyle name="Normal 21 4 2 3" xfId="4072" xr:uid="{00000000-0005-0000-0000-000048530000}"/>
    <cellStyle name="Normal 21 4 2 3 2" xfId="8749" xr:uid="{00000000-0005-0000-0000-000049530000}"/>
    <cellStyle name="Normal 21 4 2 3 2 2" xfId="18073" xr:uid="{00000000-0005-0000-0000-00004A530000}"/>
    <cellStyle name="Normal 21 4 2 3 2 3" xfId="27396" xr:uid="{00000000-0005-0000-0000-00004B530000}"/>
    <cellStyle name="Normal 21 4 2 3 3" xfId="13406" xr:uid="{00000000-0005-0000-0000-00004C530000}"/>
    <cellStyle name="Normal 21 4 2 3 4" xfId="22730" xr:uid="{00000000-0005-0000-0000-00004D530000}"/>
    <cellStyle name="Normal 21 4 2 4" xfId="5784" xr:uid="{00000000-0005-0000-0000-00004E530000}"/>
    <cellStyle name="Normal 21 4 2 4 2" xfId="15108" xr:uid="{00000000-0005-0000-0000-00004F530000}"/>
    <cellStyle name="Normal 21 4 2 4 3" xfId="24431" xr:uid="{00000000-0005-0000-0000-000050530000}"/>
    <cellStyle name="Normal 21 4 2 5" xfId="11851" xr:uid="{00000000-0005-0000-0000-000051530000}"/>
    <cellStyle name="Normal 21 4 2 6" xfId="21177" xr:uid="{00000000-0005-0000-0000-000052530000}"/>
    <cellStyle name="Normal 21 4 3" xfId="2352" xr:uid="{00000000-0005-0000-0000-000053530000}"/>
    <cellStyle name="Normal 21 4 3 2" xfId="4074" xr:uid="{00000000-0005-0000-0000-000054530000}"/>
    <cellStyle name="Normal 21 4 3 2 2" xfId="8751" xr:uid="{00000000-0005-0000-0000-000055530000}"/>
    <cellStyle name="Normal 21 4 3 2 2 2" xfId="18075" xr:uid="{00000000-0005-0000-0000-000056530000}"/>
    <cellStyle name="Normal 21 4 3 2 2 3" xfId="27398" xr:uid="{00000000-0005-0000-0000-000057530000}"/>
    <cellStyle name="Normal 21 4 3 2 3" xfId="13408" xr:uid="{00000000-0005-0000-0000-000058530000}"/>
    <cellStyle name="Normal 21 4 3 2 4" xfId="22732" xr:uid="{00000000-0005-0000-0000-000059530000}"/>
    <cellStyle name="Normal 21 4 3 3" xfId="5786" xr:uid="{00000000-0005-0000-0000-00005A530000}"/>
    <cellStyle name="Normal 21 4 3 3 2" xfId="15110" xr:uid="{00000000-0005-0000-0000-00005B530000}"/>
    <cellStyle name="Normal 21 4 3 3 3" xfId="24433" xr:uid="{00000000-0005-0000-0000-00005C530000}"/>
    <cellStyle name="Normal 21 4 3 4" xfId="11853" xr:uid="{00000000-0005-0000-0000-00005D530000}"/>
    <cellStyle name="Normal 21 4 3 5" xfId="21179" xr:uid="{00000000-0005-0000-0000-00005E530000}"/>
    <cellStyle name="Normal 21 4 4" xfId="4071" xr:uid="{00000000-0005-0000-0000-00005F530000}"/>
    <cellStyle name="Normal 21 4 4 2" xfId="8748" xr:uid="{00000000-0005-0000-0000-000060530000}"/>
    <cellStyle name="Normal 21 4 4 2 2" xfId="18072" xr:uid="{00000000-0005-0000-0000-000061530000}"/>
    <cellStyle name="Normal 21 4 4 2 3" xfId="27395" xr:uid="{00000000-0005-0000-0000-000062530000}"/>
    <cellStyle name="Normal 21 4 4 3" xfId="13405" xr:uid="{00000000-0005-0000-0000-000063530000}"/>
    <cellStyle name="Normal 21 4 4 4" xfId="22729" xr:uid="{00000000-0005-0000-0000-000064530000}"/>
    <cellStyle name="Normal 21 4 5" xfId="5783" xr:uid="{00000000-0005-0000-0000-000065530000}"/>
    <cellStyle name="Normal 21 4 5 2" xfId="15107" xr:uid="{00000000-0005-0000-0000-000066530000}"/>
    <cellStyle name="Normal 21 4 5 3" xfId="24430" xr:uid="{00000000-0005-0000-0000-000067530000}"/>
    <cellStyle name="Normal 21 4 6" xfId="11850" xr:uid="{00000000-0005-0000-0000-000068530000}"/>
    <cellStyle name="Normal 21 4 7" xfId="21176" xr:uid="{00000000-0005-0000-0000-000069530000}"/>
    <cellStyle name="Normal 21 5" xfId="2353" xr:uid="{00000000-0005-0000-0000-00006A530000}"/>
    <cellStyle name="Normal 21 5 2" xfId="2354" xr:uid="{00000000-0005-0000-0000-00006B530000}"/>
    <cellStyle name="Normal 21 5 2 2" xfId="2355" xr:uid="{00000000-0005-0000-0000-00006C530000}"/>
    <cellStyle name="Normal 21 5 2 2 2" xfId="4077" xr:uid="{00000000-0005-0000-0000-00006D530000}"/>
    <cellStyle name="Normal 21 5 2 2 2 2" xfId="8754" xr:uid="{00000000-0005-0000-0000-00006E530000}"/>
    <cellStyle name="Normal 21 5 2 2 2 2 2" xfId="18078" xr:uid="{00000000-0005-0000-0000-00006F530000}"/>
    <cellStyle name="Normal 21 5 2 2 2 2 3" xfId="27401" xr:uid="{00000000-0005-0000-0000-000070530000}"/>
    <cellStyle name="Normal 21 5 2 2 2 3" xfId="13411" xr:uid="{00000000-0005-0000-0000-000071530000}"/>
    <cellStyle name="Normal 21 5 2 2 2 4" xfId="22735" xr:uid="{00000000-0005-0000-0000-000072530000}"/>
    <cellStyle name="Normal 21 5 2 2 3" xfId="5789" xr:uid="{00000000-0005-0000-0000-000073530000}"/>
    <cellStyle name="Normal 21 5 2 2 3 2" xfId="15113" xr:uid="{00000000-0005-0000-0000-000074530000}"/>
    <cellStyle name="Normal 21 5 2 2 3 3" xfId="24436" xr:uid="{00000000-0005-0000-0000-000075530000}"/>
    <cellStyle name="Normal 21 5 2 2 4" xfId="11856" xr:uid="{00000000-0005-0000-0000-000076530000}"/>
    <cellStyle name="Normal 21 5 2 2 5" xfId="21182" xr:uid="{00000000-0005-0000-0000-000077530000}"/>
    <cellStyle name="Normal 21 5 2 3" xfId="4076" xr:uid="{00000000-0005-0000-0000-000078530000}"/>
    <cellStyle name="Normal 21 5 2 3 2" xfId="8753" xr:uid="{00000000-0005-0000-0000-000079530000}"/>
    <cellStyle name="Normal 21 5 2 3 2 2" xfId="18077" xr:uid="{00000000-0005-0000-0000-00007A530000}"/>
    <cellStyle name="Normal 21 5 2 3 2 3" xfId="27400" xr:uid="{00000000-0005-0000-0000-00007B530000}"/>
    <cellStyle name="Normal 21 5 2 3 3" xfId="13410" xr:uid="{00000000-0005-0000-0000-00007C530000}"/>
    <cellStyle name="Normal 21 5 2 3 4" xfId="22734" xr:uid="{00000000-0005-0000-0000-00007D530000}"/>
    <cellStyle name="Normal 21 5 2 4" xfId="5788" xr:uid="{00000000-0005-0000-0000-00007E530000}"/>
    <cellStyle name="Normal 21 5 2 4 2" xfId="15112" xr:uid="{00000000-0005-0000-0000-00007F530000}"/>
    <cellStyle name="Normal 21 5 2 4 3" xfId="24435" xr:uid="{00000000-0005-0000-0000-000080530000}"/>
    <cellStyle name="Normal 21 5 2 5" xfId="11855" xr:uid="{00000000-0005-0000-0000-000081530000}"/>
    <cellStyle name="Normal 21 5 2 6" xfId="21181" xr:uid="{00000000-0005-0000-0000-000082530000}"/>
    <cellStyle name="Normal 21 5 3" xfId="2356" xr:uid="{00000000-0005-0000-0000-000083530000}"/>
    <cellStyle name="Normal 21 5 3 2" xfId="4078" xr:uid="{00000000-0005-0000-0000-000084530000}"/>
    <cellStyle name="Normal 21 5 3 2 2" xfId="8755" xr:uid="{00000000-0005-0000-0000-000085530000}"/>
    <cellStyle name="Normal 21 5 3 2 2 2" xfId="18079" xr:uid="{00000000-0005-0000-0000-000086530000}"/>
    <cellStyle name="Normal 21 5 3 2 2 3" xfId="27402" xr:uid="{00000000-0005-0000-0000-000087530000}"/>
    <cellStyle name="Normal 21 5 3 2 3" xfId="13412" xr:uid="{00000000-0005-0000-0000-000088530000}"/>
    <cellStyle name="Normal 21 5 3 2 4" xfId="22736" xr:uid="{00000000-0005-0000-0000-000089530000}"/>
    <cellStyle name="Normal 21 5 3 3" xfId="5790" xr:uid="{00000000-0005-0000-0000-00008A530000}"/>
    <cellStyle name="Normal 21 5 3 3 2" xfId="15114" xr:uid="{00000000-0005-0000-0000-00008B530000}"/>
    <cellStyle name="Normal 21 5 3 3 3" xfId="24437" xr:uid="{00000000-0005-0000-0000-00008C530000}"/>
    <cellStyle name="Normal 21 5 3 4" xfId="11857" xr:uid="{00000000-0005-0000-0000-00008D530000}"/>
    <cellStyle name="Normal 21 5 3 5" xfId="21183" xr:uid="{00000000-0005-0000-0000-00008E530000}"/>
    <cellStyle name="Normal 21 5 4" xfId="4075" xr:uid="{00000000-0005-0000-0000-00008F530000}"/>
    <cellStyle name="Normal 21 5 4 2" xfId="8752" xr:uid="{00000000-0005-0000-0000-000090530000}"/>
    <cellStyle name="Normal 21 5 4 2 2" xfId="18076" xr:uid="{00000000-0005-0000-0000-000091530000}"/>
    <cellStyle name="Normal 21 5 4 2 3" xfId="27399" xr:uid="{00000000-0005-0000-0000-000092530000}"/>
    <cellStyle name="Normal 21 5 4 3" xfId="13409" xr:uid="{00000000-0005-0000-0000-000093530000}"/>
    <cellStyle name="Normal 21 5 4 4" xfId="22733" xr:uid="{00000000-0005-0000-0000-000094530000}"/>
    <cellStyle name="Normal 21 5 5" xfId="5787" xr:uid="{00000000-0005-0000-0000-000095530000}"/>
    <cellStyle name="Normal 21 5 5 2" xfId="15111" xr:uid="{00000000-0005-0000-0000-000096530000}"/>
    <cellStyle name="Normal 21 5 5 3" xfId="24434" xr:uid="{00000000-0005-0000-0000-000097530000}"/>
    <cellStyle name="Normal 21 5 6" xfId="11854" xr:uid="{00000000-0005-0000-0000-000098530000}"/>
    <cellStyle name="Normal 21 5 7" xfId="21180" xr:uid="{00000000-0005-0000-0000-000099530000}"/>
    <cellStyle name="Normal 21 6" xfId="2357" xr:uid="{00000000-0005-0000-0000-00009A530000}"/>
    <cellStyle name="Normal 21 6 2" xfId="2358" xr:uid="{00000000-0005-0000-0000-00009B530000}"/>
    <cellStyle name="Normal 21 6 2 2" xfId="4079" xr:uid="{00000000-0005-0000-0000-00009C530000}"/>
    <cellStyle name="Normal 21 6 2 2 2" xfId="8756" xr:uid="{00000000-0005-0000-0000-00009D530000}"/>
    <cellStyle name="Normal 21 6 2 2 2 2" xfId="18080" xr:uid="{00000000-0005-0000-0000-00009E530000}"/>
    <cellStyle name="Normal 21 6 2 2 2 3" xfId="27403" xr:uid="{00000000-0005-0000-0000-00009F530000}"/>
    <cellStyle name="Normal 21 6 2 2 3" xfId="13413" xr:uid="{00000000-0005-0000-0000-0000A0530000}"/>
    <cellStyle name="Normal 21 6 2 2 4" xfId="22737" xr:uid="{00000000-0005-0000-0000-0000A1530000}"/>
    <cellStyle name="Normal 21 6 2 3" xfId="5791" xr:uid="{00000000-0005-0000-0000-0000A2530000}"/>
    <cellStyle name="Normal 21 6 2 3 2" xfId="15115" xr:uid="{00000000-0005-0000-0000-0000A3530000}"/>
    <cellStyle name="Normal 21 6 2 3 3" xfId="24438" xr:uid="{00000000-0005-0000-0000-0000A4530000}"/>
    <cellStyle name="Normal 21 6 2 4" xfId="11858" xr:uid="{00000000-0005-0000-0000-0000A5530000}"/>
    <cellStyle name="Normal 21 6 2 5" xfId="21184" xr:uid="{00000000-0005-0000-0000-0000A6530000}"/>
    <cellStyle name="Normal 21 6 3" xfId="2359" xr:uid="{00000000-0005-0000-0000-0000A7530000}"/>
    <cellStyle name="Normal 21 7" xfId="2360" xr:uid="{00000000-0005-0000-0000-0000A8530000}"/>
    <cellStyle name="Normal 21 7 2" xfId="4080" xr:uid="{00000000-0005-0000-0000-0000A9530000}"/>
    <cellStyle name="Normal 21 7 2 2" xfId="8757" xr:uid="{00000000-0005-0000-0000-0000AA530000}"/>
    <cellStyle name="Normal 21 7 2 2 2" xfId="18081" xr:uid="{00000000-0005-0000-0000-0000AB530000}"/>
    <cellStyle name="Normal 21 7 2 2 3" xfId="27404" xr:uid="{00000000-0005-0000-0000-0000AC530000}"/>
    <cellStyle name="Normal 21 7 2 3" xfId="13414" xr:uid="{00000000-0005-0000-0000-0000AD530000}"/>
    <cellStyle name="Normal 21 7 2 4" xfId="22738" xr:uid="{00000000-0005-0000-0000-0000AE530000}"/>
    <cellStyle name="Normal 21 7 3" xfId="5792" xr:uid="{00000000-0005-0000-0000-0000AF530000}"/>
    <cellStyle name="Normal 21 7 3 2" xfId="15116" xr:uid="{00000000-0005-0000-0000-0000B0530000}"/>
    <cellStyle name="Normal 21 7 3 3" xfId="24439" xr:uid="{00000000-0005-0000-0000-0000B1530000}"/>
    <cellStyle name="Normal 21 7 4" xfId="11859" xr:uid="{00000000-0005-0000-0000-0000B2530000}"/>
    <cellStyle name="Normal 21 7 5" xfId="21185" xr:uid="{00000000-0005-0000-0000-0000B3530000}"/>
    <cellStyle name="Normal 21 8" xfId="2361" xr:uid="{00000000-0005-0000-0000-0000B4530000}"/>
    <cellStyle name="Normal 21 8 2" xfId="4081" xr:uid="{00000000-0005-0000-0000-0000B5530000}"/>
    <cellStyle name="Normal 21 8 2 2" xfId="8758" xr:uid="{00000000-0005-0000-0000-0000B6530000}"/>
    <cellStyle name="Normal 21 8 2 2 2" xfId="18082" xr:uid="{00000000-0005-0000-0000-0000B7530000}"/>
    <cellStyle name="Normal 21 8 2 2 3" xfId="27405" xr:uid="{00000000-0005-0000-0000-0000B8530000}"/>
    <cellStyle name="Normal 21 8 2 3" xfId="13415" xr:uid="{00000000-0005-0000-0000-0000B9530000}"/>
    <cellStyle name="Normal 21 8 2 4" xfId="22739" xr:uid="{00000000-0005-0000-0000-0000BA530000}"/>
    <cellStyle name="Normal 21 8 3" xfId="5793" xr:uid="{00000000-0005-0000-0000-0000BB530000}"/>
    <cellStyle name="Normal 21 8 3 2" xfId="15117" xr:uid="{00000000-0005-0000-0000-0000BC530000}"/>
    <cellStyle name="Normal 21 8 3 3" xfId="24440" xr:uid="{00000000-0005-0000-0000-0000BD530000}"/>
    <cellStyle name="Normal 21 8 4" xfId="11860" xr:uid="{00000000-0005-0000-0000-0000BE530000}"/>
    <cellStyle name="Normal 21 8 5" xfId="21186" xr:uid="{00000000-0005-0000-0000-0000BF530000}"/>
    <cellStyle name="Normal 21 9" xfId="2362" xr:uid="{00000000-0005-0000-0000-0000C0530000}"/>
    <cellStyle name="Normal 21 9 2" xfId="2363" xr:uid="{00000000-0005-0000-0000-0000C1530000}"/>
    <cellStyle name="Normal 21 9 2 2" xfId="4082" xr:uid="{00000000-0005-0000-0000-0000C2530000}"/>
    <cellStyle name="Normal 21 9 2 2 2" xfId="8759" xr:uid="{00000000-0005-0000-0000-0000C3530000}"/>
    <cellStyle name="Normal 21 9 2 2 2 2" xfId="18083" xr:uid="{00000000-0005-0000-0000-0000C4530000}"/>
    <cellStyle name="Normal 21 9 2 2 2 3" xfId="27406" xr:uid="{00000000-0005-0000-0000-0000C5530000}"/>
    <cellStyle name="Normal 21 9 2 2 3" xfId="13416" xr:uid="{00000000-0005-0000-0000-0000C6530000}"/>
    <cellStyle name="Normal 21 9 2 2 4" xfId="22740" xr:uid="{00000000-0005-0000-0000-0000C7530000}"/>
    <cellStyle name="Normal 21 9 2 3" xfId="5794" xr:uid="{00000000-0005-0000-0000-0000C8530000}"/>
    <cellStyle name="Normal 21 9 2 3 2" xfId="15118" xr:uid="{00000000-0005-0000-0000-0000C9530000}"/>
    <cellStyle name="Normal 21 9 2 3 3" xfId="24441" xr:uid="{00000000-0005-0000-0000-0000CA530000}"/>
    <cellStyle name="Normal 21 9 2 4" xfId="11861" xr:uid="{00000000-0005-0000-0000-0000CB530000}"/>
    <cellStyle name="Normal 21 9 2 5" xfId="21187" xr:uid="{00000000-0005-0000-0000-0000CC530000}"/>
    <cellStyle name="Normal 22" xfId="1306" xr:uid="{00000000-0005-0000-0000-0000CD530000}"/>
    <cellStyle name="Normal 22 10" xfId="4765" xr:uid="{00000000-0005-0000-0000-0000CE530000}"/>
    <cellStyle name="Normal 22 10 2" xfId="14089" xr:uid="{00000000-0005-0000-0000-0000CF530000}"/>
    <cellStyle name="Normal 22 10 3" xfId="23412" xr:uid="{00000000-0005-0000-0000-0000D0530000}"/>
    <cellStyle name="Normal 22 11" xfId="10891" xr:uid="{00000000-0005-0000-0000-0000D1530000}"/>
    <cellStyle name="Normal 22 12" xfId="20215" xr:uid="{00000000-0005-0000-0000-0000D2530000}"/>
    <cellStyle name="Normal 22 13" xfId="28743" xr:uid="{00000000-0005-0000-0000-0000D3530000}"/>
    <cellStyle name="Normal 22 2" xfId="1307" xr:uid="{00000000-0005-0000-0000-0000D4530000}"/>
    <cellStyle name="Normal 22 2 2" xfId="2366" xr:uid="{00000000-0005-0000-0000-0000D5530000}"/>
    <cellStyle name="Normal 22 2 2 2" xfId="2367" xr:uid="{00000000-0005-0000-0000-0000D6530000}"/>
    <cellStyle name="Normal 22 2 2 2 2" xfId="4086" xr:uid="{00000000-0005-0000-0000-0000D7530000}"/>
    <cellStyle name="Normal 22 2 2 2 2 2" xfId="8763" xr:uid="{00000000-0005-0000-0000-0000D8530000}"/>
    <cellStyle name="Normal 22 2 2 2 2 2 2" xfId="18087" xr:uid="{00000000-0005-0000-0000-0000D9530000}"/>
    <cellStyle name="Normal 22 2 2 2 2 2 3" xfId="27410" xr:uid="{00000000-0005-0000-0000-0000DA530000}"/>
    <cellStyle name="Normal 22 2 2 2 2 3" xfId="13420" xr:uid="{00000000-0005-0000-0000-0000DB530000}"/>
    <cellStyle name="Normal 22 2 2 2 2 4" xfId="22744" xr:uid="{00000000-0005-0000-0000-0000DC530000}"/>
    <cellStyle name="Normal 22 2 2 2 3" xfId="5798" xr:uid="{00000000-0005-0000-0000-0000DD530000}"/>
    <cellStyle name="Normal 22 2 2 2 3 2" xfId="15122" xr:uid="{00000000-0005-0000-0000-0000DE530000}"/>
    <cellStyle name="Normal 22 2 2 2 3 3" xfId="24445" xr:uid="{00000000-0005-0000-0000-0000DF530000}"/>
    <cellStyle name="Normal 22 2 2 2 4" xfId="11865" xr:uid="{00000000-0005-0000-0000-0000E0530000}"/>
    <cellStyle name="Normal 22 2 2 2 5" xfId="21191" xr:uid="{00000000-0005-0000-0000-0000E1530000}"/>
    <cellStyle name="Normal 22 2 2 3" xfId="4085" xr:uid="{00000000-0005-0000-0000-0000E2530000}"/>
    <cellStyle name="Normal 22 2 2 3 2" xfId="8762" xr:uid="{00000000-0005-0000-0000-0000E3530000}"/>
    <cellStyle name="Normal 22 2 2 3 2 2" xfId="18086" xr:uid="{00000000-0005-0000-0000-0000E4530000}"/>
    <cellStyle name="Normal 22 2 2 3 2 3" xfId="27409" xr:uid="{00000000-0005-0000-0000-0000E5530000}"/>
    <cellStyle name="Normal 22 2 2 3 3" xfId="13419" xr:uid="{00000000-0005-0000-0000-0000E6530000}"/>
    <cellStyle name="Normal 22 2 2 3 4" xfId="22743" xr:uid="{00000000-0005-0000-0000-0000E7530000}"/>
    <cellStyle name="Normal 22 2 2 4" xfId="5797" xr:uid="{00000000-0005-0000-0000-0000E8530000}"/>
    <cellStyle name="Normal 22 2 2 4 2" xfId="15121" xr:uid="{00000000-0005-0000-0000-0000E9530000}"/>
    <cellStyle name="Normal 22 2 2 4 3" xfId="24444" xr:uid="{00000000-0005-0000-0000-0000EA530000}"/>
    <cellStyle name="Normal 22 2 2 5" xfId="11864" xr:uid="{00000000-0005-0000-0000-0000EB530000}"/>
    <cellStyle name="Normal 22 2 2 6" xfId="21190" xr:uid="{00000000-0005-0000-0000-0000EC530000}"/>
    <cellStyle name="Normal 22 2 3" xfId="2368" xr:uid="{00000000-0005-0000-0000-0000ED530000}"/>
    <cellStyle name="Normal 22 2 3 2" xfId="4087" xr:uid="{00000000-0005-0000-0000-0000EE530000}"/>
    <cellStyle name="Normal 22 2 3 2 2" xfId="8764" xr:uid="{00000000-0005-0000-0000-0000EF530000}"/>
    <cellStyle name="Normal 22 2 3 2 2 2" xfId="18088" xr:uid="{00000000-0005-0000-0000-0000F0530000}"/>
    <cellStyle name="Normal 22 2 3 2 2 3" xfId="27411" xr:uid="{00000000-0005-0000-0000-0000F1530000}"/>
    <cellStyle name="Normal 22 2 3 2 3" xfId="13421" xr:uid="{00000000-0005-0000-0000-0000F2530000}"/>
    <cellStyle name="Normal 22 2 3 2 4" xfId="22745" xr:uid="{00000000-0005-0000-0000-0000F3530000}"/>
    <cellStyle name="Normal 22 2 3 3" xfId="5799" xr:uid="{00000000-0005-0000-0000-0000F4530000}"/>
    <cellStyle name="Normal 22 2 3 3 2" xfId="15123" xr:uid="{00000000-0005-0000-0000-0000F5530000}"/>
    <cellStyle name="Normal 22 2 3 3 3" xfId="24446" xr:uid="{00000000-0005-0000-0000-0000F6530000}"/>
    <cellStyle name="Normal 22 2 3 4" xfId="11866" xr:uid="{00000000-0005-0000-0000-0000F7530000}"/>
    <cellStyle name="Normal 22 2 3 5" xfId="21192" xr:uid="{00000000-0005-0000-0000-0000F8530000}"/>
    <cellStyle name="Normal 22 2 4" xfId="2365" xr:uid="{00000000-0005-0000-0000-0000F9530000}"/>
    <cellStyle name="Normal 22 2 4 2" xfId="4084" xr:uid="{00000000-0005-0000-0000-0000FA530000}"/>
    <cellStyle name="Normal 22 2 4 2 2" xfId="8761" xr:uid="{00000000-0005-0000-0000-0000FB530000}"/>
    <cellStyle name="Normal 22 2 4 2 2 2" xfId="18085" xr:uid="{00000000-0005-0000-0000-0000FC530000}"/>
    <cellStyle name="Normal 22 2 4 2 2 3" xfId="27408" xr:uid="{00000000-0005-0000-0000-0000FD530000}"/>
    <cellStyle name="Normal 22 2 4 2 3" xfId="13418" xr:uid="{00000000-0005-0000-0000-0000FE530000}"/>
    <cellStyle name="Normal 22 2 4 2 4" xfId="22742" xr:uid="{00000000-0005-0000-0000-0000FF530000}"/>
    <cellStyle name="Normal 22 2 4 3" xfId="5796" xr:uid="{00000000-0005-0000-0000-000000540000}"/>
    <cellStyle name="Normal 22 2 4 3 2" xfId="15120" xr:uid="{00000000-0005-0000-0000-000001540000}"/>
    <cellStyle name="Normal 22 2 4 3 3" xfId="24443" xr:uid="{00000000-0005-0000-0000-000002540000}"/>
    <cellStyle name="Normal 22 2 4 4" xfId="11863" xr:uid="{00000000-0005-0000-0000-000003540000}"/>
    <cellStyle name="Normal 22 2 4 5" xfId="21189" xr:uid="{00000000-0005-0000-0000-000004540000}"/>
    <cellStyle name="Normal 22 2 5" xfId="3111" xr:uid="{00000000-0005-0000-0000-000005540000}"/>
    <cellStyle name="Normal 22 2 5 2" xfId="7790" xr:uid="{00000000-0005-0000-0000-000006540000}"/>
    <cellStyle name="Normal 22 2 5 2 2" xfId="17114" xr:uid="{00000000-0005-0000-0000-000007540000}"/>
    <cellStyle name="Normal 22 2 5 2 3" xfId="26437" xr:uid="{00000000-0005-0000-0000-000008540000}"/>
    <cellStyle name="Normal 22 2 5 3" xfId="12498" xr:uid="{00000000-0005-0000-0000-000009540000}"/>
    <cellStyle name="Normal 22 2 5 4" xfId="21824" xr:uid="{00000000-0005-0000-0000-00000A540000}"/>
    <cellStyle name="Normal 22 2 6" xfId="4766" xr:uid="{00000000-0005-0000-0000-00000B540000}"/>
    <cellStyle name="Normal 22 2 6 2" xfId="14090" xr:uid="{00000000-0005-0000-0000-00000C540000}"/>
    <cellStyle name="Normal 22 2 6 3" xfId="23413" xr:uid="{00000000-0005-0000-0000-00000D540000}"/>
    <cellStyle name="Normal 22 2 7" xfId="10892" xr:uid="{00000000-0005-0000-0000-00000E540000}"/>
    <cellStyle name="Normal 22 2 8" xfId="20216" xr:uid="{00000000-0005-0000-0000-00000F540000}"/>
    <cellStyle name="Normal 22 2 9" xfId="28881" xr:uid="{00000000-0005-0000-0000-000010540000}"/>
    <cellStyle name="Normal 22 3" xfId="2369" xr:uid="{00000000-0005-0000-0000-000011540000}"/>
    <cellStyle name="Normal 22 3 2" xfId="2370" xr:uid="{00000000-0005-0000-0000-000012540000}"/>
    <cellStyle name="Normal 22 3 2 2" xfId="2371" xr:uid="{00000000-0005-0000-0000-000013540000}"/>
    <cellStyle name="Normal 22 3 2 2 2" xfId="4090" xr:uid="{00000000-0005-0000-0000-000014540000}"/>
    <cellStyle name="Normal 22 3 2 2 2 2" xfId="8767" xr:uid="{00000000-0005-0000-0000-000015540000}"/>
    <cellStyle name="Normal 22 3 2 2 2 2 2" xfId="18091" xr:uid="{00000000-0005-0000-0000-000016540000}"/>
    <cellStyle name="Normal 22 3 2 2 2 2 3" xfId="27414" xr:uid="{00000000-0005-0000-0000-000017540000}"/>
    <cellStyle name="Normal 22 3 2 2 2 3" xfId="13424" xr:uid="{00000000-0005-0000-0000-000018540000}"/>
    <cellStyle name="Normal 22 3 2 2 2 4" xfId="22748" xr:uid="{00000000-0005-0000-0000-000019540000}"/>
    <cellStyle name="Normal 22 3 2 2 3" xfId="5802" xr:uid="{00000000-0005-0000-0000-00001A540000}"/>
    <cellStyle name="Normal 22 3 2 2 3 2" xfId="15126" xr:uid="{00000000-0005-0000-0000-00001B540000}"/>
    <cellStyle name="Normal 22 3 2 2 3 3" xfId="24449" xr:uid="{00000000-0005-0000-0000-00001C540000}"/>
    <cellStyle name="Normal 22 3 2 2 4" xfId="11869" xr:uid="{00000000-0005-0000-0000-00001D540000}"/>
    <cellStyle name="Normal 22 3 2 2 5" xfId="21195" xr:uid="{00000000-0005-0000-0000-00001E540000}"/>
    <cellStyle name="Normal 22 3 2 3" xfId="4089" xr:uid="{00000000-0005-0000-0000-00001F540000}"/>
    <cellStyle name="Normal 22 3 2 3 2" xfId="8766" xr:uid="{00000000-0005-0000-0000-000020540000}"/>
    <cellStyle name="Normal 22 3 2 3 2 2" xfId="18090" xr:uid="{00000000-0005-0000-0000-000021540000}"/>
    <cellStyle name="Normal 22 3 2 3 2 3" xfId="27413" xr:uid="{00000000-0005-0000-0000-000022540000}"/>
    <cellStyle name="Normal 22 3 2 3 3" xfId="13423" xr:uid="{00000000-0005-0000-0000-000023540000}"/>
    <cellStyle name="Normal 22 3 2 3 4" xfId="22747" xr:uid="{00000000-0005-0000-0000-000024540000}"/>
    <cellStyle name="Normal 22 3 2 4" xfId="5801" xr:uid="{00000000-0005-0000-0000-000025540000}"/>
    <cellStyle name="Normal 22 3 2 4 2" xfId="15125" xr:uid="{00000000-0005-0000-0000-000026540000}"/>
    <cellStyle name="Normal 22 3 2 4 3" xfId="24448" xr:uid="{00000000-0005-0000-0000-000027540000}"/>
    <cellStyle name="Normal 22 3 2 5" xfId="11868" xr:uid="{00000000-0005-0000-0000-000028540000}"/>
    <cellStyle name="Normal 22 3 2 6" xfId="21194" xr:uid="{00000000-0005-0000-0000-000029540000}"/>
    <cellStyle name="Normal 22 3 3" xfId="2372" xr:uid="{00000000-0005-0000-0000-00002A540000}"/>
    <cellStyle name="Normal 22 3 3 2" xfId="4091" xr:uid="{00000000-0005-0000-0000-00002B540000}"/>
    <cellStyle name="Normal 22 3 3 2 2" xfId="8768" xr:uid="{00000000-0005-0000-0000-00002C540000}"/>
    <cellStyle name="Normal 22 3 3 2 2 2" xfId="18092" xr:uid="{00000000-0005-0000-0000-00002D540000}"/>
    <cellStyle name="Normal 22 3 3 2 2 3" xfId="27415" xr:uid="{00000000-0005-0000-0000-00002E540000}"/>
    <cellStyle name="Normal 22 3 3 2 3" xfId="13425" xr:uid="{00000000-0005-0000-0000-00002F540000}"/>
    <cellStyle name="Normal 22 3 3 2 4" xfId="22749" xr:uid="{00000000-0005-0000-0000-000030540000}"/>
    <cellStyle name="Normal 22 3 3 3" xfId="5803" xr:uid="{00000000-0005-0000-0000-000031540000}"/>
    <cellStyle name="Normal 22 3 3 3 2" xfId="15127" xr:uid="{00000000-0005-0000-0000-000032540000}"/>
    <cellStyle name="Normal 22 3 3 3 3" xfId="24450" xr:uid="{00000000-0005-0000-0000-000033540000}"/>
    <cellStyle name="Normal 22 3 3 4" xfId="11870" xr:uid="{00000000-0005-0000-0000-000034540000}"/>
    <cellStyle name="Normal 22 3 3 5" xfId="21196" xr:uid="{00000000-0005-0000-0000-000035540000}"/>
    <cellStyle name="Normal 22 3 4" xfId="4088" xr:uid="{00000000-0005-0000-0000-000036540000}"/>
    <cellStyle name="Normal 22 3 4 2" xfId="8765" xr:uid="{00000000-0005-0000-0000-000037540000}"/>
    <cellStyle name="Normal 22 3 4 2 2" xfId="18089" xr:uid="{00000000-0005-0000-0000-000038540000}"/>
    <cellStyle name="Normal 22 3 4 2 3" xfId="27412" xr:uid="{00000000-0005-0000-0000-000039540000}"/>
    <cellStyle name="Normal 22 3 4 3" xfId="13422" xr:uid="{00000000-0005-0000-0000-00003A540000}"/>
    <cellStyle name="Normal 22 3 4 4" xfId="22746" xr:uid="{00000000-0005-0000-0000-00003B540000}"/>
    <cellStyle name="Normal 22 3 5" xfId="5800" xr:uid="{00000000-0005-0000-0000-00003C540000}"/>
    <cellStyle name="Normal 22 3 5 2" xfId="15124" xr:uid="{00000000-0005-0000-0000-00003D540000}"/>
    <cellStyle name="Normal 22 3 5 3" xfId="24447" xr:uid="{00000000-0005-0000-0000-00003E540000}"/>
    <cellStyle name="Normal 22 3 6" xfId="11867" xr:uid="{00000000-0005-0000-0000-00003F540000}"/>
    <cellStyle name="Normal 22 3 7" xfId="21193" xr:uid="{00000000-0005-0000-0000-000040540000}"/>
    <cellStyle name="Normal 22 3 8" xfId="28796" xr:uid="{00000000-0005-0000-0000-000041540000}"/>
    <cellStyle name="Normal 22 4" xfId="2373" xr:uid="{00000000-0005-0000-0000-000042540000}"/>
    <cellStyle name="Normal 22 4 2" xfId="2374" xr:uid="{00000000-0005-0000-0000-000043540000}"/>
    <cellStyle name="Normal 22 4 2 2" xfId="4093" xr:uid="{00000000-0005-0000-0000-000044540000}"/>
    <cellStyle name="Normal 22 4 2 2 2" xfId="8770" xr:uid="{00000000-0005-0000-0000-000045540000}"/>
    <cellStyle name="Normal 22 4 2 2 2 2" xfId="18094" xr:uid="{00000000-0005-0000-0000-000046540000}"/>
    <cellStyle name="Normal 22 4 2 2 2 3" xfId="27417" xr:uid="{00000000-0005-0000-0000-000047540000}"/>
    <cellStyle name="Normal 22 4 2 2 3" xfId="13427" xr:uid="{00000000-0005-0000-0000-000048540000}"/>
    <cellStyle name="Normal 22 4 2 2 4" xfId="22751" xr:uid="{00000000-0005-0000-0000-000049540000}"/>
    <cellStyle name="Normal 22 4 2 3" xfId="5805" xr:uid="{00000000-0005-0000-0000-00004A540000}"/>
    <cellStyle name="Normal 22 4 2 3 2" xfId="15129" xr:uid="{00000000-0005-0000-0000-00004B540000}"/>
    <cellStyle name="Normal 22 4 2 3 3" xfId="24452" xr:uid="{00000000-0005-0000-0000-00004C540000}"/>
    <cellStyle name="Normal 22 4 2 4" xfId="11872" xr:uid="{00000000-0005-0000-0000-00004D540000}"/>
    <cellStyle name="Normal 22 4 2 5" xfId="21198" xr:uid="{00000000-0005-0000-0000-00004E540000}"/>
    <cellStyle name="Normal 22 4 3" xfId="4092" xr:uid="{00000000-0005-0000-0000-00004F540000}"/>
    <cellStyle name="Normal 22 4 3 2" xfId="8769" xr:uid="{00000000-0005-0000-0000-000050540000}"/>
    <cellStyle name="Normal 22 4 3 2 2" xfId="18093" xr:uid="{00000000-0005-0000-0000-000051540000}"/>
    <cellStyle name="Normal 22 4 3 2 3" xfId="27416" xr:uid="{00000000-0005-0000-0000-000052540000}"/>
    <cellStyle name="Normal 22 4 3 3" xfId="13426" xr:uid="{00000000-0005-0000-0000-000053540000}"/>
    <cellStyle name="Normal 22 4 3 4" xfId="22750" xr:uid="{00000000-0005-0000-0000-000054540000}"/>
    <cellStyle name="Normal 22 4 4" xfId="5804" xr:uid="{00000000-0005-0000-0000-000055540000}"/>
    <cellStyle name="Normal 22 4 4 2" xfId="15128" xr:uid="{00000000-0005-0000-0000-000056540000}"/>
    <cellStyle name="Normal 22 4 4 3" xfId="24451" xr:uid="{00000000-0005-0000-0000-000057540000}"/>
    <cellStyle name="Normal 22 4 5" xfId="11871" xr:uid="{00000000-0005-0000-0000-000058540000}"/>
    <cellStyle name="Normal 22 4 6" xfId="21197" xr:uid="{00000000-0005-0000-0000-000059540000}"/>
    <cellStyle name="Normal 22 5" xfId="2375" xr:uid="{00000000-0005-0000-0000-00005A540000}"/>
    <cellStyle name="Normal 22 5 2" xfId="4094" xr:uid="{00000000-0005-0000-0000-00005B540000}"/>
    <cellStyle name="Normal 22 5 2 2" xfId="8771" xr:uid="{00000000-0005-0000-0000-00005C540000}"/>
    <cellStyle name="Normal 22 5 2 2 2" xfId="18095" xr:uid="{00000000-0005-0000-0000-00005D540000}"/>
    <cellStyle name="Normal 22 5 2 2 3" xfId="27418" xr:uid="{00000000-0005-0000-0000-00005E540000}"/>
    <cellStyle name="Normal 22 5 2 3" xfId="13428" xr:uid="{00000000-0005-0000-0000-00005F540000}"/>
    <cellStyle name="Normal 22 5 2 4" xfId="22752" xr:uid="{00000000-0005-0000-0000-000060540000}"/>
    <cellStyle name="Normal 22 5 3" xfId="5806" xr:uid="{00000000-0005-0000-0000-000061540000}"/>
    <cellStyle name="Normal 22 5 3 2" xfId="15130" xr:uid="{00000000-0005-0000-0000-000062540000}"/>
    <cellStyle name="Normal 22 5 3 3" xfId="24453" xr:uid="{00000000-0005-0000-0000-000063540000}"/>
    <cellStyle name="Normal 22 5 4" xfId="11873" xr:uid="{00000000-0005-0000-0000-000064540000}"/>
    <cellStyle name="Normal 22 5 5" xfId="21199" xr:uid="{00000000-0005-0000-0000-000065540000}"/>
    <cellStyle name="Normal 22 6" xfId="2376" xr:uid="{00000000-0005-0000-0000-000066540000}"/>
    <cellStyle name="Normal 22 6 2" xfId="4095" xr:uid="{00000000-0005-0000-0000-000067540000}"/>
    <cellStyle name="Normal 22 6 2 2" xfId="8772" xr:uid="{00000000-0005-0000-0000-000068540000}"/>
    <cellStyle name="Normal 22 6 2 2 2" xfId="18096" xr:uid="{00000000-0005-0000-0000-000069540000}"/>
    <cellStyle name="Normal 22 6 2 2 3" xfId="27419" xr:uid="{00000000-0005-0000-0000-00006A540000}"/>
    <cellStyle name="Normal 22 6 2 3" xfId="13429" xr:uid="{00000000-0005-0000-0000-00006B540000}"/>
    <cellStyle name="Normal 22 6 2 4" xfId="22753" xr:uid="{00000000-0005-0000-0000-00006C540000}"/>
    <cellStyle name="Normal 22 6 3" xfId="5807" xr:uid="{00000000-0005-0000-0000-00006D540000}"/>
    <cellStyle name="Normal 22 6 3 2" xfId="15131" xr:uid="{00000000-0005-0000-0000-00006E540000}"/>
    <cellStyle name="Normal 22 6 3 3" xfId="24454" xr:uid="{00000000-0005-0000-0000-00006F540000}"/>
    <cellStyle name="Normal 22 6 4" xfId="11874" xr:uid="{00000000-0005-0000-0000-000070540000}"/>
    <cellStyle name="Normal 22 6 5" xfId="21200" xr:uid="{00000000-0005-0000-0000-000071540000}"/>
    <cellStyle name="Normal 22 7" xfId="2377" xr:uid="{00000000-0005-0000-0000-000072540000}"/>
    <cellStyle name="Normal 22 7 2" xfId="4096" xr:uid="{00000000-0005-0000-0000-000073540000}"/>
    <cellStyle name="Normal 22 7 2 2" xfId="8773" xr:uid="{00000000-0005-0000-0000-000074540000}"/>
    <cellStyle name="Normal 22 7 2 2 2" xfId="18097" xr:uid="{00000000-0005-0000-0000-000075540000}"/>
    <cellStyle name="Normal 22 7 2 2 3" xfId="27420" xr:uid="{00000000-0005-0000-0000-000076540000}"/>
    <cellStyle name="Normal 22 7 2 3" xfId="13430" xr:uid="{00000000-0005-0000-0000-000077540000}"/>
    <cellStyle name="Normal 22 7 2 4" xfId="22754" xr:uid="{00000000-0005-0000-0000-000078540000}"/>
    <cellStyle name="Normal 22 7 3" xfId="5808" xr:uid="{00000000-0005-0000-0000-000079540000}"/>
    <cellStyle name="Normal 22 7 3 2" xfId="15132" xr:uid="{00000000-0005-0000-0000-00007A540000}"/>
    <cellStyle name="Normal 22 7 3 3" xfId="24455" xr:uid="{00000000-0005-0000-0000-00007B540000}"/>
    <cellStyle name="Normal 22 7 4" xfId="11875" xr:uid="{00000000-0005-0000-0000-00007C540000}"/>
    <cellStyle name="Normal 22 7 5" xfId="21201" xr:uid="{00000000-0005-0000-0000-00007D540000}"/>
    <cellStyle name="Normal 22 8" xfId="2364" xr:uid="{00000000-0005-0000-0000-00007E540000}"/>
    <cellStyle name="Normal 22 8 2" xfId="4083" xr:uid="{00000000-0005-0000-0000-00007F540000}"/>
    <cellStyle name="Normal 22 8 2 2" xfId="8760" xr:uid="{00000000-0005-0000-0000-000080540000}"/>
    <cellStyle name="Normal 22 8 2 2 2" xfId="18084" xr:uid="{00000000-0005-0000-0000-000081540000}"/>
    <cellStyle name="Normal 22 8 2 2 3" xfId="27407" xr:uid="{00000000-0005-0000-0000-000082540000}"/>
    <cellStyle name="Normal 22 8 2 3" xfId="13417" xr:uid="{00000000-0005-0000-0000-000083540000}"/>
    <cellStyle name="Normal 22 8 2 4" xfId="22741" xr:uid="{00000000-0005-0000-0000-000084540000}"/>
    <cellStyle name="Normal 22 8 3" xfId="5795" xr:uid="{00000000-0005-0000-0000-000085540000}"/>
    <cellStyle name="Normal 22 8 3 2" xfId="15119" xr:uid="{00000000-0005-0000-0000-000086540000}"/>
    <cellStyle name="Normal 22 8 3 3" xfId="24442" xr:uid="{00000000-0005-0000-0000-000087540000}"/>
    <cellStyle name="Normal 22 8 4" xfId="11862" xr:uid="{00000000-0005-0000-0000-000088540000}"/>
    <cellStyle name="Normal 22 8 5" xfId="21188" xr:uid="{00000000-0005-0000-0000-000089540000}"/>
    <cellStyle name="Normal 22 9" xfId="3110" xr:uid="{00000000-0005-0000-0000-00008A540000}"/>
    <cellStyle name="Normal 22 9 2" xfId="7789" xr:uid="{00000000-0005-0000-0000-00008B540000}"/>
    <cellStyle name="Normal 22 9 2 2" xfId="17113" xr:uid="{00000000-0005-0000-0000-00008C540000}"/>
    <cellStyle name="Normal 22 9 2 3" xfId="26436" xr:uid="{00000000-0005-0000-0000-00008D540000}"/>
    <cellStyle name="Normal 22 9 3" xfId="12497" xr:uid="{00000000-0005-0000-0000-00008E540000}"/>
    <cellStyle name="Normal 22 9 4" xfId="21823" xr:uid="{00000000-0005-0000-0000-00008F540000}"/>
    <cellStyle name="Normal 23" xfId="1308" xr:uid="{00000000-0005-0000-0000-000090540000}"/>
    <cellStyle name="Normal 23 2" xfId="2379" xr:uid="{00000000-0005-0000-0000-000091540000}"/>
    <cellStyle name="Normal 23 2 2" xfId="2380" xr:uid="{00000000-0005-0000-0000-000092540000}"/>
    <cellStyle name="Normal 23 2 2 2" xfId="2381" xr:uid="{00000000-0005-0000-0000-000093540000}"/>
    <cellStyle name="Normal 23 2 2 2 2" xfId="4099" xr:uid="{00000000-0005-0000-0000-000094540000}"/>
    <cellStyle name="Normal 23 2 2 2 2 2" xfId="8776" xr:uid="{00000000-0005-0000-0000-000095540000}"/>
    <cellStyle name="Normal 23 2 2 2 2 2 2" xfId="18100" xr:uid="{00000000-0005-0000-0000-000096540000}"/>
    <cellStyle name="Normal 23 2 2 2 2 2 3" xfId="27423" xr:uid="{00000000-0005-0000-0000-000097540000}"/>
    <cellStyle name="Normal 23 2 2 2 2 3" xfId="13433" xr:uid="{00000000-0005-0000-0000-000098540000}"/>
    <cellStyle name="Normal 23 2 2 2 2 4" xfId="22757" xr:uid="{00000000-0005-0000-0000-000099540000}"/>
    <cellStyle name="Normal 23 2 2 2 3" xfId="5812" xr:uid="{00000000-0005-0000-0000-00009A540000}"/>
    <cellStyle name="Normal 23 2 2 2 3 2" xfId="15136" xr:uid="{00000000-0005-0000-0000-00009B540000}"/>
    <cellStyle name="Normal 23 2 2 2 3 3" xfId="24459" xr:uid="{00000000-0005-0000-0000-00009C540000}"/>
    <cellStyle name="Normal 23 2 2 2 4" xfId="11878" xr:uid="{00000000-0005-0000-0000-00009D540000}"/>
    <cellStyle name="Normal 23 2 2 2 5" xfId="21204" xr:uid="{00000000-0005-0000-0000-00009E540000}"/>
    <cellStyle name="Normal 23 2 2 3" xfId="4098" xr:uid="{00000000-0005-0000-0000-00009F540000}"/>
    <cellStyle name="Normal 23 2 2 3 2" xfId="8775" xr:uid="{00000000-0005-0000-0000-0000A0540000}"/>
    <cellStyle name="Normal 23 2 2 3 2 2" xfId="18099" xr:uid="{00000000-0005-0000-0000-0000A1540000}"/>
    <cellStyle name="Normal 23 2 2 3 2 3" xfId="27422" xr:uid="{00000000-0005-0000-0000-0000A2540000}"/>
    <cellStyle name="Normal 23 2 2 3 3" xfId="13432" xr:uid="{00000000-0005-0000-0000-0000A3540000}"/>
    <cellStyle name="Normal 23 2 2 3 4" xfId="22756" xr:uid="{00000000-0005-0000-0000-0000A4540000}"/>
    <cellStyle name="Normal 23 2 2 4" xfId="5811" xr:uid="{00000000-0005-0000-0000-0000A5540000}"/>
    <cellStyle name="Normal 23 2 2 4 2" xfId="15135" xr:uid="{00000000-0005-0000-0000-0000A6540000}"/>
    <cellStyle name="Normal 23 2 2 4 3" xfId="24458" xr:uid="{00000000-0005-0000-0000-0000A7540000}"/>
    <cellStyle name="Normal 23 2 2 5" xfId="11877" xr:uid="{00000000-0005-0000-0000-0000A8540000}"/>
    <cellStyle name="Normal 23 2 2 6" xfId="21203" xr:uid="{00000000-0005-0000-0000-0000A9540000}"/>
    <cellStyle name="Normal 23 2 3" xfId="2382" xr:uid="{00000000-0005-0000-0000-0000AA540000}"/>
    <cellStyle name="Normal 23 2 3 2" xfId="4100" xr:uid="{00000000-0005-0000-0000-0000AB540000}"/>
    <cellStyle name="Normal 23 2 3 2 2" xfId="8777" xr:uid="{00000000-0005-0000-0000-0000AC540000}"/>
    <cellStyle name="Normal 23 2 3 2 2 2" xfId="18101" xr:uid="{00000000-0005-0000-0000-0000AD540000}"/>
    <cellStyle name="Normal 23 2 3 2 2 3" xfId="27424" xr:uid="{00000000-0005-0000-0000-0000AE540000}"/>
    <cellStyle name="Normal 23 2 3 2 3" xfId="13434" xr:uid="{00000000-0005-0000-0000-0000AF540000}"/>
    <cellStyle name="Normal 23 2 3 2 4" xfId="22758" xr:uid="{00000000-0005-0000-0000-0000B0540000}"/>
    <cellStyle name="Normal 23 2 3 3" xfId="5813" xr:uid="{00000000-0005-0000-0000-0000B1540000}"/>
    <cellStyle name="Normal 23 2 3 3 2" xfId="15137" xr:uid="{00000000-0005-0000-0000-0000B2540000}"/>
    <cellStyle name="Normal 23 2 3 3 3" xfId="24460" xr:uid="{00000000-0005-0000-0000-0000B3540000}"/>
    <cellStyle name="Normal 23 2 3 4" xfId="11879" xr:uid="{00000000-0005-0000-0000-0000B4540000}"/>
    <cellStyle name="Normal 23 2 3 5" xfId="21205" xr:uid="{00000000-0005-0000-0000-0000B5540000}"/>
    <cellStyle name="Normal 23 2 4" xfId="4097" xr:uid="{00000000-0005-0000-0000-0000B6540000}"/>
    <cellStyle name="Normal 23 2 4 2" xfId="8774" xr:uid="{00000000-0005-0000-0000-0000B7540000}"/>
    <cellStyle name="Normal 23 2 4 2 2" xfId="18098" xr:uid="{00000000-0005-0000-0000-0000B8540000}"/>
    <cellStyle name="Normal 23 2 4 2 3" xfId="27421" xr:uid="{00000000-0005-0000-0000-0000B9540000}"/>
    <cellStyle name="Normal 23 2 4 3" xfId="13431" xr:uid="{00000000-0005-0000-0000-0000BA540000}"/>
    <cellStyle name="Normal 23 2 4 4" xfId="22755" xr:uid="{00000000-0005-0000-0000-0000BB540000}"/>
    <cellStyle name="Normal 23 2 5" xfId="5810" xr:uid="{00000000-0005-0000-0000-0000BC540000}"/>
    <cellStyle name="Normal 23 2 5 2" xfId="15134" xr:uid="{00000000-0005-0000-0000-0000BD540000}"/>
    <cellStyle name="Normal 23 2 5 3" xfId="24457" xr:uid="{00000000-0005-0000-0000-0000BE540000}"/>
    <cellStyle name="Normal 23 2 6" xfId="11876" xr:uid="{00000000-0005-0000-0000-0000BF540000}"/>
    <cellStyle name="Normal 23 2 7" xfId="21202" xr:uid="{00000000-0005-0000-0000-0000C0540000}"/>
    <cellStyle name="Normal 23 2 8" xfId="28882" xr:uid="{00000000-0005-0000-0000-0000C1540000}"/>
    <cellStyle name="Normal 23 3" xfId="2383" xr:uid="{00000000-0005-0000-0000-0000C2540000}"/>
    <cellStyle name="Normal 23 3 2" xfId="2384" xr:uid="{00000000-0005-0000-0000-0000C3540000}"/>
    <cellStyle name="Normal 23 3 2 2" xfId="2385" xr:uid="{00000000-0005-0000-0000-0000C4540000}"/>
    <cellStyle name="Normal 23 3 2 2 2" xfId="4103" xr:uid="{00000000-0005-0000-0000-0000C5540000}"/>
    <cellStyle name="Normal 23 3 2 2 2 2" xfId="8780" xr:uid="{00000000-0005-0000-0000-0000C6540000}"/>
    <cellStyle name="Normal 23 3 2 2 2 2 2" xfId="18104" xr:uid="{00000000-0005-0000-0000-0000C7540000}"/>
    <cellStyle name="Normal 23 3 2 2 2 2 3" xfId="27427" xr:uid="{00000000-0005-0000-0000-0000C8540000}"/>
    <cellStyle name="Normal 23 3 2 2 2 3" xfId="13437" xr:uid="{00000000-0005-0000-0000-0000C9540000}"/>
    <cellStyle name="Normal 23 3 2 2 2 4" xfId="22761" xr:uid="{00000000-0005-0000-0000-0000CA540000}"/>
    <cellStyle name="Normal 23 3 2 2 3" xfId="5816" xr:uid="{00000000-0005-0000-0000-0000CB540000}"/>
    <cellStyle name="Normal 23 3 2 2 3 2" xfId="15140" xr:uid="{00000000-0005-0000-0000-0000CC540000}"/>
    <cellStyle name="Normal 23 3 2 2 3 3" xfId="24463" xr:uid="{00000000-0005-0000-0000-0000CD540000}"/>
    <cellStyle name="Normal 23 3 2 2 4" xfId="11882" xr:uid="{00000000-0005-0000-0000-0000CE540000}"/>
    <cellStyle name="Normal 23 3 2 2 5" xfId="21208" xr:uid="{00000000-0005-0000-0000-0000CF540000}"/>
    <cellStyle name="Normal 23 3 2 3" xfId="4102" xr:uid="{00000000-0005-0000-0000-0000D0540000}"/>
    <cellStyle name="Normal 23 3 2 3 2" xfId="8779" xr:uid="{00000000-0005-0000-0000-0000D1540000}"/>
    <cellStyle name="Normal 23 3 2 3 2 2" xfId="18103" xr:uid="{00000000-0005-0000-0000-0000D2540000}"/>
    <cellStyle name="Normal 23 3 2 3 2 3" xfId="27426" xr:uid="{00000000-0005-0000-0000-0000D3540000}"/>
    <cellStyle name="Normal 23 3 2 3 3" xfId="13436" xr:uid="{00000000-0005-0000-0000-0000D4540000}"/>
    <cellStyle name="Normal 23 3 2 3 4" xfId="22760" xr:uid="{00000000-0005-0000-0000-0000D5540000}"/>
    <cellStyle name="Normal 23 3 2 4" xfId="5815" xr:uid="{00000000-0005-0000-0000-0000D6540000}"/>
    <cellStyle name="Normal 23 3 2 4 2" xfId="15139" xr:uid="{00000000-0005-0000-0000-0000D7540000}"/>
    <cellStyle name="Normal 23 3 2 4 3" xfId="24462" xr:uid="{00000000-0005-0000-0000-0000D8540000}"/>
    <cellStyle name="Normal 23 3 2 5" xfId="11881" xr:uid="{00000000-0005-0000-0000-0000D9540000}"/>
    <cellStyle name="Normal 23 3 2 6" xfId="21207" xr:uid="{00000000-0005-0000-0000-0000DA540000}"/>
    <cellStyle name="Normal 23 3 3" xfId="2386" xr:uid="{00000000-0005-0000-0000-0000DB540000}"/>
    <cellStyle name="Normal 23 3 3 2" xfId="4104" xr:uid="{00000000-0005-0000-0000-0000DC540000}"/>
    <cellStyle name="Normal 23 3 3 2 2" xfId="8781" xr:uid="{00000000-0005-0000-0000-0000DD540000}"/>
    <cellStyle name="Normal 23 3 3 2 2 2" xfId="18105" xr:uid="{00000000-0005-0000-0000-0000DE540000}"/>
    <cellStyle name="Normal 23 3 3 2 2 3" xfId="27428" xr:uid="{00000000-0005-0000-0000-0000DF540000}"/>
    <cellStyle name="Normal 23 3 3 2 3" xfId="13438" xr:uid="{00000000-0005-0000-0000-0000E0540000}"/>
    <cellStyle name="Normal 23 3 3 2 4" xfId="22762" xr:uid="{00000000-0005-0000-0000-0000E1540000}"/>
    <cellStyle name="Normal 23 3 3 3" xfId="5817" xr:uid="{00000000-0005-0000-0000-0000E2540000}"/>
    <cellStyle name="Normal 23 3 3 3 2" xfId="15141" xr:uid="{00000000-0005-0000-0000-0000E3540000}"/>
    <cellStyle name="Normal 23 3 3 3 3" xfId="24464" xr:uid="{00000000-0005-0000-0000-0000E4540000}"/>
    <cellStyle name="Normal 23 3 3 4" xfId="11883" xr:uid="{00000000-0005-0000-0000-0000E5540000}"/>
    <cellStyle name="Normal 23 3 3 5" xfId="21209" xr:uid="{00000000-0005-0000-0000-0000E6540000}"/>
    <cellStyle name="Normal 23 3 4" xfId="4101" xr:uid="{00000000-0005-0000-0000-0000E7540000}"/>
    <cellStyle name="Normal 23 3 4 2" xfId="8778" xr:uid="{00000000-0005-0000-0000-0000E8540000}"/>
    <cellStyle name="Normal 23 3 4 2 2" xfId="18102" xr:uid="{00000000-0005-0000-0000-0000E9540000}"/>
    <cellStyle name="Normal 23 3 4 2 3" xfId="27425" xr:uid="{00000000-0005-0000-0000-0000EA540000}"/>
    <cellStyle name="Normal 23 3 4 3" xfId="13435" xr:uid="{00000000-0005-0000-0000-0000EB540000}"/>
    <cellStyle name="Normal 23 3 4 4" xfId="22759" xr:uid="{00000000-0005-0000-0000-0000EC540000}"/>
    <cellStyle name="Normal 23 3 5" xfId="5814" xr:uid="{00000000-0005-0000-0000-0000ED540000}"/>
    <cellStyle name="Normal 23 3 5 2" xfId="15138" xr:uid="{00000000-0005-0000-0000-0000EE540000}"/>
    <cellStyle name="Normal 23 3 5 3" xfId="24461" xr:uid="{00000000-0005-0000-0000-0000EF540000}"/>
    <cellStyle name="Normal 23 3 6" xfId="11880" xr:uid="{00000000-0005-0000-0000-0000F0540000}"/>
    <cellStyle name="Normal 23 3 7" xfId="21206" xr:uid="{00000000-0005-0000-0000-0000F1540000}"/>
    <cellStyle name="Normal 23 3 8" xfId="28797" xr:uid="{00000000-0005-0000-0000-0000F2540000}"/>
    <cellStyle name="Normal 23 4" xfId="2387" xr:uid="{00000000-0005-0000-0000-0000F3540000}"/>
    <cellStyle name="Normal 23 4 2" xfId="2388" xr:uid="{00000000-0005-0000-0000-0000F4540000}"/>
    <cellStyle name="Normal 23 4 2 2" xfId="4105" xr:uid="{00000000-0005-0000-0000-0000F5540000}"/>
    <cellStyle name="Normal 23 4 2 2 2" xfId="8782" xr:uid="{00000000-0005-0000-0000-0000F6540000}"/>
    <cellStyle name="Normal 23 4 2 2 2 2" xfId="18106" xr:uid="{00000000-0005-0000-0000-0000F7540000}"/>
    <cellStyle name="Normal 23 4 2 2 2 3" xfId="27429" xr:uid="{00000000-0005-0000-0000-0000F8540000}"/>
    <cellStyle name="Normal 23 4 2 2 3" xfId="13439" xr:uid="{00000000-0005-0000-0000-0000F9540000}"/>
    <cellStyle name="Normal 23 4 2 2 4" xfId="22763" xr:uid="{00000000-0005-0000-0000-0000FA540000}"/>
    <cellStyle name="Normal 23 4 2 3" xfId="5819" xr:uid="{00000000-0005-0000-0000-0000FB540000}"/>
    <cellStyle name="Normal 23 4 2 3 2" xfId="15143" xr:uid="{00000000-0005-0000-0000-0000FC540000}"/>
    <cellStyle name="Normal 23 4 2 3 3" xfId="24466" xr:uid="{00000000-0005-0000-0000-0000FD540000}"/>
    <cellStyle name="Normal 23 4 2 4" xfId="11884" xr:uid="{00000000-0005-0000-0000-0000FE540000}"/>
    <cellStyle name="Normal 23 4 2 5" xfId="21210" xr:uid="{00000000-0005-0000-0000-0000FF540000}"/>
    <cellStyle name="Normal 23 4 3" xfId="2389" xr:uid="{00000000-0005-0000-0000-000000550000}"/>
    <cellStyle name="Normal 23 5" xfId="2390" xr:uid="{00000000-0005-0000-0000-000001550000}"/>
    <cellStyle name="Normal 23 5 2" xfId="4106" xr:uid="{00000000-0005-0000-0000-000002550000}"/>
    <cellStyle name="Normal 23 5 2 2" xfId="8783" xr:uid="{00000000-0005-0000-0000-000003550000}"/>
    <cellStyle name="Normal 23 5 2 2 2" xfId="18107" xr:uid="{00000000-0005-0000-0000-000004550000}"/>
    <cellStyle name="Normal 23 5 2 2 3" xfId="27430" xr:uid="{00000000-0005-0000-0000-000005550000}"/>
    <cellStyle name="Normal 23 5 2 3" xfId="13440" xr:uid="{00000000-0005-0000-0000-000006550000}"/>
    <cellStyle name="Normal 23 5 2 4" xfId="22764" xr:uid="{00000000-0005-0000-0000-000007550000}"/>
    <cellStyle name="Normal 23 5 3" xfId="5820" xr:uid="{00000000-0005-0000-0000-000008550000}"/>
    <cellStyle name="Normal 23 5 3 2" xfId="15144" xr:uid="{00000000-0005-0000-0000-000009550000}"/>
    <cellStyle name="Normal 23 5 3 3" xfId="24467" xr:uid="{00000000-0005-0000-0000-00000A550000}"/>
    <cellStyle name="Normal 23 5 4" xfId="11885" xr:uid="{00000000-0005-0000-0000-00000B550000}"/>
    <cellStyle name="Normal 23 5 5" xfId="21211" xr:uid="{00000000-0005-0000-0000-00000C550000}"/>
    <cellStyle name="Normal 23 6" xfId="2391" xr:uid="{00000000-0005-0000-0000-00000D550000}"/>
    <cellStyle name="Normal 23 7" xfId="2378" xr:uid="{00000000-0005-0000-0000-00000E550000}"/>
    <cellStyle name="Normal 23 8" xfId="28744" xr:uid="{00000000-0005-0000-0000-00000F550000}"/>
    <cellStyle name="Normal 24" xfId="1309" xr:uid="{00000000-0005-0000-0000-000010550000}"/>
    <cellStyle name="Normal 24 2" xfId="2393" xr:uid="{00000000-0005-0000-0000-000011550000}"/>
    <cellStyle name="Normal 24 2 2" xfId="2394" xr:uid="{00000000-0005-0000-0000-000012550000}"/>
    <cellStyle name="Normal 24 2 2 2" xfId="2395" xr:uid="{00000000-0005-0000-0000-000013550000}"/>
    <cellStyle name="Normal 24 2 2 2 2" xfId="4109" xr:uid="{00000000-0005-0000-0000-000014550000}"/>
    <cellStyle name="Normal 24 2 2 2 2 2" xfId="8786" xr:uid="{00000000-0005-0000-0000-000015550000}"/>
    <cellStyle name="Normal 24 2 2 2 2 2 2" xfId="18110" xr:uid="{00000000-0005-0000-0000-000016550000}"/>
    <cellStyle name="Normal 24 2 2 2 2 2 3" xfId="27433" xr:uid="{00000000-0005-0000-0000-000017550000}"/>
    <cellStyle name="Normal 24 2 2 2 2 3" xfId="13443" xr:uid="{00000000-0005-0000-0000-000018550000}"/>
    <cellStyle name="Normal 24 2 2 2 2 4" xfId="22767" xr:uid="{00000000-0005-0000-0000-000019550000}"/>
    <cellStyle name="Normal 24 2 2 2 3" xfId="5825" xr:uid="{00000000-0005-0000-0000-00001A550000}"/>
    <cellStyle name="Normal 24 2 2 2 3 2" xfId="15149" xr:uid="{00000000-0005-0000-0000-00001B550000}"/>
    <cellStyle name="Normal 24 2 2 2 3 3" xfId="24472" xr:uid="{00000000-0005-0000-0000-00001C550000}"/>
    <cellStyle name="Normal 24 2 2 2 4" xfId="11888" xr:uid="{00000000-0005-0000-0000-00001D550000}"/>
    <cellStyle name="Normal 24 2 2 2 5" xfId="21214" xr:uid="{00000000-0005-0000-0000-00001E550000}"/>
    <cellStyle name="Normal 24 2 2 3" xfId="4108" xr:uid="{00000000-0005-0000-0000-00001F550000}"/>
    <cellStyle name="Normal 24 2 2 3 2" xfId="8785" xr:uid="{00000000-0005-0000-0000-000020550000}"/>
    <cellStyle name="Normal 24 2 2 3 2 2" xfId="18109" xr:uid="{00000000-0005-0000-0000-000021550000}"/>
    <cellStyle name="Normal 24 2 2 3 2 3" xfId="27432" xr:uid="{00000000-0005-0000-0000-000022550000}"/>
    <cellStyle name="Normal 24 2 2 3 3" xfId="13442" xr:uid="{00000000-0005-0000-0000-000023550000}"/>
    <cellStyle name="Normal 24 2 2 3 4" xfId="22766" xr:uid="{00000000-0005-0000-0000-000024550000}"/>
    <cellStyle name="Normal 24 2 2 4" xfId="5824" xr:uid="{00000000-0005-0000-0000-000025550000}"/>
    <cellStyle name="Normal 24 2 2 4 2" xfId="15148" xr:uid="{00000000-0005-0000-0000-000026550000}"/>
    <cellStyle name="Normal 24 2 2 4 3" xfId="24471" xr:uid="{00000000-0005-0000-0000-000027550000}"/>
    <cellStyle name="Normal 24 2 2 5" xfId="11887" xr:uid="{00000000-0005-0000-0000-000028550000}"/>
    <cellStyle name="Normal 24 2 2 6" xfId="21213" xr:uid="{00000000-0005-0000-0000-000029550000}"/>
    <cellStyle name="Normal 24 2 3" xfId="2396" xr:uid="{00000000-0005-0000-0000-00002A550000}"/>
    <cellStyle name="Normal 24 2 3 2" xfId="4110" xr:uid="{00000000-0005-0000-0000-00002B550000}"/>
    <cellStyle name="Normal 24 2 3 2 2" xfId="8787" xr:uid="{00000000-0005-0000-0000-00002C550000}"/>
    <cellStyle name="Normal 24 2 3 2 2 2" xfId="18111" xr:uid="{00000000-0005-0000-0000-00002D550000}"/>
    <cellStyle name="Normal 24 2 3 2 2 3" xfId="27434" xr:uid="{00000000-0005-0000-0000-00002E550000}"/>
    <cellStyle name="Normal 24 2 3 2 3" xfId="13444" xr:uid="{00000000-0005-0000-0000-00002F550000}"/>
    <cellStyle name="Normal 24 2 3 2 4" xfId="22768" xr:uid="{00000000-0005-0000-0000-000030550000}"/>
    <cellStyle name="Normal 24 2 3 3" xfId="5826" xr:uid="{00000000-0005-0000-0000-000031550000}"/>
    <cellStyle name="Normal 24 2 3 3 2" xfId="15150" xr:uid="{00000000-0005-0000-0000-000032550000}"/>
    <cellStyle name="Normal 24 2 3 3 3" xfId="24473" xr:uid="{00000000-0005-0000-0000-000033550000}"/>
    <cellStyle name="Normal 24 2 3 4" xfId="11889" xr:uid="{00000000-0005-0000-0000-000034550000}"/>
    <cellStyle name="Normal 24 2 3 5" xfId="21215" xr:uid="{00000000-0005-0000-0000-000035550000}"/>
    <cellStyle name="Normal 24 2 4" xfId="4107" xr:uid="{00000000-0005-0000-0000-000036550000}"/>
    <cellStyle name="Normal 24 2 4 2" xfId="8784" xr:uid="{00000000-0005-0000-0000-000037550000}"/>
    <cellStyle name="Normal 24 2 4 2 2" xfId="18108" xr:uid="{00000000-0005-0000-0000-000038550000}"/>
    <cellStyle name="Normal 24 2 4 2 3" xfId="27431" xr:uid="{00000000-0005-0000-0000-000039550000}"/>
    <cellStyle name="Normal 24 2 4 3" xfId="13441" xr:uid="{00000000-0005-0000-0000-00003A550000}"/>
    <cellStyle name="Normal 24 2 4 4" xfId="22765" xr:uid="{00000000-0005-0000-0000-00003B550000}"/>
    <cellStyle name="Normal 24 2 5" xfId="5823" xr:uid="{00000000-0005-0000-0000-00003C550000}"/>
    <cellStyle name="Normal 24 2 5 2" xfId="15147" xr:uid="{00000000-0005-0000-0000-00003D550000}"/>
    <cellStyle name="Normal 24 2 5 3" xfId="24470" xr:uid="{00000000-0005-0000-0000-00003E550000}"/>
    <cellStyle name="Normal 24 2 6" xfId="11886" xr:uid="{00000000-0005-0000-0000-00003F550000}"/>
    <cellStyle name="Normal 24 2 7" xfId="21212" xr:uid="{00000000-0005-0000-0000-000040550000}"/>
    <cellStyle name="Normal 24 2 8" xfId="28883" xr:uid="{00000000-0005-0000-0000-000041550000}"/>
    <cellStyle name="Normal 24 3" xfId="2397" xr:uid="{00000000-0005-0000-0000-000042550000}"/>
    <cellStyle name="Normal 24 3 2" xfId="2398" xr:uid="{00000000-0005-0000-0000-000043550000}"/>
    <cellStyle name="Normal 24 3 2 2" xfId="2399" xr:uid="{00000000-0005-0000-0000-000044550000}"/>
    <cellStyle name="Normal 24 3 2 2 2" xfId="4113" xr:uid="{00000000-0005-0000-0000-000045550000}"/>
    <cellStyle name="Normal 24 3 2 2 2 2" xfId="8790" xr:uid="{00000000-0005-0000-0000-000046550000}"/>
    <cellStyle name="Normal 24 3 2 2 2 2 2" xfId="18114" xr:uid="{00000000-0005-0000-0000-000047550000}"/>
    <cellStyle name="Normal 24 3 2 2 2 2 3" xfId="27437" xr:uid="{00000000-0005-0000-0000-000048550000}"/>
    <cellStyle name="Normal 24 3 2 2 2 3" xfId="13447" xr:uid="{00000000-0005-0000-0000-000049550000}"/>
    <cellStyle name="Normal 24 3 2 2 2 4" xfId="22771" xr:uid="{00000000-0005-0000-0000-00004A550000}"/>
    <cellStyle name="Normal 24 3 2 2 3" xfId="5829" xr:uid="{00000000-0005-0000-0000-00004B550000}"/>
    <cellStyle name="Normal 24 3 2 2 3 2" xfId="15153" xr:uid="{00000000-0005-0000-0000-00004C550000}"/>
    <cellStyle name="Normal 24 3 2 2 3 3" xfId="24476" xr:uid="{00000000-0005-0000-0000-00004D550000}"/>
    <cellStyle name="Normal 24 3 2 2 4" xfId="11892" xr:uid="{00000000-0005-0000-0000-00004E550000}"/>
    <cellStyle name="Normal 24 3 2 2 5" xfId="21218" xr:uid="{00000000-0005-0000-0000-00004F550000}"/>
    <cellStyle name="Normal 24 3 2 3" xfId="4112" xr:uid="{00000000-0005-0000-0000-000050550000}"/>
    <cellStyle name="Normal 24 3 2 3 2" xfId="8789" xr:uid="{00000000-0005-0000-0000-000051550000}"/>
    <cellStyle name="Normal 24 3 2 3 2 2" xfId="18113" xr:uid="{00000000-0005-0000-0000-000052550000}"/>
    <cellStyle name="Normal 24 3 2 3 2 3" xfId="27436" xr:uid="{00000000-0005-0000-0000-000053550000}"/>
    <cellStyle name="Normal 24 3 2 3 3" xfId="13446" xr:uid="{00000000-0005-0000-0000-000054550000}"/>
    <cellStyle name="Normal 24 3 2 3 4" xfId="22770" xr:uid="{00000000-0005-0000-0000-000055550000}"/>
    <cellStyle name="Normal 24 3 2 4" xfId="5828" xr:uid="{00000000-0005-0000-0000-000056550000}"/>
    <cellStyle name="Normal 24 3 2 4 2" xfId="15152" xr:uid="{00000000-0005-0000-0000-000057550000}"/>
    <cellStyle name="Normal 24 3 2 4 3" xfId="24475" xr:uid="{00000000-0005-0000-0000-000058550000}"/>
    <cellStyle name="Normal 24 3 2 5" xfId="11891" xr:uid="{00000000-0005-0000-0000-000059550000}"/>
    <cellStyle name="Normal 24 3 2 6" xfId="21217" xr:uid="{00000000-0005-0000-0000-00005A550000}"/>
    <cellStyle name="Normal 24 3 3" xfId="2400" xr:uid="{00000000-0005-0000-0000-00005B550000}"/>
    <cellStyle name="Normal 24 3 3 2" xfId="4114" xr:uid="{00000000-0005-0000-0000-00005C550000}"/>
    <cellStyle name="Normal 24 3 3 2 2" xfId="8791" xr:uid="{00000000-0005-0000-0000-00005D550000}"/>
    <cellStyle name="Normal 24 3 3 2 2 2" xfId="18115" xr:uid="{00000000-0005-0000-0000-00005E550000}"/>
    <cellStyle name="Normal 24 3 3 2 2 3" xfId="27438" xr:uid="{00000000-0005-0000-0000-00005F550000}"/>
    <cellStyle name="Normal 24 3 3 2 3" xfId="13448" xr:uid="{00000000-0005-0000-0000-000060550000}"/>
    <cellStyle name="Normal 24 3 3 2 4" xfId="22772" xr:uid="{00000000-0005-0000-0000-000061550000}"/>
    <cellStyle name="Normal 24 3 3 3" xfId="5830" xr:uid="{00000000-0005-0000-0000-000062550000}"/>
    <cellStyle name="Normal 24 3 3 3 2" xfId="15154" xr:uid="{00000000-0005-0000-0000-000063550000}"/>
    <cellStyle name="Normal 24 3 3 3 3" xfId="24477" xr:uid="{00000000-0005-0000-0000-000064550000}"/>
    <cellStyle name="Normal 24 3 3 4" xfId="11893" xr:uid="{00000000-0005-0000-0000-000065550000}"/>
    <cellStyle name="Normal 24 3 3 5" xfId="21219" xr:uid="{00000000-0005-0000-0000-000066550000}"/>
    <cellStyle name="Normal 24 3 4" xfId="4111" xr:uid="{00000000-0005-0000-0000-000067550000}"/>
    <cellStyle name="Normal 24 3 4 2" xfId="8788" xr:uid="{00000000-0005-0000-0000-000068550000}"/>
    <cellStyle name="Normal 24 3 4 2 2" xfId="18112" xr:uid="{00000000-0005-0000-0000-000069550000}"/>
    <cellStyle name="Normal 24 3 4 2 3" xfId="27435" xr:uid="{00000000-0005-0000-0000-00006A550000}"/>
    <cellStyle name="Normal 24 3 4 3" xfId="13445" xr:uid="{00000000-0005-0000-0000-00006B550000}"/>
    <cellStyle name="Normal 24 3 4 4" xfId="22769" xr:uid="{00000000-0005-0000-0000-00006C550000}"/>
    <cellStyle name="Normal 24 3 5" xfId="5827" xr:uid="{00000000-0005-0000-0000-00006D550000}"/>
    <cellStyle name="Normal 24 3 5 2" xfId="15151" xr:uid="{00000000-0005-0000-0000-00006E550000}"/>
    <cellStyle name="Normal 24 3 5 3" xfId="24474" xr:uid="{00000000-0005-0000-0000-00006F550000}"/>
    <cellStyle name="Normal 24 3 6" xfId="11890" xr:uid="{00000000-0005-0000-0000-000070550000}"/>
    <cellStyle name="Normal 24 3 7" xfId="21216" xr:uid="{00000000-0005-0000-0000-000071550000}"/>
    <cellStyle name="Normal 24 3 8" xfId="28798" xr:uid="{00000000-0005-0000-0000-000072550000}"/>
    <cellStyle name="Normal 24 4" xfId="2401" xr:uid="{00000000-0005-0000-0000-000073550000}"/>
    <cellStyle name="Normal 24 4 2" xfId="2402" xr:uid="{00000000-0005-0000-0000-000074550000}"/>
    <cellStyle name="Normal 24 4 2 2" xfId="4115" xr:uid="{00000000-0005-0000-0000-000075550000}"/>
    <cellStyle name="Normal 24 4 2 2 2" xfId="8792" xr:uid="{00000000-0005-0000-0000-000076550000}"/>
    <cellStyle name="Normal 24 4 2 2 2 2" xfId="18116" xr:uid="{00000000-0005-0000-0000-000077550000}"/>
    <cellStyle name="Normal 24 4 2 2 2 3" xfId="27439" xr:uid="{00000000-0005-0000-0000-000078550000}"/>
    <cellStyle name="Normal 24 4 2 2 3" xfId="13449" xr:uid="{00000000-0005-0000-0000-000079550000}"/>
    <cellStyle name="Normal 24 4 2 2 4" xfId="22773" xr:uid="{00000000-0005-0000-0000-00007A550000}"/>
    <cellStyle name="Normal 24 4 2 3" xfId="5832" xr:uid="{00000000-0005-0000-0000-00007B550000}"/>
    <cellStyle name="Normal 24 4 2 3 2" xfId="15156" xr:uid="{00000000-0005-0000-0000-00007C550000}"/>
    <cellStyle name="Normal 24 4 2 3 3" xfId="24479" xr:uid="{00000000-0005-0000-0000-00007D550000}"/>
    <cellStyle name="Normal 24 4 2 4" xfId="11894" xr:uid="{00000000-0005-0000-0000-00007E550000}"/>
    <cellStyle name="Normal 24 4 2 5" xfId="21220" xr:uid="{00000000-0005-0000-0000-00007F550000}"/>
    <cellStyle name="Normal 24 4 3" xfId="2403" xr:uid="{00000000-0005-0000-0000-000080550000}"/>
    <cellStyle name="Normal 24 5" xfId="2404" xr:uid="{00000000-0005-0000-0000-000081550000}"/>
    <cellStyle name="Normal 24 5 2" xfId="4116" xr:uid="{00000000-0005-0000-0000-000082550000}"/>
    <cellStyle name="Normal 24 5 2 2" xfId="8793" xr:uid="{00000000-0005-0000-0000-000083550000}"/>
    <cellStyle name="Normal 24 5 2 2 2" xfId="18117" xr:uid="{00000000-0005-0000-0000-000084550000}"/>
    <cellStyle name="Normal 24 5 2 2 3" xfId="27440" xr:uid="{00000000-0005-0000-0000-000085550000}"/>
    <cellStyle name="Normal 24 5 2 3" xfId="13450" xr:uid="{00000000-0005-0000-0000-000086550000}"/>
    <cellStyle name="Normal 24 5 2 4" xfId="22774" xr:uid="{00000000-0005-0000-0000-000087550000}"/>
    <cellStyle name="Normal 24 5 3" xfId="5834" xr:uid="{00000000-0005-0000-0000-000088550000}"/>
    <cellStyle name="Normal 24 5 3 2" xfId="15158" xr:uid="{00000000-0005-0000-0000-000089550000}"/>
    <cellStyle name="Normal 24 5 3 3" xfId="24481" xr:uid="{00000000-0005-0000-0000-00008A550000}"/>
    <cellStyle name="Normal 24 5 4" xfId="11895" xr:uid="{00000000-0005-0000-0000-00008B550000}"/>
    <cellStyle name="Normal 24 5 5" xfId="21221" xr:uid="{00000000-0005-0000-0000-00008C550000}"/>
    <cellStyle name="Normal 24 6" xfId="2405" xr:uid="{00000000-0005-0000-0000-00008D550000}"/>
    <cellStyle name="Normal 24 7" xfId="2392" xr:uid="{00000000-0005-0000-0000-00008E550000}"/>
    <cellStyle name="Normal 24 8" xfId="28745" xr:uid="{00000000-0005-0000-0000-00008F550000}"/>
    <cellStyle name="Normal 25" xfId="1310" xr:uid="{00000000-0005-0000-0000-000090550000}"/>
    <cellStyle name="Normal 25 2" xfId="2407" xr:uid="{00000000-0005-0000-0000-000091550000}"/>
    <cellStyle name="Normal 25 2 2" xfId="2408" xr:uid="{00000000-0005-0000-0000-000092550000}"/>
    <cellStyle name="Normal 25 2 2 2" xfId="4119" xr:uid="{00000000-0005-0000-0000-000093550000}"/>
    <cellStyle name="Normal 25 2 2 2 2" xfId="8796" xr:uid="{00000000-0005-0000-0000-000094550000}"/>
    <cellStyle name="Normal 25 2 2 2 2 2" xfId="18120" xr:uid="{00000000-0005-0000-0000-000095550000}"/>
    <cellStyle name="Normal 25 2 2 2 2 3" xfId="27443" xr:uid="{00000000-0005-0000-0000-000096550000}"/>
    <cellStyle name="Normal 25 2 2 2 3" xfId="13453" xr:uid="{00000000-0005-0000-0000-000097550000}"/>
    <cellStyle name="Normal 25 2 2 2 4" xfId="22777" xr:uid="{00000000-0005-0000-0000-000098550000}"/>
    <cellStyle name="Normal 25 2 2 3" xfId="5838" xr:uid="{00000000-0005-0000-0000-000099550000}"/>
    <cellStyle name="Normal 25 2 2 3 2" xfId="15162" xr:uid="{00000000-0005-0000-0000-00009A550000}"/>
    <cellStyle name="Normal 25 2 2 3 3" xfId="24485" xr:uid="{00000000-0005-0000-0000-00009B550000}"/>
    <cellStyle name="Normal 25 2 2 4" xfId="11898" xr:uid="{00000000-0005-0000-0000-00009C550000}"/>
    <cellStyle name="Normal 25 2 2 5" xfId="21224" xr:uid="{00000000-0005-0000-0000-00009D550000}"/>
    <cellStyle name="Normal 25 2 3" xfId="4118" xr:uid="{00000000-0005-0000-0000-00009E550000}"/>
    <cellStyle name="Normal 25 2 3 2" xfId="8795" xr:uid="{00000000-0005-0000-0000-00009F550000}"/>
    <cellStyle name="Normal 25 2 3 2 2" xfId="18119" xr:uid="{00000000-0005-0000-0000-0000A0550000}"/>
    <cellStyle name="Normal 25 2 3 2 3" xfId="27442" xr:uid="{00000000-0005-0000-0000-0000A1550000}"/>
    <cellStyle name="Normal 25 2 3 3" xfId="13452" xr:uid="{00000000-0005-0000-0000-0000A2550000}"/>
    <cellStyle name="Normal 25 2 3 4" xfId="22776" xr:uid="{00000000-0005-0000-0000-0000A3550000}"/>
    <cellStyle name="Normal 25 2 4" xfId="5837" xr:uid="{00000000-0005-0000-0000-0000A4550000}"/>
    <cellStyle name="Normal 25 2 4 2" xfId="15161" xr:uid="{00000000-0005-0000-0000-0000A5550000}"/>
    <cellStyle name="Normal 25 2 4 3" xfId="24484" xr:uid="{00000000-0005-0000-0000-0000A6550000}"/>
    <cellStyle name="Normal 25 2 5" xfId="11897" xr:uid="{00000000-0005-0000-0000-0000A7550000}"/>
    <cellStyle name="Normal 25 2 6" xfId="21223" xr:uid="{00000000-0005-0000-0000-0000A8550000}"/>
    <cellStyle name="Normal 25 2 7" xfId="28884" xr:uid="{00000000-0005-0000-0000-0000A9550000}"/>
    <cellStyle name="Normal 25 3" xfId="2409" xr:uid="{00000000-0005-0000-0000-0000AA550000}"/>
    <cellStyle name="Normal 25 3 2" xfId="4120" xr:uid="{00000000-0005-0000-0000-0000AB550000}"/>
    <cellStyle name="Normal 25 3 2 2" xfId="8797" xr:uid="{00000000-0005-0000-0000-0000AC550000}"/>
    <cellStyle name="Normal 25 3 2 2 2" xfId="18121" xr:uid="{00000000-0005-0000-0000-0000AD550000}"/>
    <cellStyle name="Normal 25 3 2 2 3" xfId="27444" xr:uid="{00000000-0005-0000-0000-0000AE550000}"/>
    <cellStyle name="Normal 25 3 2 3" xfId="13454" xr:uid="{00000000-0005-0000-0000-0000AF550000}"/>
    <cellStyle name="Normal 25 3 2 4" xfId="22778" xr:uid="{00000000-0005-0000-0000-0000B0550000}"/>
    <cellStyle name="Normal 25 3 3" xfId="5839" xr:uid="{00000000-0005-0000-0000-0000B1550000}"/>
    <cellStyle name="Normal 25 3 3 2" xfId="15163" xr:uid="{00000000-0005-0000-0000-0000B2550000}"/>
    <cellStyle name="Normal 25 3 3 3" xfId="24486" xr:uid="{00000000-0005-0000-0000-0000B3550000}"/>
    <cellStyle name="Normal 25 3 4" xfId="11899" xr:uid="{00000000-0005-0000-0000-0000B4550000}"/>
    <cellStyle name="Normal 25 3 5" xfId="21225" xr:uid="{00000000-0005-0000-0000-0000B5550000}"/>
    <cellStyle name="Normal 25 3 6" xfId="28799" xr:uid="{00000000-0005-0000-0000-0000B6550000}"/>
    <cellStyle name="Normal 25 4" xfId="2406" xr:uid="{00000000-0005-0000-0000-0000B7550000}"/>
    <cellStyle name="Normal 25 4 2" xfId="4117" xr:uid="{00000000-0005-0000-0000-0000B8550000}"/>
    <cellStyle name="Normal 25 4 2 2" xfId="8794" xr:uid="{00000000-0005-0000-0000-0000B9550000}"/>
    <cellStyle name="Normal 25 4 2 2 2" xfId="18118" xr:uid="{00000000-0005-0000-0000-0000BA550000}"/>
    <cellStyle name="Normal 25 4 2 2 3" xfId="27441" xr:uid="{00000000-0005-0000-0000-0000BB550000}"/>
    <cellStyle name="Normal 25 4 2 3" xfId="13451" xr:uid="{00000000-0005-0000-0000-0000BC550000}"/>
    <cellStyle name="Normal 25 4 2 4" xfId="22775" xr:uid="{00000000-0005-0000-0000-0000BD550000}"/>
    <cellStyle name="Normal 25 4 3" xfId="5836" xr:uid="{00000000-0005-0000-0000-0000BE550000}"/>
    <cellStyle name="Normal 25 4 3 2" xfId="15160" xr:uid="{00000000-0005-0000-0000-0000BF550000}"/>
    <cellStyle name="Normal 25 4 3 3" xfId="24483" xr:uid="{00000000-0005-0000-0000-0000C0550000}"/>
    <cellStyle name="Normal 25 4 4" xfId="11896" xr:uid="{00000000-0005-0000-0000-0000C1550000}"/>
    <cellStyle name="Normal 25 4 5" xfId="21222" xr:uid="{00000000-0005-0000-0000-0000C2550000}"/>
    <cellStyle name="Normal 25 5" xfId="3112" xr:uid="{00000000-0005-0000-0000-0000C3550000}"/>
    <cellStyle name="Normal 25 5 2" xfId="7791" xr:uid="{00000000-0005-0000-0000-0000C4550000}"/>
    <cellStyle name="Normal 25 5 2 2" xfId="17115" xr:uid="{00000000-0005-0000-0000-0000C5550000}"/>
    <cellStyle name="Normal 25 5 2 3" xfId="26438" xr:uid="{00000000-0005-0000-0000-0000C6550000}"/>
    <cellStyle name="Normal 25 5 3" xfId="12499" xr:uid="{00000000-0005-0000-0000-0000C7550000}"/>
    <cellStyle name="Normal 25 5 4" xfId="21825" xr:uid="{00000000-0005-0000-0000-0000C8550000}"/>
    <cellStyle name="Normal 25 6" xfId="4768" xr:uid="{00000000-0005-0000-0000-0000C9550000}"/>
    <cellStyle name="Normal 25 6 2" xfId="14092" xr:uid="{00000000-0005-0000-0000-0000CA550000}"/>
    <cellStyle name="Normal 25 6 3" xfId="23415" xr:uid="{00000000-0005-0000-0000-0000CB550000}"/>
    <cellStyle name="Normal 25 7" xfId="10893" xr:uid="{00000000-0005-0000-0000-0000CC550000}"/>
    <cellStyle name="Normal 25 8" xfId="20217" xr:uid="{00000000-0005-0000-0000-0000CD550000}"/>
    <cellStyle name="Normal 25 9" xfId="28746" xr:uid="{00000000-0005-0000-0000-0000CE550000}"/>
    <cellStyle name="Normal 26" xfId="1311" xr:uid="{00000000-0005-0000-0000-0000CF550000}"/>
    <cellStyle name="Normal 26 10" xfId="20218" xr:uid="{00000000-0005-0000-0000-0000D0550000}"/>
    <cellStyle name="Normal 26 11" xfId="28747" xr:uid="{00000000-0005-0000-0000-0000D1550000}"/>
    <cellStyle name="Normal 26 2" xfId="2411" xr:uid="{00000000-0005-0000-0000-0000D2550000}"/>
    <cellStyle name="Normal 26 2 2" xfId="2412" xr:uid="{00000000-0005-0000-0000-0000D3550000}"/>
    <cellStyle name="Normal 26 2 2 2" xfId="2413" xr:uid="{00000000-0005-0000-0000-0000D4550000}"/>
    <cellStyle name="Normal 26 2 2 2 2" xfId="4123" xr:uid="{00000000-0005-0000-0000-0000D5550000}"/>
    <cellStyle name="Normal 26 2 2 2 2 2" xfId="8800" xr:uid="{00000000-0005-0000-0000-0000D6550000}"/>
    <cellStyle name="Normal 26 2 2 2 2 2 2" xfId="18124" xr:uid="{00000000-0005-0000-0000-0000D7550000}"/>
    <cellStyle name="Normal 26 2 2 2 2 2 3" xfId="27447" xr:uid="{00000000-0005-0000-0000-0000D8550000}"/>
    <cellStyle name="Normal 26 2 2 2 2 3" xfId="13457" xr:uid="{00000000-0005-0000-0000-0000D9550000}"/>
    <cellStyle name="Normal 26 2 2 2 2 4" xfId="22781" xr:uid="{00000000-0005-0000-0000-0000DA550000}"/>
    <cellStyle name="Normal 26 2 2 2 3" xfId="5842" xr:uid="{00000000-0005-0000-0000-0000DB550000}"/>
    <cellStyle name="Normal 26 2 2 2 3 2" xfId="15166" xr:uid="{00000000-0005-0000-0000-0000DC550000}"/>
    <cellStyle name="Normal 26 2 2 2 3 3" xfId="24489" xr:uid="{00000000-0005-0000-0000-0000DD550000}"/>
    <cellStyle name="Normal 26 2 2 2 4" xfId="11902" xr:uid="{00000000-0005-0000-0000-0000DE550000}"/>
    <cellStyle name="Normal 26 2 2 2 5" xfId="21228" xr:uid="{00000000-0005-0000-0000-0000DF550000}"/>
    <cellStyle name="Normal 26 2 2 3" xfId="4122" xr:uid="{00000000-0005-0000-0000-0000E0550000}"/>
    <cellStyle name="Normal 26 2 2 3 2" xfId="8799" xr:uid="{00000000-0005-0000-0000-0000E1550000}"/>
    <cellStyle name="Normal 26 2 2 3 2 2" xfId="18123" xr:uid="{00000000-0005-0000-0000-0000E2550000}"/>
    <cellStyle name="Normal 26 2 2 3 2 3" xfId="27446" xr:uid="{00000000-0005-0000-0000-0000E3550000}"/>
    <cellStyle name="Normal 26 2 2 3 3" xfId="13456" xr:uid="{00000000-0005-0000-0000-0000E4550000}"/>
    <cellStyle name="Normal 26 2 2 3 4" xfId="22780" xr:uid="{00000000-0005-0000-0000-0000E5550000}"/>
    <cellStyle name="Normal 26 2 2 4" xfId="5841" xr:uid="{00000000-0005-0000-0000-0000E6550000}"/>
    <cellStyle name="Normal 26 2 2 4 2" xfId="15165" xr:uid="{00000000-0005-0000-0000-0000E7550000}"/>
    <cellStyle name="Normal 26 2 2 4 3" xfId="24488" xr:uid="{00000000-0005-0000-0000-0000E8550000}"/>
    <cellStyle name="Normal 26 2 2 5" xfId="11901" xr:uid="{00000000-0005-0000-0000-0000E9550000}"/>
    <cellStyle name="Normal 26 2 2 6" xfId="21227" xr:uid="{00000000-0005-0000-0000-0000EA550000}"/>
    <cellStyle name="Normal 26 2 3" xfId="2414" xr:uid="{00000000-0005-0000-0000-0000EB550000}"/>
    <cellStyle name="Normal 26 2 3 2" xfId="4124" xr:uid="{00000000-0005-0000-0000-0000EC550000}"/>
    <cellStyle name="Normal 26 2 3 2 2" xfId="8801" xr:uid="{00000000-0005-0000-0000-0000ED550000}"/>
    <cellStyle name="Normal 26 2 3 2 2 2" xfId="18125" xr:uid="{00000000-0005-0000-0000-0000EE550000}"/>
    <cellStyle name="Normal 26 2 3 2 2 3" xfId="27448" xr:uid="{00000000-0005-0000-0000-0000EF550000}"/>
    <cellStyle name="Normal 26 2 3 2 3" xfId="13458" xr:uid="{00000000-0005-0000-0000-0000F0550000}"/>
    <cellStyle name="Normal 26 2 3 2 4" xfId="22782" xr:uid="{00000000-0005-0000-0000-0000F1550000}"/>
    <cellStyle name="Normal 26 2 3 3" xfId="5843" xr:uid="{00000000-0005-0000-0000-0000F2550000}"/>
    <cellStyle name="Normal 26 2 3 3 2" xfId="15167" xr:uid="{00000000-0005-0000-0000-0000F3550000}"/>
    <cellStyle name="Normal 26 2 3 3 3" xfId="24490" xr:uid="{00000000-0005-0000-0000-0000F4550000}"/>
    <cellStyle name="Normal 26 2 3 4" xfId="11903" xr:uid="{00000000-0005-0000-0000-0000F5550000}"/>
    <cellStyle name="Normal 26 2 3 5" xfId="21229" xr:uid="{00000000-0005-0000-0000-0000F6550000}"/>
    <cellStyle name="Normal 26 2 4" xfId="4121" xr:uid="{00000000-0005-0000-0000-0000F7550000}"/>
    <cellStyle name="Normal 26 2 4 2" xfId="8798" xr:uid="{00000000-0005-0000-0000-0000F8550000}"/>
    <cellStyle name="Normal 26 2 4 2 2" xfId="18122" xr:uid="{00000000-0005-0000-0000-0000F9550000}"/>
    <cellStyle name="Normal 26 2 4 2 3" xfId="27445" xr:uid="{00000000-0005-0000-0000-0000FA550000}"/>
    <cellStyle name="Normal 26 2 4 3" xfId="13455" xr:uid="{00000000-0005-0000-0000-0000FB550000}"/>
    <cellStyle name="Normal 26 2 4 4" xfId="22779" xr:uid="{00000000-0005-0000-0000-0000FC550000}"/>
    <cellStyle name="Normal 26 2 5" xfId="5840" xr:uid="{00000000-0005-0000-0000-0000FD550000}"/>
    <cellStyle name="Normal 26 2 5 2" xfId="15164" xr:uid="{00000000-0005-0000-0000-0000FE550000}"/>
    <cellStyle name="Normal 26 2 5 3" xfId="24487" xr:uid="{00000000-0005-0000-0000-0000FF550000}"/>
    <cellStyle name="Normal 26 2 6" xfId="11900" xr:uid="{00000000-0005-0000-0000-000000560000}"/>
    <cellStyle name="Normal 26 2 7" xfId="21226" xr:uid="{00000000-0005-0000-0000-000001560000}"/>
    <cellStyle name="Normal 26 2 8" xfId="28885" xr:uid="{00000000-0005-0000-0000-000002560000}"/>
    <cellStyle name="Normal 26 3" xfId="2415" xr:uid="{00000000-0005-0000-0000-000003560000}"/>
    <cellStyle name="Normal 26 3 2" xfId="2416" xr:uid="{00000000-0005-0000-0000-000004560000}"/>
    <cellStyle name="Normal 26 3 2 2" xfId="2417" xr:uid="{00000000-0005-0000-0000-000005560000}"/>
    <cellStyle name="Normal 26 3 2 2 2" xfId="4125" xr:uid="{00000000-0005-0000-0000-000006560000}"/>
    <cellStyle name="Normal 26 3 2 2 2 2" xfId="8802" xr:uid="{00000000-0005-0000-0000-000007560000}"/>
    <cellStyle name="Normal 26 3 2 2 2 2 2" xfId="18126" xr:uid="{00000000-0005-0000-0000-000008560000}"/>
    <cellStyle name="Normal 26 3 2 2 2 2 3" xfId="27449" xr:uid="{00000000-0005-0000-0000-000009560000}"/>
    <cellStyle name="Normal 26 3 2 2 2 3" xfId="13459" xr:uid="{00000000-0005-0000-0000-00000A560000}"/>
    <cellStyle name="Normal 26 3 2 2 2 4" xfId="22783" xr:uid="{00000000-0005-0000-0000-00000B560000}"/>
    <cellStyle name="Normal 26 3 2 2 3" xfId="5846" xr:uid="{00000000-0005-0000-0000-00000C560000}"/>
    <cellStyle name="Normal 26 3 2 2 3 2" xfId="15170" xr:uid="{00000000-0005-0000-0000-00000D560000}"/>
    <cellStyle name="Normal 26 3 2 2 3 3" xfId="24493" xr:uid="{00000000-0005-0000-0000-00000E560000}"/>
    <cellStyle name="Normal 26 3 2 2 4" xfId="11904" xr:uid="{00000000-0005-0000-0000-00000F560000}"/>
    <cellStyle name="Normal 26 3 2 2 5" xfId="21230" xr:uid="{00000000-0005-0000-0000-000010560000}"/>
    <cellStyle name="Normal 26 3 2 3" xfId="2418" xr:uid="{00000000-0005-0000-0000-000011560000}"/>
    <cellStyle name="Normal 26 3 3" xfId="2419" xr:uid="{00000000-0005-0000-0000-000012560000}"/>
    <cellStyle name="Normal 26 3 3 2" xfId="4126" xr:uid="{00000000-0005-0000-0000-000013560000}"/>
    <cellStyle name="Normal 26 3 3 2 2" xfId="8803" xr:uid="{00000000-0005-0000-0000-000014560000}"/>
    <cellStyle name="Normal 26 3 3 2 2 2" xfId="18127" xr:uid="{00000000-0005-0000-0000-000015560000}"/>
    <cellStyle name="Normal 26 3 3 2 2 3" xfId="27450" xr:uid="{00000000-0005-0000-0000-000016560000}"/>
    <cellStyle name="Normal 26 3 3 2 3" xfId="13460" xr:uid="{00000000-0005-0000-0000-000017560000}"/>
    <cellStyle name="Normal 26 3 3 2 4" xfId="22784" xr:uid="{00000000-0005-0000-0000-000018560000}"/>
    <cellStyle name="Normal 26 3 3 3" xfId="5848" xr:uid="{00000000-0005-0000-0000-000019560000}"/>
    <cellStyle name="Normal 26 3 3 3 2" xfId="15172" xr:uid="{00000000-0005-0000-0000-00001A560000}"/>
    <cellStyle name="Normal 26 3 3 3 3" xfId="24495" xr:uid="{00000000-0005-0000-0000-00001B560000}"/>
    <cellStyle name="Normal 26 3 3 4" xfId="11905" xr:uid="{00000000-0005-0000-0000-00001C560000}"/>
    <cellStyle name="Normal 26 3 3 5" xfId="21231" xr:uid="{00000000-0005-0000-0000-00001D560000}"/>
    <cellStyle name="Normal 26 3 4" xfId="2420" xr:uid="{00000000-0005-0000-0000-00001E560000}"/>
    <cellStyle name="Normal 26 3 5" xfId="28800" xr:uid="{00000000-0005-0000-0000-00001F560000}"/>
    <cellStyle name="Normal 26 4" xfId="2421" xr:uid="{00000000-0005-0000-0000-000020560000}"/>
    <cellStyle name="Normal 26 4 2" xfId="2422" xr:uid="{00000000-0005-0000-0000-000021560000}"/>
    <cellStyle name="Normal 26 4 2 2" xfId="4127" xr:uid="{00000000-0005-0000-0000-000022560000}"/>
    <cellStyle name="Normal 26 4 2 2 2" xfId="8804" xr:uid="{00000000-0005-0000-0000-000023560000}"/>
    <cellStyle name="Normal 26 4 2 2 2 2" xfId="18128" xr:uid="{00000000-0005-0000-0000-000024560000}"/>
    <cellStyle name="Normal 26 4 2 2 2 3" xfId="27451" xr:uid="{00000000-0005-0000-0000-000025560000}"/>
    <cellStyle name="Normal 26 4 2 2 3" xfId="13461" xr:uid="{00000000-0005-0000-0000-000026560000}"/>
    <cellStyle name="Normal 26 4 2 2 4" xfId="22785" xr:uid="{00000000-0005-0000-0000-000027560000}"/>
    <cellStyle name="Normal 26 4 2 3" xfId="5851" xr:uid="{00000000-0005-0000-0000-000028560000}"/>
    <cellStyle name="Normal 26 4 2 3 2" xfId="15175" xr:uid="{00000000-0005-0000-0000-000029560000}"/>
    <cellStyle name="Normal 26 4 2 3 3" xfId="24498" xr:uid="{00000000-0005-0000-0000-00002A560000}"/>
    <cellStyle name="Normal 26 4 2 4" xfId="11906" xr:uid="{00000000-0005-0000-0000-00002B560000}"/>
    <cellStyle name="Normal 26 4 2 5" xfId="21232" xr:uid="{00000000-0005-0000-0000-00002C560000}"/>
    <cellStyle name="Normal 26 4 3" xfId="2423" xr:uid="{00000000-0005-0000-0000-00002D560000}"/>
    <cellStyle name="Normal 26 5" xfId="2424" xr:uid="{00000000-0005-0000-0000-00002E560000}"/>
    <cellStyle name="Normal 26 6" xfId="2410" xr:uid="{00000000-0005-0000-0000-00002F560000}"/>
    <cellStyle name="Normal 26 7" xfId="3113" xr:uid="{00000000-0005-0000-0000-000030560000}"/>
    <cellStyle name="Normal 26 7 2" xfId="7792" xr:uid="{00000000-0005-0000-0000-000031560000}"/>
    <cellStyle name="Normal 26 7 2 2" xfId="17116" xr:uid="{00000000-0005-0000-0000-000032560000}"/>
    <cellStyle name="Normal 26 7 2 3" xfId="26439" xr:uid="{00000000-0005-0000-0000-000033560000}"/>
    <cellStyle name="Normal 26 7 3" xfId="12500" xr:uid="{00000000-0005-0000-0000-000034560000}"/>
    <cellStyle name="Normal 26 7 4" xfId="21826" xr:uid="{00000000-0005-0000-0000-000035560000}"/>
    <cellStyle name="Normal 26 8" xfId="4769" xr:uid="{00000000-0005-0000-0000-000036560000}"/>
    <cellStyle name="Normal 26 8 2" xfId="14093" xr:uid="{00000000-0005-0000-0000-000037560000}"/>
    <cellStyle name="Normal 26 8 3" xfId="23416" xr:uid="{00000000-0005-0000-0000-000038560000}"/>
    <cellStyle name="Normal 26 9" xfId="10894" xr:uid="{00000000-0005-0000-0000-000039560000}"/>
    <cellStyle name="Normal 27" xfId="1312" xr:uid="{00000000-0005-0000-0000-00003A560000}"/>
    <cellStyle name="Normal 27 10" xfId="4770" xr:uid="{00000000-0005-0000-0000-00003B560000}"/>
    <cellStyle name="Normal 27 10 2" xfId="14094" xr:uid="{00000000-0005-0000-0000-00003C560000}"/>
    <cellStyle name="Normal 27 10 3" xfId="23417" xr:uid="{00000000-0005-0000-0000-00003D560000}"/>
    <cellStyle name="Normal 27 11" xfId="10895" xr:uid="{00000000-0005-0000-0000-00003E560000}"/>
    <cellStyle name="Normal 27 12" xfId="20219" xr:uid="{00000000-0005-0000-0000-00003F560000}"/>
    <cellStyle name="Normal 27 13" xfId="28748" xr:uid="{00000000-0005-0000-0000-000040560000}"/>
    <cellStyle name="Normal 27 2" xfId="2426" xr:uid="{00000000-0005-0000-0000-000041560000}"/>
    <cellStyle name="Normal 27 2 2" xfId="2427" xr:uid="{00000000-0005-0000-0000-000042560000}"/>
    <cellStyle name="Normal 27 2 2 2" xfId="2428" xr:uid="{00000000-0005-0000-0000-000043560000}"/>
    <cellStyle name="Normal 27 2 2 2 2" xfId="4130" xr:uid="{00000000-0005-0000-0000-000044560000}"/>
    <cellStyle name="Normal 27 2 2 2 2 2" xfId="8807" xr:uid="{00000000-0005-0000-0000-000045560000}"/>
    <cellStyle name="Normal 27 2 2 2 2 2 2" xfId="18131" xr:uid="{00000000-0005-0000-0000-000046560000}"/>
    <cellStyle name="Normal 27 2 2 2 2 2 3" xfId="27454" xr:uid="{00000000-0005-0000-0000-000047560000}"/>
    <cellStyle name="Normal 27 2 2 2 2 3" xfId="13464" xr:uid="{00000000-0005-0000-0000-000048560000}"/>
    <cellStyle name="Normal 27 2 2 2 2 4" xfId="22788" xr:uid="{00000000-0005-0000-0000-000049560000}"/>
    <cellStyle name="Normal 27 2 2 2 3" xfId="5856" xr:uid="{00000000-0005-0000-0000-00004A560000}"/>
    <cellStyle name="Normal 27 2 2 2 3 2" xfId="15180" xr:uid="{00000000-0005-0000-0000-00004B560000}"/>
    <cellStyle name="Normal 27 2 2 2 3 3" xfId="24503" xr:uid="{00000000-0005-0000-0000-00004C560000}"/>
    <cellStyle name="Normal 27 2 2 2 4" xfId="11909" xr:uid="{00000000-0005-0000-0000-00004D560000}"/>
    <cellStyle name="Normal 27 2 2 2 5" xfId="21235" xr:uid="{00000000-0005-0000-0000-00004E560000}"/>
    <cellStyle name="Normal 27 2 2 3" xfId="4129" xr:uid="{00000000-0005-0000-0000-00004F560000}"/>
    <cellStyle name="Normal 27 2 2 3 2" xfId="8806" xr:uid="{00000000-0005-0000-0000-000050560000}"/>
    <cellStyle name="Normal 27 2 2 3 2 2" xfId="18130" xr:uid="{00000000-0005-0000-0000-000051560000}"/>
    <cellStyle name="Normal 27 2 2 3 2 3" xfId="27453" xr:uid="{00000000-0005-0000-0000-000052560000}"/>
    <cellStyle name="Normal 27 2 2 3 3" xfId="13463" xr:uid="{00000000-0005-0000-0000-000053560000}"/>
    <cellStyle name="Normal 27 2 2 3 4" xfId="22787" xr:uid="{00000000-0005-0000-0000-000054560000}"/>
    <cellStyle name="Normal 27 2 2 4" xfId="5855" xr:uid="{00000000-0005-0000-0000-000055560000}"/>
    <cellStyle name="Normal 27 2 2 4 2" xfId="15179" xr:uid="{00000000-0005-0000-0000-000056560000}"/>
    <cellStyle name="Normal 27 2 2 4 3" xfId="24502" xr:uid="{00000000-0005-0000-0000-000057560000}"/>
    <cellStyle name="Normal 27 2 2 5" xfId="11908" xr:uid="{00000000-0005-0000-0000-000058560000}"/>
    <cellStyle name="Normal 27 2 2 6" xfId="21234" xr:uid="{00000000-0005-0000-0000-000059560000}"/>
    <cellStyle name="Normal 27 2 3" xfId="2429" xr:uid="{00000000-0005-0000-0000-00005A560000}"/>
    <cellStyle name="Normal 27 2 3 2" xfId="4131" xr:uid="{00000000-0005-0000-0000-00005B560000}"/>
    <cellStyle name="Normal 27 2 3 2 2" xfId="8808" xr:uid="{00000000-0005-0000-0000-00005C560000}"/>
    <cellStyle name="Normal 27 2 3 2 2 2" xfId="18132" xr:uid="{00000000-0005-0000-0000-00005D560000}"/>
    <cellStyle name="Normal 27 2 3 2 2 3" xfId="27455" xr:uid="{00000000-0005-0000-0000-00005E560000}"/>
    <cellStyle name="Normal 27 2 3 2 3" xfId="13465" xr:uid="{00000000-0005-0000-0000-00005F560000}"/>
    <cellStyle name="Normal 27 2 3 2 4" xfId="22789" xr:uid="{00000000-0005-0000-0000-000060560000}"/>
    <cellStyle name="Normal 27 2 3 3" xfId="5857" xr:uid="{00000000-0005-0000-0000-000061560000}"/>
    <cellStyle name="Normal 27 2 3 3 2" xfId="15181" xr:uid="{00000000-0005-0000-0000-000062560000}"/>
    <cellStyle name="Normal 27 2 3 3 3" xfId="24504" xr:uid="{00000000-0005-0000-0000-000063560000}"/>
    <cellStyle name="Normal 27 2 3 4" xfId="11910" xr:uid="{00000000-0005-0000-0000-000064560000}"/>
    <cellStyle name="Normal 27 2 3 5" xfId="21236" xr:uid="{00000000-0005-0000-0000-000065560000}"/>
    <cellStyle name="Normal 27 2 4" xfId="4128" xr:uid="{00000000-0005-0000-0000-000066560000}"/>
    <cellStyle name="Normal 27 2 4 2" xfId="8805" xr:uid="{00000000-0005-0000-0000-000067560000}"/>
    <cellStyle name="Normal 27 2 4 2 2" xfId="18129" xr:uid="{00000000-0005-0000-0000-000068560000}"/>
    <cellStyle name="Normal 27 2 4 2 3" xfId="27452" xr:uid="{00000000-0005-0000-0000-000069560000}"/>
    <cellStyle name="Normal 27 2 4 3" xfId="13462" xr:uid="{00000000-0005-0000-0000-00006A560000}"/>
    <cellStyle name="Normal 27 2 4 4" xfId="22786" xr:uid="{00000000-0005-0000-0000-00006B560000}"/>
    <cellStyle name="Normal 27 2 5" xfId="5854" xr:uid="{00000000-0005-0000-0000-00006C560000}"/>
    <cellStyle name="Normal 27 2 5 2" xfId="15178" xr:uid="{00000000-0005-0000-0000-00006D560000}"/>
    <cellStyle name="Normal 27 2 5 3" xfId="24501" xr:uid="{00000000-0005-0000-0000-00006E560000}"/>
    <cellStyle name="Normal 27 2 6" xfId="11907" xr:uid="{00000000-0005-0000-0000-00006F560000}"/>
    <cellStyle name="Normal 27 2 7" xfId="21233" xr:uid="{00000000-0005-0000-0000-000070560000}"/>
    <cellStyle name="Normal 27 2 8" xfId="28886" xr:uid="{00000000-0005-0000-0000-000071560000}"/>
    <cellStyle name="Normal 27 3" xfId="2430" xr:uid="{00000000-0005-0000-0000-000072560000}"/>
    <cellStyle name="Normal 27 3 2" xfId="2431" xr:uid="{00000000-0005-0000-0000-000073560000}"/>
    <cellStyle name="Normal 27 3 2 2" xfId="2432" xr:uid="{00000000-0005-0000-0000-000074560000}"/>
    <cellStyle name="Normal 27 3 2 2 2" xfId="4134" xr:uid="{00000000-0005-0000-0000-000075560000}"/>
    <cellStyle name="Normal 27 3 2 2 2 2" xfId="8811" xr:uid="{00000000-0005-0000-0000-000076560000}"/>
    <cellStyle name="Normal 27 3 2 2 2 2 2" xfId="18135" xr:uid="{00000000-0005-0000-0000-000077560000}"/>
    <cellStyle name="Normal 27 3 2 2 2 2 3" xfId="27458" xr:uid="{00000000-0005-0000-0000-000078560000}"/>
    <cellStyle name="Normal 27 3 2 2 2 3" xfId="13468" xr:uid="{00000000-0005-0000-0000-000079560000}"/>
    <cellStyle name="Normal 27 3 2 2 2 4" xfId="22792" xr:uid="{00000000-0005-0000-0000-00007A560000}"/>
    <cellStyle name="Normal 27 3 2 2 3" xfId="5860" xr:uid="{00000000-0005-0000-0000-00007B560000}"/>
    <cellStyle name="Normal 27 3 2 2 3 2" xfId="15184" xr:uid="{00000000-0005-0000-0000-00007C560000}"/>
    <cellStyle name="Normal 27 3 2 2 3 3" xfId="24507" xr:uid="{00000000-0005-0000-0000-00007D560000}"/>
    <cellStyle name="Normal 27 3 2 2 4" xfId="11913" xr:uid="{00000000-0005-0000-0000-00007E560000}"/>
    <cellStyle name="Normal 27 3 2 2 5" xfId="21239" xr:uid="{00000000-0005-0000-0000-00007F560000}"/>
    <cellStyle name="Normal 27 3 2 3" xfId="4133" xr:uid="{00000000-0005-0000-0000-000080560000}"/>
    <cellStyle name="Normal 27 3 2 3 2" xfId="8810" xr:uid="{00000000-0005-0000-0000-000081560000}"/>
    <cellStyle name="Normal 27 3 2 3 2 2" xfId="18134" xr:uid="{00000000-0005-0000-0000-000082560000}"/>
    <cellStyle name="Normal 27 3 2 3 2 3" xfId="27457" xr:uid="{00000000-0005-0000-0000-000083560000}"/>
    <cellStyle name="Normal 27 3 2 3 3" xfId="13467" xr:uid="{00000000-0005-0000-0000-000084560000}"/>
    <cellStyle name="Normal 27 3 2 3 4" xfId="22791" xr:uid="{00000000-0005-0000-0000-000085560000}"/>
    <cellStyle name="Normal 27 3 2 4" xfId="5859" xr:uid="{00000000-0005-0000-0000-000086560000}"/>
    <cellStyle name="Normal 27 3 2 4 2" xfId="15183" xr:uid="{00000000-0005-0000-0000-000087560000}"/>
    <cellStyle name="Normal 27 3 2 4 3" xfId="24506" xr:uid="{00000000-0005-0000-0000-000088560000}"/>
    <cellStyle name="Normal 27 3 2 5" xfId="11912" xr:uid="{00000000-0005-0000-0000-000089560000}"/>
    <cellStyle name="Normal 27 3 2 6" xfId="21238" xr:uid="{00000000-0005-0000-0000-00008A560000}"/>
    <cellStyle name="Normal 27 3 3" xfId="2433" xr:uid="{00000000-0005-0000-0000-00008B560000}"/>
    <cellStyle name="Normal 27 3 3 2" xfId="4135" xr:uid="{00000000-0005-0000-0000-00008C560000}"/>
    <cellStyle name="Normal 27 3 3 2 2" xfId="8812" xr:uid="{00000000-0005-0000-0000-00008D560000}"/>
    <cellStyle name="Normal 27 3 3 2 2 2" xfId="18136" xr:uid="{00000000-0005-0000-0000-00008E560000}"/>
    <cellStyle name="Normal 27 3 3 2 2 3" xfId="27459" xr:uid="{00000000-0005-0000-0000-00008F560000}"/>
    <cellStyle name="Normal 27 3 3 2 3" xfId="13469" xr:uid="{00000000-0005-0000-0000-000090560000}"/>
    <cellStyle name="Normal 27 3 3 2 4" xfId="22793" xr:uid="{00000000-0005-0000-0000-000091560000}"/>
    <cellStyle name="Normal 27 3 3 3" xfId="5861" xr:uid="{00000000-0005-0000-0000-000092560000}"/>
    <cellStyle name="Normal 27 3 3 3 2" xfId="15185" xr:uid="{00000000-0005-0000-0000-000093560000}"/>
    <cellStyle name="Normal 27 3 3 3 3" xfId="24508" xr:uid="{00000000-0005-0000-0000-000094560000}"/>
    <cellStyle name="Normal 27 3 3 4" xfId="11914" xr:uid="{00000000-0005-0000-0000-000095560000}"/>
    <cellStyle name="Normal 27 3 3 5" xfId="21240" xr:uid="{00000000-0005-0000-0000-000096560000}"/>
    <cellStyle name="Normal 27 3 4" xfId="4132" xr:uid="{00000000-0005-0000-0000-000097560000}"/>
    <cellStyle name="Normal 27 3 4 2" xfId="8809" xr:uid="{00000000-0005-0000-0000-000098560000}"/>
    <cellStyle name="Normal 27 3 4 2 2" xfId="18133" xr:uid="{00000000-0005-0000-0000-000099560000}"/>
    <cellStyle name="Normal 27 3 4 2 3" xfId="27456" xr:uid="{00000000-0005-0000-0000-00009A560000}"/>
    <cellStyle name="Normal 27 3 4 3" xfId="13466" xr:uid="{00000000-0005-0000-0000-00009B560000}"/>
    <cellStyle name="Normal 27 3 4 4" xfId="22790" xr:uid="{00000000-0005-0000-0000-00009C560000}"/>
    <cellStyle name="Normal 27 3 5" xfId="5858" xr:uid="{00000000-0005-0000-0000-00009D560000}"/>
    <cellStyle name="Normal 27 3 5 2" xfId="15182" xr:uid="{00000000-0005-0000-0000-00009E560000}"/>
    <cellStyle name="Normal 27 3 5 3" xfId="24505" xr:uid="{00000000-0005-0000-0000-00009F560000}"/>
    <cellStyle name="Normal 27 3 6" xfId="11911" xr:uid="{00000000-0005-0000-0000-0000A0560000}"/>
    <cellStyle name="Normal 27 3 7" xfId="21237" xr:uid="{00000000-0005-0000-0000-0000A1560000}"/>
    <cellStyle name="Normal 27 3 8" xfId="28801" xr:uid="{00000000-0005-0000-0000-0000A2560000}"/>
    <cellStyle name="Normal 27 4" xfId="2434" xr:uid="{00000000-0005-0000-0000-0000A3560000}"/>
    <cellStyle name="Normal 27 4 2" xfId="2435" xr:uid="{00000000-0005-0000-0000-0000A4560000}"/>
    <cellStyle name="Normal 27 4 2 2" xfId="2436" xr:uid="{00000000-0005-0000-0000-0000A5560000}"/>
    <cellStyle name="Normal 27 4 2 2 2" xfId="4138" xr:uid="{00000000-0005-0000-0000-0000A6560000}"/>
    <cellStyle name="Normal 27 4 2 2 2 2" xfId="8815" xr:uid="{00000000-0005-0000-0000-0000A7560000}"/>
    <cellStyle name="Normal 27 4 2 2 2 2 2" xfId="18139" xr:uid="{00000000-0005-0000-0000-0000A8560000}"/>
    <cellStyle name="Normal 27 4 2 2 2 2 3" xfId="27462" xr:uid="{00000000-0005-0000-0000-0000A9560000}"/>
    <cellStyle name="Normal 27 4 2 2 2 3" xfId="13472" xr:uid="{00000000-0005-0000-0000-0000AA560000}"/>
    <cellStyle name="Normal 27 4 2 2 2 4" xfId="22796" xr:uid="{00000000-0005-0000-0000-0000AB560000}"/>
    <cellStyle name="Normal 27 4 2 2 3" xfId="5864" xr:uid="{00000000-0005-0000-0000-0000AC560000}"/>
    <cellStyle name="Normal 27 4 2 2 3 2" xfId="15188" xr:uid="{00000000-0005-0000-0000-0000AD560000}"/>
    <cellStyle name="Normal 27 4 2 2 3 3" xfId="24511" xr:uid="{00000000-0005-0000-0000-0000AE560000}"/>
    <cellStyle name="Normal 27 4 2 2 4" xfId="11917" xr:uid="{00000000-0005-0000-0000-0000AF560000}"/>
    <cellStyle name="Normal 27 4 2 2 5" xfId="21243" xr:uid="{00000000-0005-0000-0000-0000B0560000}"/>
    <cellStyle name="Normal 27 4 2 3" xfId="4137" xr:uid="{00000000-0005-0000-0000-0000B1560000}"/>
    <cellStyle name="Normal 27 4 2 3 2" xfId="8814" xr:uid="{00000000-0005-0000-0000-0000B2560000}"/>
    <cellStyle name="Normal 27 4 2 3 2 2" xfId="18138" xr:uid="{00000000-0005-0000-0000-0000B3560000}"/>
    <cellStyle name="Normal 27 4 2 3 2 3" xfId="27461" xr:uid="{00000000-0005-0000-0000-0000B4560000}"/>
    <cellStyle name="Normal 27 4 2 3 3" xfId="13471" xr:uid="{00000000-0005-0000-0000-0000B5560000}"/>
    <cellStyle name="Normal 27 4 2 3 4" xfId="22795" xr:uid="{00000000-0005-0000-0000-0000B6560000}"/>
    <cellStyle name="Normal 27 4 2 4" xfId="5863" xr:uid="{00000000-0005-0000-0000-0000B7560000}"/>
    <cellStyle name="Normal 27 4 2 4 2" xfId="15187" xr:uid="{00000000-0005-0000-0000-0000B8560000}"/>
    <cellStyle name="Normal 27 4 2 4 3" xfId="24510" xr:uid="{00000000-0005-0000-0000-0000B9560000}"/>
    <cellStyle name="Normal 27 4 2 5" xfId="11916" xr:uid="{00000000-0005-0000-0000-0000BA560000}"/>
    <cellStyle name="Normal 27 4 2 6" xfId="21242" xr:uid="{00000000-0005-0000-0000-0000BB560000}"/>
    <cellStyle name="Normal 27 4 3" xfId="2437" xr:uid="{00000000-0005-0000-0000-0000BC560000}"/>
    <cellStyle name="Normal 27 4 3 2" xfId="4139" xr:uid="{00000000-0005-0000-0000-0000BD560000}"/>
    <cellStyle name="Normal 27 4 3 2 2" xfId="8816" xr:uid="{00000000-0005-0000-0000-0000BE560000}"/>
    <cellStyle name="Normal 27 4 3 2 2 2" xfId="18140" xr:uid="{00000000-0005-0000-0000-0000BF560000}"/>
    <cellStyle name="Normal 27 4 3 2 2 3" xfId="27463" xr:uid="{00000000-0005-0000-0000-0000C0560000}"/>
    <cellStyle name="Normal 27 4 3 2 3" xfId="13473" xr:uid="{00000000-0005-0000-0000-0000C1560000}"/>
    <cellStyle name="Normal 27 4 3 2 4" xfId="22797" xr:uid="{00000000-0005-0000-0000-0000C2560000}"/>
    <cellStyle name="Normal 27 4 3 3" xfId="5865" xr:uid="{00000000-0005-0000-0000-0000C3560000}"/>
    <cellStyle name="Normal 27 4 3 3 2" xfId="15189" xr:uid="{00000000-0005-0000-0000-0000C4560000}"/>
    <cellStyle name="Normal 27 4 3 3 3" xfId="24512" xr:uid="{00000000-0005-0000-0000-0000C5560000}"/>
    <cellStyle name="Normal 27 4 3 4" xfId="11918" xr:uid="{00000000-0005-0000-0000-0000C6560000}"/>
    <cellStyle name="Normal 27 4 3 5" xfId="21244" xr:uid="{00000000-0005-0000-0000-0000C7560000}"/>
    <cellStyle name="Normal 27 4 4" xfId="4136" xr:uid="{00000000-0005-0000-0000-0000C8560000}"/>
    <cellStyle name="Normal 27 4 4 2" xfId="8813" xr:uid="{00000000-0005-0000-0000-0000C9560000}"/>
    <cellStyle name="Normal 27 4 4 2 2" xfId="18137" xr:uid="{00000000-0005-0000-0000-0000CA560000}"/>
    <cellStyle name="Normal 27 4 4 2 3" xfId="27460" xr:uid="{00000000-0005-0000-0000-0000CB560000}"/>
    <cellStyle name="Normal 27 4 4 3" xfId="13470" xr:uid="{00000000-0005-0000-0000-0000CC560000}"/>
    <cellStyle name="Normal 27 4 4 4" xfId="22794" xr:uid="{00000000-0005-0000-0000-0000CD560000}"/>
    <cellStyle name="Normal 27 4 5" xfId="5862" xr:uid="{00000000-0005-0000-0000-0000CE560000}"/>
    <cellStyle name="Normal 27 4 5 2" xfId="15186" xr:uid="{00000000-0005-0000-0000-0000CF560000}"/>
    <cellStyle name="Normal 27 4 5 3" xfId="24509" xr:uid="{00000000-0005-0000-0000-0000D0560000}"/>
    <cellStyle name="Normal 27 4 6" xfId="11915" xr:uid="{00000000-0005-0000-0000-0000D1560000}"/>
    <cellStyle name="Normal 27 4 7" xfId="21241" xr:uid="{00000000-0005-0000-0000-0000D2560000}"/>
    <cellStyle name="Normal 27 5" xfId="2438" xr:uid="{00000000-0005-0000-0000-0000D3560000}"/>
    <cellStyle name="Normal 27 5 2" xfId="2439" xr:uid="{00000000-0005-0000-0000-0000D4560000}"/>
    <cellStyle name="Normal 27 5 2 2" xfId="4140" xr:uid="{00000000-0005-0000-0000-0000D5560000}"/>
    <cellStyle name="Normal 27 5 2 2 2" xfId="8817" xr:uid="{00000000-0005-0000-0000-0000D6560000}"/>
    <cellStyle name="Normal 27 5 2 2 2 2" xfId="18141" xr:uid="{00000000-0005-0000-0000-0000D7560000}"/>
    <cellStyle name="Normal 27 5 2 2 2 3" xfId="27464" xr:uid="{00000000-0005-0000-0000-0000D8560000}"/>
    <cellStyle name="Normal 27 5 2 2 3" xfId="13474" xr:uid="{00000000-0005-0000-0000-0000D9560000}"/>
    <cellStyle name="Normal 27 5 2 2 4" xfId="22798" xr:uid="{00000000-0005-0000-0000-0000DA560000}"/>
    <cellStyle name="Normal 27 5 2 3" xfId="5867" xr:uid="{00000000-0005-0000-0000-0000DB560000}"/>
    <cellStyle name="Normal 27 5 2 3 2" xfId="15191" xr:uid="{00000000-0005-0000-0000-0000DC560000}"/>
    <cellStyle name="Normal 27 5 2 3 3" xfId="24514" xr:uid="{00000000-0005-0000-0000-0000DD560000}"/>
    <cellStyle name="Normal 27 5 2 4" xfId="11919" xr:uid="{00000000-0005-0000-0000-0000DE560000}"/>
    <cellStyle name="Normal 27 5 2 5" xfId="21245" xr:uid="{00000000-0005-0000-0000-0000DF560000}"/>
    <cellStyle name="Normal 27 5 3" xfId="2440" xr:uid="{00000000-0005-0000-0000-0000E0560000}"/>
    <cellStyle name="Normal 27 6" xfId="2441" xr:uid="{00000000-0005-0000-0000-0000E1560000}"/>
    <cellStyle name="Normal 27 6 2" xfId="4141" xr:uid="{00000000-0005-0000-0000-0000E2560000}"/>
    <cellStyle name="Normal 27 6 2 2" xfId="8818" xr:uid="{00000000-0005-0000-0000-0000E3560000}"/>
    <cellStyle name="Normal 27 6 2 2 2" xfId="18142" xr:uid="{00000000-0005-0000-0000-0000E4560000}"/>
    <cellStyle name="Normal 27 6 2 2 3" xfId="27465" xr:uid="{00000000-0005-0000-0000-0000E5560000}"/>
    <cellStyle name="Normal 27 6 2 3" xfId="13475" xr:uid="{00000000-0005-0000-0000-0000E6560000}"/>
    <cellStyle name="Normal 27 6 2 4" xfId="22799" xr:uid="{00000000-0005-0000-0000-0000E7560000}"/>
    <cellStyle name="Normal 27 6 3" xfId="5869" xr:uid="{00000000-0005-0000-0000-0000E8560000}"/>
    <cellStyle name="Normal 27 6 3 2" xfId="15193" xr:uid="{00000000-0005-0000-0000-0000E9560000}"/>
    <cellStyle name="Normal 27 6 3 3" xfId="24516" xr:uid="{00000000-0005-0000-0000-0000EA560000}"/>
    <cellStyle name="Normal 27 6 4" xfId="11920" xr:uid="{00000000-0005-0000-0000-0000EB560000}"/>
    <cellStyle name="Normal 27 6 5" xfId="21246" xr:uid="{00000000-0005-0000-0000-0000EC560000}"/>
    <cellStyle name="Normal 27 7" xfId="2442" xr:uid="{00000000-0005-0000-0000-0000ED560000}"/>
    <cellStyle name="Normal 27 8" xfId="2425" xr:uid="{00000000-0005-0000-0000-0000EE560000}"/>
    <cellStyle name="Normal 27 9" xfId="3114" xr:uid="{00000000-0005-0000-0000-0000EF560000}"/>
    <cellStyle name="Normal 27 9 2" xfId="7793" xr:uid="{00000000-0005-0000-0000-0000F0560000}"/>
    <cellStyle name="Normal 27 9 2 2" xfId="17117" xr:uid="{00000000-0005-0000-0000-0000F1560000}"/>
    <cellStyle name="Normal 27 9 2 3" xfId="26440" xr:uid="{00000000-0005-0000-0000-0000F2560000}"/>
    <cellStyle name="Normal 27 9 3" xfId="12501" xr:uid="{00000000-0005-0000-0000-0000F3560000}"/>
    <cellStyle name="Normal 27 9 4" xfId="21827" xr:uid="{00000000-0005-0000-0000-0000F4560000}"/>
    <cellStyle name="Normal 28" xfId="1313" xr:uid="{00000000-0005-0000-0000-0000F5560000}"/>
    <cellStyle name="Normal 28 10" xfId="28749" xr:uid="{00000000-0005-0000-0000-0000F6560000}"/>
    <cellStyle name="Normal 28 2" xfId="2444" xr:uid="{00000000-0005-0000-0000-0000F7560000}"/>
    <cellStyle name="Normal 28 2 2" xfId="2445" xr:uid="{00000000-0005-0000-0000-0000F8560000}"/>
    <cellStyle name="Normal 28 2 2 2" xfId="2446" xr:uid="{00000000-0005-0000-0000-0000F9560000}"/>
    <cellStyle name="Normal 28 2 2 2 2" xfId="4145" xr:uid="{00000000-0005-0000-0000-0000FA560000}"/>
    <cellStyle name="Normal 28 2 2 2 2 2" xfId="8822" xr:uid="{00000000-0005-0000-0000-0000FB560000}"/>
    <cellStyle name="Normal 28 2 2 2 2 2 2" xfId="18146" xr:uid="{00000000-0005-0000-0000-0000FC560000}"/>
    <cellStyle name="Normal 28 2 2 2 2 2 3" xfId="27469" xr:uid="{00000000-0005-0000-0000-0000FD560000}"/>
    <cellStyle name="Normal 28 2 2 2 2 3" xfId="13479" xr:uid="{00000000-0005-0000-0000-0000FE560000}"/>
    <cellStyle name="Normal 28 2 2 2 2 4" xfId="22803" xr:uid="{00000000-0005-0000-0000-0000FF560000}"/>
    <cellStyle name="Normal 28 2 2 2 3" xfId="5874" xr:uid="{00000000-0005-0000-0000-000000570000}"/>
    <cellStyle name="Normal 28 2 2 2 3 2" xfId="15198" xr:uid="{00000000-0005-0000-0000-000001570000}"/>
    <cellStyle name="Normal 28 2 2 2 3 3" xfId="24521" xr:uid="{00000000-0005-0000-0000-000002570000}"/>
    <cellStyle name="Normal 28 2 2 2 4" xfId="11924" xr:uid="{00000000-0005-0000-0000-000003570000}"/>
    <cellStyle name="Normal 28 2 2 2 5" xfId="21250" xr:uid="{00000000-0005-0000-0000-000004570000}"/>
    <cellStyle name="Normal 28 2 2 3" xfId="4144" xr:uid="{00000000-0005-0000-0000-000005570000}"/>
    <cellStyle name="Normal 28 2 2 3 2" xfId="8821" xr:uid="{00000000-0005-0000-0000-000006570000}"/>
    <cellStyle name="Normal 28 2 2 3 2 2" xfId="18145" xr:uid="{00000000-0005-0000-0000-000007570000}"/>
    <cellStyle name="Normal 28 2 2 3 2 3" xfId="27468" xr:uid="{00000000-0005-0000-0000-000008570000}"/>
    <cellStyle name="Normal 28 2 2 3 3" xfId="13478" xr:uid="{00000000-0005-0000-0000-000009570000}"/>
    <cellStyle name="Normal 28 2 2 3 4" xfId="22802" xr:uid="{00000000-0005-0000-0000-00000A570000}"/>
    <cellStyle name="Normal 28 2 2 4" xfId="5873" xr:uid="{00000000-0005-0000-0000-00000B570000}"/>
    <cellStyle name="Normal 28 2 2 4 2" xfId="15197" xr:uid="{00000000-0005-0000-0000-00000C570000}"/>
    <cellStyle name="Normal 28 2 2 4 3" xfId="24520" xr:uid="{00000000-0005-0000-0000-00000D570000}"/>
    <cellStyle name="Normal 28 2 2 5" xfId="11923" xr:uid="{00000000-0005-0000-0000-00000E570000}"/>
    <cellStyle name="Normal 28 2 2 6" xfId="21249" xr:uid="{00000000-0005-0000-0000-00000F570000}"/>
    <cellStyle name="Normal 28 2 3" xfId="2447" xr:uid="{00000000-0005-0000-0000-000010570000}"/>
    <cellStyle name="Normal 28 2 3 2" xfId="4146" xr:uid="{00000000-0005-0000-0000-000011570000}"/>
    <cellStyle name="Normal 28 2 3 2 2" xfId="8823" xr:uid="{00000000-0005-0000-0000-000012570000}"/>
    <cellStyle name="Normal 28 2 3 2 2 2" xfId="18147" xr:uid="{00000000-0005-0000-0000-000013570000}"/>
    <cellStyle name="Normal 28 2 3 2 2 3" xfId="27470" xr:uid="{00000000-0005-0000-0000-000014570000}"/>
    <cellStyle name="Normal 28 2 3 2 3" xfId="13480" xr:uid="{00000000-0005-0000-0000-000015570000}"/>
    <cellStyle name="Normal 28 2 3 2 4" xfId="22804" xr:uid="{00000000-0005-0000-0000-000016570000}"/>
    <cellStyle name="Normal 28 2 3 3" xfId="5875" xr:uid="{00000000-0005-0000-0000-000017570000}"/>
    <cellStyle name="Normal 28 2 3 3 2" xfId="15199" xr:uid="{00000000-0005-0000-0000-000018570000}"/>
    <cellStyle name="Normal 28 2 3 3 3" xfId="24522" xr:uid="{00000000-0005-0000-0000-000019570000}"/>
    <cellStyle name="Normal 28 2 3 4" xfId="11925" xr:uid="{00000000-0005-0000-0000-00001A570000}"/>
    <cellStyle name="Normal 28 2 3 5" xfId="21251" xr:uid="{00000000-0005-0000-0000-00001B570000}"/>
    <cellStyle name="Normal 28 2 4" xfId="4143" xr:uid="{00000000-0005-0000-0000-00001C570000}"/>
    <cellStyle name="Normal 28 2 4 2" xfId="8820" xr:uid="{00000000-0005-0000-0000-00001D570000}"/>
    <cellStyle name="Normal 28 2 4 2 2" xfId="18144" xr:uid="{00000000-0005-0000-0000-00001E570000}"/>
    <cellStyle name="Normal 28 2 4 2 3" xfId="27467" xr:uid="{00000000-0005-0000-0000-00001F570000}"/>
    <cellStyle name="Normal 28 2 4 3" xfId="13477" xr:uid="{00000000-0005-0000-0000-000020570000}"/>
    <cellStyle name="Normal 28 2 4 4" xfId="22801" xr:uid="{00000000-0005-0000-0000-000021570000}"/>
    <cellStyle name="Normal 28 2 5" xfId="5872" xr:uid="{00000000-0005-0000-0000-000022570000}"/>
    <cellStyle name="Normal 28 2 5 2" xfId="15196" xr:uid="{00000000-0005-0000-0000-000023570000}"/>
    <cellStyle name="Normal 28 2 5 3" xfId="24519" xr:uid="{00000000-0005-0000-0000-000024570000}"/>
    <cellStyle name="Normal 28 2 6" xfId="11922" xr:uid="{00000000-0005-0000-0000-000025570000}"/>
    <cellStyle name="Normal 28 2 7" xfId="21248" xr:uid="{00000000-0005-0000-0000-000026570000}"/>
    <cellStyle name="Normal 28 2 8" xfId="28887" xr:uid="{00000000-0005-0000-0000-000027570000}"/>
    <cellStyle name="Normal 28 3" xfId="2448" xr:uid="{00000000-0005-0000-0000-000028570000}"/>
    <cellStyle name="Normal 28 3 2" xfId="2449" xr:uid="{00000000-0005-0000-0000-000029570000}"/>
    <cellStyle name="Normal 28 3 2 2" xfId="4148" xr:uid="{00000000-0005-0000-0000-00002A570000}"/>
    <cellStyle name="Normal 28 3 2 2 2" xfId="8825" xr:uid="{00000000-0005-0000-0000-00002B570000}"/>
    <cellStyle name="Normal 28 3 2 2 2 2" xfId="18149" xr:uid="{00000000-0005-0000-0000-00002C570000}"/>
    <cellStyle name="Normal 28 3 2 2 2 3" xfId="27472" xr:uid="{00000000-0005-0000-0000-00002D570000}"/>
    <cellStyle name="Normal 28 3 2 2 3" xfId="13482" xr:uid="{00000000-0005-0000-0000-00002E570000}"/>
    <cellStyle name="Normal 28 3 2 2 4" xfId="22806" xr:uid="{00000000-0005-0000-0000-00002F570000}"/>
    <cellStyle name="Normal 28 3 2 3" xfId="5877" xr:uid="{00000000-0005-0000-0000-000030570000}"/>
    <cellStyle name="Normal 28 3 2 3 2" xfId="15201" xr:uid="{00000000-0005-0000-0000-000031570000}"/>
    <cellStyle name="Normal 28 3 2 3 3" xfId="24524" xr:uid="{00000000-0005-0000-0000-000032570000}"/>
    <cellStyle name="Normal 28 3 2 4" xfId="11927" xr:uid="{00000000-0005-0000-0000-000033570000}"/>
    <cellStyle name="Normal 28 3 2 5" xfId="21253" xr:uid="{00000000-0005-0000-0000-000034570000}"/>
    <cellStyle name="Normal 28 3 3" xfId="4147" xr:uid="{00000000-0005-0000-0000-000035570000}"/>
    <cellStyle name="Normal 28 3 3 2" xfId="8824" xr:uid="{00000000-0005-0000-0000-000036570000}"/>
    <cellStyle name="Normal 28 3 3 2 2" xfId="18148" xr:uid="{00000000-0005-0000-0000-000037570000}"/>
    <cellStyle name="Normal 28 3 3 2 3" xfId="27471" xr:uid="{00000000-0005-0000-0000-000038570000}"/>
    <cellStyle name="Normal 28 3 3 3" xfId="13481" xr:uid="{00000000-0005-0000-0000-000039570000}"/>
    <cellStyle name="Normal 28 3 3 4" xfId="22805" xr:uid="{00000000-0005-0000-0000-00003A570000}"/>
    <cellStyle name="Normal 28 3 4" xfId="5876" xr:uid="{00000000-0005-0000-0000-00003B570000}"/>
    <cellStyle name="Normal 28 3 4 2" xfId="15200" xr:uid="{00000000-0005-0000-0000-00003C570000}"/>
    <cellStyle name="Normal 28 3 4 3" xfId="24523" xr:uid="{00000000-0005-0000-0000-00003D570000}"/>
    <cellStyle name="Normal 28 3 5" xfId="11926" xr:uid="{00000000-0005-0000-0000-00003E570000}"/>
    <cellStyle name="Normal 28 3 6" xfId="21252" xr:uid="{00000000-0005-0000-0000-00003F570000}"/>
    <cellStyle name="Normal 28 3 7" xfId="28802" xr:uid="{00000000-0005-0000-0000-000040570000}"/>
    <cellStyle name="Normal 28 4" xfId="2450" xr:uid="{00000000-0005-0000-0000-000041570000}"/>
    <cellStyle name="Normal 28 4 2" xfId="4149" xr:uid="{00000000-0005-0000-0000-000042570000}"/>
    <cellStyle name="Normal 28 4 2 2" xfId="8826" xr:uid="{00000000-0005-0000-0000-000043570000}"/>
    <cellStyle name="Normal 28 4 2 2 2" xfId="18150" xr:uid="{00000000-0005-0000-0000-000044570000}"/>
    <cellStyle name="Normal 28 4 2 2 3" xfId="27473" xr:uid="{00000000-0005-0000-0000-000045570000}"/>
    <cellStyle name="Normal 28 4 2 3" xfId="13483" xr:uid="{00000000-0005-0000-0000-000046570000}"/>
    <cellStyle name="Normal 28 4 2 4" xfId="22807" xr:uid="{00000000-0005-0000-0000-000047570000}"/>
    <cellStyle name="Normal 28 4 3" xfId="5878" xr:uid="{00000000-0005-0000-0000-000048570000}"/>
    <cellStyle name="Normal 28 4 3 2" xfId="15202" xr:uid="{00000000-0005-0000-0000-000049570000}"/>
    <cellStyle name="Normal 28 4 3 3" xfId="24525" xr:uid="{00000000-0005-0000-0000-00004A570000}"/>
    <cellStyle name="Normal 28 4 4" xfId="11928" xr:uid="{00000000-0005-0000-0000-00004B570000}"/>
    <cellStyle name="Normal 28 4 5" xfId="21254" xr:uid="{00000000-0005-0000-0000-00004C570000}"/>
    <cellStyle name="Normal 28 5" xfId="2443" xr:uid="{00000000-0005-0000-0000-00004D570000}"/>
    <cellStyle name="Normal 28 5 2" xfId="4142" xr:uid="{00000000-0005-0000-0000-00004E570000}"/>
    <cellStyle name="Normal 28 5 2 2" xfId="8819" xr:uid="{00000000-0005-0000-0000-00004F570000}"/>
    <cellStyle name="Normal 28 5 2 2 2" xfId="18143" xr:uid="{00000000-0005-0000-0000-000050570000}"/>
    <cellStyle name="Normal 28 5 2 2 3" xfId="27466" xr:uid="{00000000-0005-0000-0000-000051570000}"/>
    <cellStyle name="Normal 28 5 2 3" xfId="13476" xr:uid="{00000000-0005-0000-0000-000052570000}"/>
    <cellStyle name="Normal 28 5 2 4" xfId="22800" xr:uid="{00000000-0005-0000-0000-000053570000}"/>
    <cellStyle name="Normal 28 5 3" xfId="5871" xr:uid="{00000000-0005-0000-0000-000054570000}"/>
    <cellStyle name="Normal 28 5 3 2" xfId="15195" xr:uid="{00000000-0005-0000-0000-000055570000}"/>
    <cellStyle name="Normal 28 5 3 3" xfId="24518" xr:uid="{00000000-0005-0000-0000-000056570000}"/>
    <cellStyle name="Normal 28 5 4" xfId="11921" xr:uid="{00000000-0005-0000-0000-000057570000}"/>
    <cellStyle name="Normal 28 5 5" xfId="21247" xr:uid="{00000000-0005-0000-0000-000058570000}"/>
    <cellStyle name="Normal 28 6" xfId="3115" xr:uid="{00000000-0005-0000-0000-000059570000}"/>
    <cellStyle name="Normal 28 6 2" xfId="7794" xr:uid="{00000000-0005-0000-0000-00005A570000}"/>
    <cellStyle name="Normal 28 6 2 2" xfId="17118" xr:uid="{00000000-0005-0000-0000-00005B570000}"/>
    <cellStyle name="Normal 28 6 2 3" xfId="26441" xr:uid="{00000000-0005-0000-0000-00005C570000}"/>
    <cellStyle name="Normal 28 6 3" xfId="12502" xr:uid="{00000000-0005-0000-0000-00005D570000}"/>
    <cellStyle name="Normal 28 6 4" xfId="21828" xr:uid="{00000000-0005-0000-0000-00005E570000}"/>
    <cellStyle name="Normal 28 7" xfId="4771" xr:uid="{00000000-0005-0000-0000-00005F570000}"/>
    <cellStyle name="Normal 28 7 2" xfId="14095" xr:uid="{00000000-0005-0000-0000-000060570000}"/>
    <cellStyle name="Normal 28 7 3" xfId="23418" xr:uid="{00000000-0005-0000-0000-000061570000}"/>
    <cellStyle name="Normal 28 8" xfId="10896" xr:uid="{00000000-0005-0000-0000-000062570000}"/>
    <cellStyle name="Normal 28 9" xfId="20220" xr:uid="{00000000-0005-0000-0000-000063570000}"/>
    <cellStyle name="Normal 29" xfId="1314" xr:uid="{00000000-0005-0000-0000-000064570000}"/>
    <cellStyle name="Normal 29 2" xfId="2452" xr:uid="{00000000-0005-0000-0000-000065570000}"/>
    <cellStyle name="Normal 29 2 2" xfId="2453" xr:uid="{00000000-0005-0000-0000-000066570000}"/>
    <cellStyle name="Normal 29 2 2 2" xfId="4152" xr:uid="{00000000-0005-0000-0000-000067570000}"/>
    <cellStyle name="Normal 29 2 2 2 2" xfId="8829" xr:uid="{00000000-0005-0000-0000-000068570000}"/>
    <cellStyle name="Normal 29 2 2 2 2 2" xfId="18153" xr:uid="{00000000-0005-0000-0000-000069570000}"/>
    <cellStyle name="Normal 29 2 2 2 2 3" xfId="27476" xr:uid="{00000000-0005-0000-0000-00006A570000}"/>
    <cellStyle name="Normal 29 2 2 2 3" xfId="13486" xr:uid="{00000000-0005-0000-0000-00006B570000}"/>
    <cellStyle name="Normal 29 2 2 2 4" xfId="22810" xr:uid="{00000000-0005-0000-0000-00006C570000}"/>
    <cellStyle name="Normal 29 2 2 3" xfId="5881" xr:uid="{00000000-0005-0000-0000-00006D570000}"/>
    <cellStyle name="Normal 29 2 2 3 2" xfId="15205" xr:uid="{00000000-0005-0000-0000-00006E570000}"/>
    <cellStyle name="Normal 29 2 2 3 3" xfId="24528" xr:uid="{00000000-0005-0000-0000-00006F570000}"/>
    <cellStyle name="Normal 29 2 2 4" xfId="11931" xr:uid="{00000000-0005-0000-0000-000070570000}"/>
    <cellStyle name="Normal 29 2 2 5" xfId="21257" xr:uid="{00000000-0005-0000-0000-000071570000}"/>
    <cellStyle name="Normal 29 2 3" xfId="4151" xr:uid="{00000000-0005-0000-0000-000072570000}"/>
    <cellStyle name="Normal 29 2 3 2" xfId="8828" xr:uid="{00000000-0005-0000-0000-000073570000}"/>
    <cellStyle name="Normal 29 2 3 2 2" xfId="18152" xr:uid="{00000000-0005-0000-0000-000074570000}"/>
    <cellStyle name="Normal 29 2 3 2 3" xfId="27475" xr:uid="{00000000-0005-0000-0000-000075570000}"/>
    <cellStyle name="Normal 29 2 3 3" xfId="13485" xr:uid="{00000000-0005-0000-0000-000076570000}"/>
    <cellStyle name="Normal 29 2 3 4" xfId="22809" xr:uid="{00000000-0005-0000-0000-000077570000}"/>
    <cellStyle name="Normal 29 2 4" xfId="5880" xr:uid="{00000000-0005-0000-0000-000078570000}"/>
    <cellStyle name="Normal 29 2 4 2" xfId="15204" xr:uid="{00000000-0005-0000-0000-000079570000}"/>
    <cellStyle name="Normal 29 2 4 3" xfId="24527" xr:uid="{00000000-0005-0000-0000-00007A570000}"/>
    <cellStyle name="Normal 29 2 5" xfId="11930" xr:uid="{00000000-0005-0000-0000-00007B570000}"/>
    <cellStyle name="Normal 29 2 6" xfId="21256" xr:uid="{00000000-0005-0000-0000-00007C570000}"/>
    <cellStyle name="Normal 29 2 7" xfId="28888" xr:uid="{00000000-0005-0000-0000-00007D570000}"/>
    <cellStyle name="Normal 29 3" xfId="2454" xr:uid="{00000000-0005-0000-0000-00007E570000}"/>
    <cellStyle name="Normal 29 3 2" xfId="4153" xr:uid="{00000000-0005-0000-0000-00007F570000}"/>
    <cellStyle name="Normal 29 3 2 2" xfId="8830" xr:uid="{00000000-0005-0000-0000-000080570000}"/>
    <cellStyle name="Normal 29 3 2 2 2" xfId="18154" xr:uid="{00000000-0005-0000-0000-000081570000}"/>
    <cellStyle name="Normal 29 3 2 2 3" xfId="27477" xr:uid="{00000000-0005-0000-0000-000082570000}"/>
    <cellStyle name="Normal 29 3 2 3" xfId="13487" xr:uid="{00000000-0005-0000-0000-000083570000}"/>
    <cellStyle name="Normal 29 3 2 4" xfId="22811" xr:uid="{00000000-0005-0000-0000-000084570000}"/>
    <cellStyle name="Normal 29 3 3" xfId="5882" xr:uid="{00000000-0005-0000-0000-000085570000}"/>
    <cellStyle name="Normal 29 3 3 2" xfId="15206" xr:uid="{00000000-0005-0000-0000-000086570000}"/>
    <cellStyle name="Normal 29 3 3 3" xfId="24529" xr:uid="{00000000-0005-0000-0000-000087570000}"/>
    <cellStyle name="Normal 29 3 4" xfId="11932" xr:uid="{00000000-0005-0000-0000-000088570000}"/>
    <cellStyle name="Normal 29 3 5" xfId="21258" xr:uid="{00000000-0005-0000-0000-000089570000}"/>
    <cellStyle name="Normal 29 3 6" xfId="28803" xr:uid="{00000000-0005-0000-0000-00008A570000}"/>
    <cellStyle name="Normal 29 4" xfId="2451" xr:uid="{00000000-0005-0000-0000-00008B570000}"/>
    <cellStyle name="Normal 29 4 2" xfId="4150" xr:uid="{00000000-0005-0000-0000-00008C570000}"/>
    <cellStyle name="Normal 29 4 2 2" xfId="8827" xr:uid="{00000000-0005-0000-0000-00008D570000}"/>
    <cellStyle name="Normal 29 4 2 2 2" xfId="18151" xr:uid="{00000000-0005-0000-0000-00008E570000}"/>
    <cellStyle name="Normal 29 4 2 2 3" xfId="27474" xr:uid="{00000000-0005-0000-0000-00008F570000}"/>
    <cellStyle name="Normal 29 4 2 3" xfId="13484" xr:uid="{00000000-0005-0000-0000-000090570000}"/>
    <cellStyle name="Normal 29 4 2 4" xfId="22808" xr:uid="{00000000-0005-0000-0000-000091570000}"/>
    <cellStyle name="Normal 29 4 3" xfId="5879" xr:uid="{00000000-0005-0000-0000-000092570000}"/>
    <cellStyle name="Normal 29 4 3 2" xfId="15203" xr:uid="{00000000-0005-0000-0000-000093570000}"/>
    <cellStyle name="Normal 29 4 3 3" xfId="24526" xr:uid="{00000000-0005-0000-0000-000094570000}"/>
    <cellStyle name="Normal 29 4 4" xfId="11929" xr:uid="{00000000-0005-0000-0000-000095570000}"/>
    <cellStyle name="Normal 29 4 5" xfId="21255" xr:uid="{00000000-0005-0000-0000-000096570000}"/>
    <cellStyle name="Normal 29 5" xfId="28750" xr:uid="{00000000-0005-0000-0000-000097570000}"/>
    <cellStyle name="Normal 3" xfId="163" xr:uid="{00000000-0005-0000-0000-000098570000}"/>
    <cellStyle name="Normal 3 10" xfId="1106" xr:uid="{00000000-0005-0000-0000-000099570000}"/>
    <cellStyle name="Normal 3 11" xfId="9294" xr:uid="{00000000-0005-0000-0000-00009A570000}"/>
    <cellStyle name="Normal 3 11 2" xfId="18618" xr:uid="{00000000-0005-0000-0000-00009B570000}"/>
    <cellStyle name="Normal 3 11 3" xfId="27941" xr:uid="{00000000-0005-0000-0000-00009C570000}"/>
    <cellStyle name="Normal 3 12" xfId="9788" xr:uid="{00000000-0005-0000-0000-00009D570000}"/>
    <cellStyle name="Normal 3 13" xfId="19112" xr:uid="{00000000-0005-0000-0000-00009E570000}"/>
    <cellStyle name="Normal 3 2" xfId="164" xr:uid="{00000000-0005-0000-0000-00009F570000}"/>
    <cellStyle name="Normal 3 2 2" xfId="228" xr:uid="{00000000-0005-0000-0000-0000A0570000}"/>
    <cellStyle name="Normal 3 2 2 10" xfId="9848" xr:uid="{00000000-0005-0000-0000-0000A1570000}"/>
    <cellStyle name="Normal 3 2 2 11" xfId="19172" xr:uid="{00000000-0005-0000-0000-0000A2570000}"/>
    <cellStyle name="Normal 3 2 2 2" xfId="367" xr:uid="{00000000-0005-0000-0000-0000A3570000}"/>
    <cellStyle name="Normal 3 2 2 2 2" xfId="607" xr:uid="{00000000-0005-0000-0000-0000A4570000}"/>
    <cellStyle name="Normal 3 2 2 2 2 2" xfId="1094" xr:uid="{00000000-0005-0000-0000-0000A5570000}"/>
    <cellStyle name="Normal 3 2 2 2 2 2 2" xfId="6722" xr:uid="{00000000-0005-0000-0000-0000A6570000}"/>
    <cellStyle name="Normal 3 2 2 2 2 2 2 2" xfId="16046" xr:uid="{00000000-0005-0000-0000-0000A7570000}"/>
    <cellStyle name="Normal 3 2 2 2 2 2 2 3" xfId="25369" xr:uid="{00000000-0005-0000-0000-0000A8570000}"/>
    <cellStyle name="Normal 3 2 2 2 2 2 3" xfId="10695" xr:uid="{00000000-0005-0000-0000-0000A9570000}"/>
    <cellStyle name="Normal 3 2 2 2 2 2 4" xfId="20019" xr:uid="{00000000-0005-0000-0000-0000AA570000}"/>
    <cellStyle name="Normal 3 2 2 2 2 3" xfId="2459" xr:uid="{00000000-0005-0000-0000-0000AB570000}"/>
    <cellStyle name="Normal 3 2 2 2 2 3 2" xfId="7535" xr:uid="{00000000-0005-0000-0000-0000AC570000}"/>
    <cellStyle name="Normal 3 2 2 2 2 3 2 2" xfId="16859" xr:uid="{00000000-0005-0000-0000-0000AD570000}"/>
    <cellStyle name="Normal 3 2 2 2 2 3 2 3" xfId="26182" xr:uid="{00000000-0005-0000-0000-0000AE570000}"/>
    <cellStyle name="Normal 3 2 2 2 2 3 3" xfId="11935" xr:uid="{00000000-0005-0000-0000-0000AF570000}"/>
    <cellStyle name="Normal 3 2 2 2 2 3 4" xfId="21261" xr:uid="{00000000-0005-0000-0000-0000B0570000}"/>
    <cellStyle name="Normal 3 2 2 2 2 4" xfId="4156" xr:uid="{00000000-0005-0000-0000-0000B1570000}"/>
    <cellStyle name="Normal 3 2 2 2 2 4 2" xfId="8833" xr:uid="{00000000-0005-0000-0000-0000B2570000}"/>
    <cellStyle name="Normal 3 2 2 2 2 4 2 2" xfId="18157" xr:uid="{00000000-0005-0000-0000-0000B3570000}"/>
    <cellStyle name="Normal 3 2 2 2 2 4 2 3" xfId="27480" xr:uid="{00000000-0005-0000-0000-0000B4570000}"/>
    <cellStyle name="Normal 3 2 2 2 2 4 3" xfId="13490" xr:uid="{00000000-0005-0000-0000-0000B5570000}"/>
    <cellStyle name="Normal 3 2 2 2 2 4 4" xfId="22814" xr:uid="{00000000-0005-0000-0000-0000B6570000}"/>
    <cellStyle name="Normal 3 2 2 2 2 5" xfId="5886" xr:uid="{00000000-0005-0000-0000-0000B7570000}"/>
    <cellStyle name="Normal 3 2 2 2 2 5 2" xfId="15210" xr:uid="{00000000-0005-0000-0000-0000B8570000}"/>
    <cellStyle name="Normal 3 2 2 2 2 5 3" xfId="24533" xr:uid="{00000000-0005-0000-0000-0000B9570000}"/>
    <cellStyle name="Normal 3 2 2 2 2 6" xfId="9717" xr:uid="{00000000-0005-0000-0000-0000BA570000}"/>
    <cellStyle name="Normal 3 2 2 2 2 6 2" xfId="19041" xr:uid="{00000000-0005-0000-0000-0000BB570000}"/>
    <cellStyle name="Normal 3 2 2 2 2 6 3" xfId="28364" xr:uid="{00000000-0005-0000-0000-0000BC570000}"/>
    <cellStyle name="Normal 3 2 2 2 2 7" xfId="10211" xr:uid="{00000000-0005-0000-0000-0000BD570000}"/>
    <cellStyle name="Normal 3 2 2 2 2 8" xfId="19535" xr:uid="{00000000-0005-0000-0000-0000BE570000}"/>
    <cellStyle name="Normal 3 2 2 2 3" xfId="854" xr:uid="{00000000-0005-0000-0000-0000BF570000}"/>
    <cellStyle name="Normal 3 2 2 2 3 2" xfId="6900" xr:uid="{00000000-0005-0000-0000-0000C0570000}"/>
    <cellStyle name="Normal 3 2 2 2 3 2 2" xfId="16224" xr:uid="{00000000-0005-0000-0000-0000C1570000}"/>
    <cellStyle name="Normal 3 2 2 2 3 2 3" xfId="25547" xr:uid="{00000000-0005-0000-0000-0000C2570000}"/>
    <cellStyle name="Normal 3 2 2 2 3 3" xfId="10455" xr:uid="{00000000-0005-0000-0000-0000C3570000}"/>
    <cellStyle name="Normal 3 2 2 2 3 4" xfId="19779" xr:uid="{00000000-0005-0000-0000-0000C4570000}"/>
    <cellStyle name="Normal 3 2 2 2 4" xfId="2458" xr:uid="{00000000-0005-0000-0000-0000C5570000}"/>
    <cellStyle name="Normal 3 2 2 2 4 2" xfId="7534" xr:uid="{00000000-0005-0000-0000-0000C6570000}"/>
    <cellStyle name="Normal 3 2 2 2 4 2 2" xfId="16858" xr:uid="{00000000-0005-0000-0000-0000C7570000}"/>
    <cellStyle name="Normal 3 2 2 2 4 2 3" xfId="26181" xr:uid="{00000000-0005-0000-0000-0000C8570000}"/>
    <cellStyle name="Normal 3 2 2 2 4 3" xfId="11934" xr:uid="{00000000-0005-0000-0000-0000C9570000}"/>
    <cellStyle name="Normal 3 2 2 2 4 4" xfId="21260" xr:uid="{00000000-0005-0000-0000-0000CA570000}"/>
    <cellStyle name="Normal 3 2 2 2 5" xfId="4155" xr:uid="{00000000-0005-0000-0000-0000CB570000}"/>
    <cellStyle name="Normal 3 2 2 2 5 2" xfId="8832" xr:uid="{00000000-0005-0000-0000-0000CC570000}"/>
    <cellStyle name="Normal 3 2 2 2 5 2 2" xfId="18156" xr:uid="{00000000-0005-0000-0000-0000CD570000}"/>
    <cellStyle name="Normal 3 2 2 2 5 2 3" xfId="27479" xr:uid="{00000000-0005-0000-0000-0000CE570000}"/>
    <cellStyle name="Normal 3 2 2 2 5 3" xfId="13489" xr:uid="{00000000-0005-0000-0000-0000CF570000}"/>
    <cellStyle name="Normal 3 2 2 2 5 4" xfId="22813" xr:uid="{00000000-0005-0000-0000-0000D0570000}"/>
    <cellStyle name="Normal 3 2 2 2 6" xfId="5885" xr:uid="{00000000-0005-0000-0000-0000D1570000}"/>
    <cellStyle name="Normal 3 2 2 2 6 2" xfId="15209" xr:uid="{00000000-0005-0000-0000-0000D2570000}"/>
    <cellStyle name="Normal 3 2 2 2 6 3" xfId="24532" xr:uid="{00000000-0005-0000-0000-0000D3570000}"/>
    <cellStyle name="Normal 3 2 2 2 7" xfId="9477" xr:uid="{00000000-0005-0000-0000-0000D4570000}"/>
    <cellStyle name="Normal 3 2 2 2 7 2" xfId="18801" xr:uid="{00000000-0005-0000-0000-0000D5570000}"/>
    <cellStyle name="Normal 3 2 2 2 7 3" xfId="28124" xr:uid="{00000000-0005-0000-0000-0000D6570000}"/>
    <cellStyle name="Normal 3 2 2 2 8" xfId="9971" xr:uid="{00000000-0005-0000-0000-0000D7570000}"/>
    <cellStyle name="Normal 3 2 2 2 9" xfId="19295" xr:uid="{00000000-0005-0000-0000-0000D8570000}"/>
    <cellStyle name="Normal 3 2 2 3" xfId="485" xr:uid="{00000000-0005-0000-0000-0000D9570000}"/>
    <cellStyle name="Normal 3 2 2 3 2" xfId="972" xr:uid="{00000000-0005-0000-0000-0000DA570000}"/>
    <cellStyle name="Normal 3 2 2 3 2 2" xfId="6809" xr:uid="{00000000-0005-0000-0000-0000DB570000}"/>
    <cellStyle name="Normal 3 2 2 3 2 2 2" xfId="16133" xr:uid="{00000000-0005-0000-0000-0000DC570000}"/>
    <cellStyle name="Normal 3 2 2 3 2 2 3" xfId="25456" xr:uid="{00000000-0005-0000-0000-0000DD570000}"/>
    <cellStyle name="Normal 3 2 2 3 2 3" xfId="10573" xr:uid="{00000000-0005-0000-0000-0000DE570000}"/>
    <cellStyle name="Normal 3 2 2 3 2 4" xfId="19897" xr:uid="{00000000-0005-0000-0000-0000DF570000}"/>
    <cellStyle name="Normal 3 2 2 3 3" xfId="2460" xr:uid="{00000000-0005-0000-0000-0000E0570000}"/>
    <cellStyle name="Normal 3 2 2 3 3 2" xfId="7536" xr:uid="{00000000-0005-0000-0000-0000E1570000}"/>
    <cellStyle name="Normal 3 2 2 3 3 2 2" xfId="16860" xr:uid="{00000000-0005-0000-0000-0000E2570000}"/>
    <cellStyle name="Normal 3 2 2 3 3 2 3" xfId="26183" xr:uid="{00000000-0005-0000-0000-0000E3570000}"/>
    <cellStyle name="Normal 3 2 2 3 3 3" xfId="11936" xr:uid="{00000000-0005-0000-0000-0000E4570000}"/>
    <cellStyle name="Normal 3 2 2 3 3 4" xfId="21262" xr:uid="{00000000-0005-0000-0000-0000E5570000}"/>
    <cellStyle name="Normal 3 2 2 3 4" xfId="4157" xr:uid="{00000000-0005-0000-0000-0000E6570000}"/>
    <cellStyle name="Normal 3 2 2 3 4 2" xfId="8834" xr:uid="{00000000-0005-0000-0000-0000E7570000}"/>
    <cellStyle name="Normal 3 2 2 3 4 2 2" xfId="18158" xr:uid="{00000000-0005-0000-0000-0000E8570000}"/>
    <cellStyle name="Normal 3 2 2 3 4 2 3" xfId="27481" xr:uid="{00000000-0005-0000-0000-0000E9570000}"/>
    <cellStyle name="Normal 3 2 2 3 4 3" xfId="13491" xr:uid="{00000000-0005-0000-0000-0000EA570000}"/>
    <cellStyle name="Normal 3 2 2 3 4 4" xfId="22815" xr:uid="{00000000-0005-0000-0000-0000EB570000}"/>
    <cellStyle name="Normal 3 2 2 3 5" xfId="5887" xr:uid="{00000000-0005-0000-0000-0000EC570000}"/>
    <cellStyle name="Normal 3 2 2 3 5 2" xfId="15211" xr:uid="{00000000-0005-0000-0000-0000ED570000}"/>
    <cellStyle name="Normal 3 2 2 3 5 3" xfId="24534" xr:uid="{00000000-0005-0000-0000-0000EE570000}"/>
    <cellStyle name="Normal 3 2 2 3 6" xfId="9595" xr:uid="{00000000-0005-0000-0000-0000EF570000}"/>
    <cellStyle name="Normal 3 2 2 3 6 2" xfId="18919" xr:uid="{00000000-0005-0000-0000-0000F0570000}"/>
    <cellStyle name="Normal 3 2 2 3 6 3" xfId="28242" xr:uid="{00000000-0005-0000-0000-0000F1570000}"/>
    <cellStyle name="Normal 3 2 2 3 7" xfId="10089" xr:uid="{00000000-0005-0000-0000-0000F2570000}"/>
    <cellStyle name="Normal 3 2 2 3 8" xfId="19413" xr:uid="{00000000-0005-0000-0000-0000F3570000}"/>
    <cellStyle name="Normal 3 2 2 4" xfId="732" xr:uid="{00000000-0005-0000-0000-0000F4570000}"/>
    <cellStyle name="Normal 3 2 2 4 2" xfId="2461" xr:uid="{00000000-0005-0000-0000-0000F5570000}"/>
    <cellStyle name="Normal 3 2 2 4 2 2" xfId="7537" xr:uid="{00000000-0005-0000-0000-0000F6570000}"/>
    <cellStyle name="Normal 3 2 2 4 2 2 2" xfId="16861" xr:uid="{00000000-0005-0000-0000-0000F7570000}"/>
    <cellStyle name="Normal 3 2 2 4 2 2 3" xfId="26184" xr:uid="{00000000-0005-0000-0000-0000F8570000}"/>
    <cellStyle name="Normal 3 2 2 4 2 3" xfId="11937" xr:uid="{00000000-0005-0000-0000-0000F9570000}"/>
    <cellStyle name="Normal 3 2 2 4 2 4" xfId="21263" xr:uid="{00000000-0005-0000-0000-0000FA570000}"/>
    <cellStyle name="Normal 3 2 2 4 3" xfId="4158" xr:uid="{00000000-0005-0000-0000-0000FB570000}"/>
    <cellStyle name="Normal 3 2 2 4 3 2" xfId="8835" xr:uid="{00000000-0005-0000-0000-0000FC570000}"/>
    <cellStyle name="Normal 3 2 2 4 3 2 2" xfId="18159" xr:uid="{00000000-0005-0000-0000-0000FD570000}"/>
    <cellStyle name="Normal 3 2 2 4 3 2 3" xfId="27482" xr:uid="{00000000-0005-0000-0000-0000FE570000}"/>
    <cellStyle name="Normal 3 2 2 4 3 3" xfId="13492" xr:uid="{00000000-0005-0000-0000-0000FF570000}"/>
    <cellStyle name="Normal 3 2 2 4 3 4" xfId="22816" xr:uid="{00000000-0005-0000-0000-000000580000}"/>
    <cellStyle name="Normal 3 2 2 4 4" xfId="5888" xr:uid="{00000000-0005-0000-0000-000001580000}"/>
    <cellStyle name="Normal 3 2 2 4 4 2" xfId="15212" xr:uid="{00000000-0005-0000-0000-000002580000}"/>
    <cellStyle name="Normal 3 2 2 4 4 3" xfId="24535" xr:uid="{00000000-0005-0000-0000-000003580000}"/>
    <cellStyle name="Normal 3 2 2 4 5" xfId="10333" xr:uid="{00000000-0005-0000-0000-000004580000}"/>
    <cellStyle name="Normal 3 2 2 4 6" xfId="19657" xr:uid="{00000000-0005-0000-0000-000005580000}"/>
    <cellStyle name="Normal 3 2 2 5" xfId="2462" xr:uid="{00000000-0005-0000-0000-000006580000}"/>
    <cellStyle name="Normal 3 2 2 5 2" xfId="4159" xr:uid="{00000000-0005-0000-0000-000007580000}"/>
    <cellStyle name="Normal 3 2 2 5 2 2" xfId="8836" xr:uid="{00000000-0005-0000-0000-000008580000}"/>
    <cellStyle name="Normal 3 2 2 5 2 2 2" xfId="18160" xr:uid="{00000000-0005-0000-0000-000009580000}"/>
    <cellStyle name="Normal 3 2 2 5 2 2 3" xfId="27483" xr:uid="{00000000-0005-0000-0000-00000A580000}"/>
    <cellStyle name="Normal 3 2 2 5 2 3" xfId="13493" xr:uid="{00000000-0005-0000-0000-00000B580000}"/>
    <cellStyle name="Normal 3 2 2 5 2 4" xfId="22817" xr:uid="{00000000-0005-0000-0000-00000C580000}"/>
    <cellStyle name="Normal 3 2 2 5 3" xfId="5889" xr:uid="{00000000-0005-0000-0000-00000D580000}"/>
    <cellStyle name="Normal 3 2 2 5 3 2" xfId="15213" xr:uid="{00000000-0005-0000-0000-00000E580000}"/>
    <cellStyle name="Normal 3 2 2 5 3 3" xfId="24536" xr:uid="{00000000-0005-0000-0000-00000F580000}"/>
    <cellStyle name="Normal 3 2 2 5 4" xfId="11938" xr:uid="{00000000-0005-0000-0000-000010580000}"/>
    <cellStyle name="Normal 3 2 2 5 5" xfId="21264" xr:uid="{00000000-0005-0000-0000-000011580000}"/>
    <cellStyle name="Normal 3 2 2 6" xfId="2457" xr:uid="{00000000-0005-0000-0000-000012580000}"/>
    <cellStyle name="Normal 3 2 2 6 2" xfId="7533" xr:uid="{00000000-0005-0000-0000-000013580000}"/>
    <cellStyle name="Normal 3 2 2 6 2 2" xfId="16857" xr:uid="{00000000-0005-0000-0000-000014580000}"/>
    <cellStyle name="Normal 3 2 2 6 2 3" xfId="26180" xr:uid="{00000000-0005-0000-0000-000015580000}"/>
    <cellStyle name="Normal 3 2 2 6 3" xfId="11933" xr:uid="{00000000-0005-0000-0000-000016580000}"/>
    <cellStyle name="Normal 3 2 2 6 4" xfId="21259" xr:uid="{00000000-0005-0000-0000-000017580000}"/>
    <cellStyle name="Normal 3 2 2 7" xfId="4154" xr:uid="{00000000-0005-0000-0000-000018580000}"/>
    <cellStyle name="Normal 3 2 2 7 2" xfId="8831" xr:uid="{00000000-0005-0000-0000-000019580000}"/>
    <cellStyle name="Normal 3 2 2 7 2 2" xfId="18155" xr:uid="{00000000-0005-0000-0000-00001A580000}"/>
    <cellStyle name="Normal 3 2 2 7 2 3" xfId="27478" xr:uid="{00000000-0005-0000-0000-00001B580000}"/>
    <cellStyle name="Normal 3 2 2 7 3" xfId="13488" xr:uid="{00000000-0005-0000-0000-00001C580000}"/>
    <cellStyle name="Normal 3 2 2 7 4" xfId="22812" xr:uid="{00000000-0005-0000-0000-00001D580000}"/>
    <cellStyle name="Normal 3 2 2 8" xfId="5884" xr:uid="{00000000-0005-0000-0000-00001E580000}"/>
    <cellStyle name="Normal 3 2 2 8 2" xfId="15208" xr:uid="{00000000-0005-0000-0000-00001F580000}"/>
    <cellStyle name="Normal 3 2 2 8 3" xfId="24531" xr:uid="{00000000-0005-0000-0000-000020580000}"/>
    <cellStyle name="Normal 3 2 2 9" xfId="9354" xr:uid="{00000000-0005-0000-0000-000021580000}"/>
    <cellStyle name="Normal 3 2 2 9 2" xfId="18678" xr:uid="{00000000-0005-0000-0000-000022580000}"/>
    <cellStyle name="Normal 3 2 2 9 3" xfId="28001" xr:uid="{00000000-0005-0000-0000-000023580000}"/>
    <cellStyle name="Normal 3 2 3" xfId="309" xr:uid="{00000000-0005-0000-0000-000024580000}"/>
    <cellStyle name="Normal 3 2 3 2" xfId="550" xr:uid="{00000000-0005-0000-0000-000025580000}"/>
    <cellStyle name="Normal 3 2 3 2 2" xfId="1037" xr:uid="{00000000-0005-0000-0000-000026580000}"/>
    <cellStyle name="Normal 3 2 3 2 2 2" xfId="6764" xr:uid="{00000000-0005-0000-0000-000027580000}"/>
    <cellStyle name="Normal 3 2 3 2 2 2 2" xfId="16088" xr:uid="{00000000-0005-0000-0000-000028580000}"/>
    <cellStyle name="Normal 3 2 3 2 2 2 3" xfId="25411" xr:uid="{00000000-0005-0000-0000-000029580000}"/>
    <cellStyle name="Normal 3 2 3 2 2 3" xfId="10638" xr:uid="{00000000-0005-0000-0000-00002A580000}"/>
    <cellStyle name="Normal 3 2 3 2 2 4" xfId="19962" xr:uid="{00000000-0005-0000-0000-00002B580000}"/>
    <cellStyle name="Normal 3 2 3 2 3" xfId="7082" xr:uid="{00000000-0005-0000-0000-00002C580000}"/>
    <cellStyle name="Normal 3 2 3 2 3 2" xfId="16406" xr:uid="{00000000-0005-0000-0000-00002D580000}"/>
    <cellStyle name="Normal 3 2 3 2 3 3" xfId="25729" xr:uid="{00000000-0005-0000-0000-00002E580000}"/>
    <cellStyle name="Normal 3 2 3 2 4" xfId="9660" xr:uid="{00000000-0005-0000-0000-00002F580000}"/>
    <cellStyle name="Normal 3 2 3 2 4 2" xfId="18984" xr:uid="{00000000-0005-0000-0000-000030580000}"/>
    <cellStyle name="Normal 3 2 3 2 4 3" xfId="28307" xr:uid="{00000000-0005-0000-0000-000031580000}"/>
    <cellStyle name="Normal 3 2 3 2 5" xfId="10154" xr:uid="{00000000-0005-0000-0000-000032580000}"/>
    <cellStyle name="Normal 3 2 3 2 6" xfId="19478" xr:uid="{00000000-0005-0000-0000-000033580000}"/>
    <cellStyle name="Normal 3 2 3 3" xfId="797" xr:uid="{00000000-0005-0000-0000-000034580000}"/>
    <cellStyle name="Normal 3 2 3 3 2" xfId="4565" xr:uid="{00000000-0005-0000-0000-000035580000}"/>
    <cellStyle name="Normal 3 2 3 3 2 2" xfId="13889" xr:uid="{00000000-0005-0000-0000-000036580000}"/>
    <cellStyle name="Normal 3 2 3 3 2 3" xfId="23212" xr:uid="{00000000-0005-0000-0000-000037580000}"/>
    <cellStyle name="Normal 3 2 3 3 3" xfId="10398" xr:uid="{00000000-0005-0000-0000-000038580000}"/>
    <cellStyle name="Normal 3 2 3 3 4" xfId="19722" xr:uid="{00000000-0005-0000-0000-000039580000}"/>
    <cellStyle name="Normal 3 2 3 4" xfId="2456" xr:uid="{00000000-0005-0000-0000-00003A580000}"/>
    <cellStyle name="Normal 3 2 3 5" xfId="7213" xr:uid="{00000000-0005-0000-0000-00003B580000}"/>
    <cellStyle name="Normal 3 2 3 5 2" xfId="16537" xr:uid="{00000000-0005-0000-0000-00003C580000}"/>
    <cellStyle name="Normal 3 2 3 5 3" xfId="25860" xr:uid="{00000000-0005-0000-0000-00003D580000}"/>
    <cellStyle name="Normal 3 2 3 6" xfId="9420" xr:uid="{00000000-0005-0000-0000-00003E580000}"/>
    <cellStyle name="Normal 3 2 3 6 2" xfId="18744" xr:uid="{00000000-0005-0000-0000-00003F580000}"/>
    <cellStyle name="Normal 3 2 3 6 3" xfId="28067" xr:uid="{00000000-0005-0000-0000-000040580000}"/>
    <cellStyle name="Normal 3 2 3 7" xfId="9914" xr:uid="{00000000-0005-0000-0000-000041580000}"/>
    <cellStyle name="Normal 3 2 3 8" xfId="19238" xr:uid="{00000000-0005-0000-0000-000042580000}"/>
    <cellStyle name="Normal 3 2 4" xfId="426" xr:uid="{00000000-0005-0000-0000-000043580000}"/>
    <cellStyle name="Normal 3 2 4 2" xfId="913" xr:uid="{00000000-0005-0000-0000-000044580000}"/>
    <cellStyle name="Normal 3 2 4 2 2" xfId="6835" xr:uid="{00000000-0005-0000-0000-000045580000}"/>
    <cellStyle name="Normal 3 2 4 2 2 2" xfId="16159" xr:uid="{00000000-0005-0000-0000-000046580000}"/>
    <cellStyle name="Normal 3 2 4 2 2 3" xfId="25482" xr:uid="{00000000-0005-0000-0000-000047580000}"/>
    <cellStyle name="Normal 3 2 4 2 3" xfId="10514" xr:uid="{00000000-0005-0000-0000-000048580000}"/>
    <cellStyle name="Normal 3 2 4 2 4" xfId="19838" xr:uid="{00000000-0005-0000-0000-000049580000}"/>
    <cellStyle name="Normal 3 2 4 3" xfId="7150" xr:uid="{00000000-0005-0000-0000-00004A580000}"/>
    <cellStyle name="Normal 3 2 4 3 2" xfId="16474" xr:uid="{00000000-0005-0000-0000-00004B580000}"/>
    <cellStyle name="Normal 3 2 4 3 3" xfId="25797" xr:uid="{00000000-0005-0000-0000-00004C580000}"/>
    <cellStyle name="Normal 3 2 4 4" xfId="9536" xr:uid="{00000000-0005-0000-0000-00004D580000}"/>
    <cellStyle name="Normal 3 2 4 4 2" xfId="18860" xr:uid="{00000000-0005-0000-0000-00004E580000}"/>
    <cellStyle name="Normal 3 2 4 4 3" xfId="28183" xr:uid="{00000000-0005-0000-0000-00004F580000}"/>
    <cellStyle name="Normal 3 2 4 5" xfId="10030" xr:uid="{00000000-0005-0000-0000-000050580000}"/>
    <cellStyle name="Normal 3 2 4 6" xfId="19354" xr:uid="{00000000-0005-0000-0000-000051580000}"/>
    <cellStyle name="Normal 3 2 5" xfId="673" xr:uid="{00000000-0005-0000-0000-000052580000}"/>
    <cellStyle name="Normal 3 2 5 2" xfId="7026" xr:uid="{00000000-0005-0000-0000-000053580000}"/>
    <cellStyle name="Normal 3 2 5 2 2" xfId="16350" xr:uid="{00000000-0005-0000-0000-000054580000}"/>
    <cellStyle name="Normal 3 2 5 2 3" xfId="25673" xr:uid="{00000000-0005-0000-0000-000055580000}"/>
    <cellStyle name="Normal 3 2 5 3" xfId="10274" xr:uid="{00000000-0005-0000-0000-000056580000}"/>
    <cellStyle name="Normal 3 2 5 4" xfId="19598" xr:uid="{00000000-0005-0000-0000-000057580000}"/>
    <cellStyle name="Normal 3 2 6" xfId="1160" xr:uid="{00000000-0005-0000-0000-000058580000}"/>
    <cellStyle name="Normal 3 2 7" xfId="9295" xr:uid="{00000000-0005-0000-0000-000059580000}"/>
    <cellStyle name="Normal 3 2 7 2" xfId="18619" xr:uid="{00000000-0005-0000-0000-00005A580000}"/>
    <cellStyle name="Normal 3 2 7 3" xfId="27942" xr:uid="{00000000-0005-0000-0000-00005B580000}"/>
    <cellStyle name="Normal 3 2 8" xfId="9789" xr:uid="{00000000-0005-0000-0000-00005C580000}"/>
    <cellStyle name="Normal 3 2 9" xfId="19113" xr:uid="{00000000-0005-0000-0000-00005D580000}"/>
    <cellStyle name="Normal 3 3" xfId="165" xr:uid="{00000000-0005-0000-0000-00005E580000}"/>
    <cellStyle name="Normal 3 3 10" xfId="19114" xr:uid="{00000000-0005-0000-0000-00005F580000}"/>
    <cellStyle name="Normal 3 3 2" xfId="229" xr:uid="{00000000-0005-0000-0000-000060580000}"/>
    <cellStyle name="Normal 3 3 2 2" xfId="368" xr:uid="{00000000-0005-0000-0000-000061580000}"/>
    <cellStyle name="Normal 3 3 2 2 2" xfId="608" xr:uid="{00000000-0005-0000-0000-000062580000}"/>
    <cellStyle name="Normal 3 3 2 2 2 2" xfId="1095" xr:uid="{00000000-0005-0000-0000-000063580000}"/>
    <cellStyle name="Normal 3 3 2 2 2 2 2" xfId="6721" xr:uid="{00000000-0005-0000-0000-000064580000}"/>
    <cellStyle name="Normal 3 3 2 2 2 2 2 2" xfId="16045" xr:uid="{00000000-0005-0000-0000-000065580000}"/>
    <cellStyle name="Normal 3 3 2 2 2 2 2 3" xfId="25368" xr:uid="{00000000-0005-0000-0000-000066580000}"/>
    <cellStyle name="Normal 3 3 2 2 2 2 3" xfId="10696" xr:uid="{00000000-0005-0000-0000-000067580000}"/>
    <cellStyle name="Normal 3 3 2 2 2 2 4" xfId="20020" xr:uid="{00000000-0005-0000-0000-000068580000}"/>
    <cellStyle name="Normal 3 3 2 2 2 3" xfId="7042" xr:uid="{00000000-0005-0000-0000-000069580000}"/>
    <cellStyle name="Normal 3 3 2 2 2 3 2" xfId="16366" xr:uid="{00000000-0005-0000-0000-00006A580000}"/>
    <cellStyle name="Normal 3 3 2 2 2 3 3" xfId="25689" xr:uid="{00000000-0005-0000-0000-00006B580000}"/>
    <cellStyle name="Normal 3 3 2 2 2 4" xfId="9718" xr:uid="{00000000-0005-0000-0000-00006C580000}"/>
    <cellStyle name="Normal 3 3 2 2 2 4 2" xfId="19042" xr:uid="{00000000-0005-0000-0000-00006D580000}"/>
    <cellStyle name="Normal 3 3 2 2 2 4 3" xfId="28365" xr:uid="{00000000-0005-0000-0000-00006E580000}"/>
    <cellStyle name="Normal 3 3 2 2 2 5" xfId="10212" xr:uid="{00000000-0005-0000-0000-00006F580000}"/>
    <cellStyle name="Normal 3 3 2 2 2 6" xfId="19536" xr:uid="{00000000-0005-0000-0000-000070580000}"/>
    <cellStyle name="Normal 3 3 2 2 3" xfId="855" xr:uid="{00000000-0005-0000-0000-000071580000}"/>
    <cellStyle name="Normal 3 3 2 2 3 2" xfId="6899" xr:uid="{00000000-0005-0000-0000-000072580000}"/>
    <cellStyle name="Normal 3 3 2 2 3 2 2" xfId="16223" xr:uid="{00000000-0005-0000-0000-000073580000}"/>
    <cellStyle name="Normal 3 3 2 2 3 2 3" xfId="25546" xr:uid="{00000000-0005-0000-0000-000074580000}"/>
    <cellStyle name="Normal 3 3 2 2 3 3" xfId="10456" xr:uid="{00000000-0005-0000-0000-000075580000}"/>
    <cellStyle name="Normal 3 3 2 2 3 4" xfId="19780" xr:uid="{00000000-0005-0000-0000-000076580000}"/>
    <cellStyle name="Normal 3 3 2 2 4" xfId="7179" xr:uid="{00000000-0005-0000-0000-000077580000}"/>
    <cellStyle name="Normal 3 3 2 2 4 2" xfId="16503" xr:uid="{00000000-0005-0000-0000-000078580000}"/>
    <cellStyle name="Normal 3 3 2 2 4 3" xfId="25826" xr:uid="{00000000-0005-0000-0000-000079580000}"/>
    <cellStyle name="Normal 3 3 2 2 5" xfId="9478" xr:uid="{00000000-0005-0000-0000-00007A580000}"/>
    <cellStyle name="Normal 3 3 2 2 5 2" xfId="18802" xr:uid="{00000000-0005-0000-0000-00007B580000}"/>
    <cellStyle name="Normal 3 3 2 2 5 3" xfId="28125" xr:uid="{00000000-0005-0000-0000-00007C580000}"/>
    <cellStyle name="Normal 3 3 2 2 6" xfId="9972" xr:uid="{00000000-0005-0000-0000-00007D580000}"/>
    <cellStyle name="Normal 3 3 2 2 7" xfId="19296" xr:uid="{00000000-0005-0000-0000-00007E580000}"/>
    <cellStyle name="Normal 3 3 2 3" xfId="486" xr:uid="{00000000-0005-0000-0000-00007F580000}"/>
    <cellStyle name="Normal 3 3 2 3 2" xfId="973" xr:uid="{00000000-0005-0000-0000-000080580000}"/>
    <cellStyle name="Normal 3 3 2 3 2 2" xfId="4562" xr:uid="{00000000-0005-0000-0000-000081580000}"/>
    <cellStyle name="Normal 3 3 2 3 2 2 2" xfId="13886" xr:uid="{00000000-0005-0000-0000-000082580000}"/>
    <cellStyle name="Normal 3 3 2 3 2 2 3" xfId="23209" xr:uid="{00000000-0005-0000-0000-000083580000}"/>
    <cellStyle name="Normal 3 3 2 3 2 3" xfId="10574" xr:uid="{00000000-0005-0000-0000-000084580000}"/>
    <cellStyle name="Normal 3 3 2 3 2 4" xfId="19898" xr:uid="{00000000-0005-0000-0000-000085580000}"/>
    <cellStyle name="Normal 3 3 2 3 3" xfId="7116" xr:uid="{00000000-0005-0000-0000-000086580000}"/>
    <cellStyle name="Normal 3 3 2 3 3 2" xfId="16440" xr:uid="{00000000-0005-0000-0000-000087580000}"/>
    <cellStyle name="Normal 3 3 2 3 3 3" xfId="25763" xr:uid="{00000000-0005-0000-0000-000088580000}"/>
    <cellStyle name="Normal 3 3 2 3 4" xfId="9596" xr:uid="{00000000-0005-0000-0000-000089580000}"/>
    <cellStyle name="Normal 3 3 2 3 4 2" xfId="18920" xr:uid="{00000000-0005-0000-0000-00008A580000}"/>
    <cellStyle name="Normal 3 3 2 3 4 3" xfId="28243" xr:uid="{00000000-0005-0000-0000-00008B580000}"/>
    <cellStyle name="Normal 3 3 2 3 5" xfId="10090" xr:uid="{00000000-0005-0000-0000-00008C580000}"/>
    <cellStyle name="Normal 3 3 2 3 6" xfId="19414" xr:uid="{00000000-0005-0000-0000-00008D580000}"/>
    <cellStyle name="Normal 3 3 2 4" xfId="733" xr:uid="{00000000-0005-0000-0000-00008E580000}"/>
    <cellStyle name="Normal 3 3 2 4 2" xfId="6983" xr:uid="{00000000-0005-0000-0000-00008F580000}"/>
    <cellStyle name="Normal 3 3 2 4 2 2" xfId="16307" xr:uid="{00000000-0005-0000-0000-000090580000}"/>
    <cellStyle name="Normal 3 3 2 4 2 3" xfId="25630" xr:uid="{00000000-0005-0000-0000-000091580000}"/>
    <cellStyle name="Normal 3 3 2 4 3" xfId="10334" xr:uid="{00000000-0005-0000-0000-000092580000}"/>
    <cellStyle name="Normal 3 3 2 4 4" xfId="19658" xr:uid="{00000000-0005-0000-0000-000093580000}"/>
    <cellStyle name="Normal 3 3 2 5" xfId="2463" xr:uid="{00000000-0005-0000-0000-000094580000}"/>
    <cellStyle name="Normal 3 3 2 6" xfId="7244" xr:uid="{00000000-0005-0000-0000-000095580000}"/>
    <cellStyle name="Normal 3 3 2 6 2" xfId="16568" xr:uid="{00000000-0005-0000-0000-000096580000}"/>
    <cellStyle name="Normal 3 3 2 6 3" xfId="25891" xr:uid="{00000000-0005-0000-0000-000097580000}"/>
    <cellStyle name="Normal 3 3 2 7" xfId="9355" xr:uid="{00000000-0005-0000-0000-000098580000}"/>
    <cellStyle name="Normal 3 3 2 7 2" xfId="18679" xr:uid="{00000000-0005-0000-0000-000099580000}"/>
    <cellStyle name="Normal 3 3 2 7 3" xfId="28002" xr:uid="{00000000-0005-0000-0000-00009A580000}"/>
    <cellStyle name="Normal 3 3 2 8" xfId="9849" xr:uid="{00000000-0005-0000-0000-00009B580000}"/>
    <cellStyle name="Normal 3 3 2 9" xfId="19173" xr:uid="{00000000-0005-0000-0000-00009C580000}"/>
    <cellStyle name="Normal 3 3 3" xfId="310" xr:uid="{00000000-0005-0000-0000-00009D580000}"/>
    <cellStyle name="Normal 3 3 3 2" xfId="551" xr:uid="{00000000-0005-0000-0000-00009E580000}"/>
    <cellStyle name="Normal 3 3 3 2 2" xfId="1038" xr:uid="{00000000-0005-0000-0000-00009F580000}"/>
    <cellStyle name="Normal 3 3 3 2 2 2" xfId="6763" xr:uid="{00000000-0005-0000-0000-0000A0580000}"/>
    <cellStyle name="Normal 3 3 3 2 2 2 2" xfId="16087" xr:uid="{00000000-0005-0000-0000-0000A1580000}"/>
    <cellStyle name="Normal 3 3 3 2 2 2 3" xfId="25410" xr:uid="{00000000-0005-0000-0000-0000A2580000}"/>
    <cellStyle name="Normal 3 3 3 2 2 3" xfId="10639" xr:uid="{00000000-0005-0000-0000-0000A3580000}"/>
    <cellStyle name="Normal 3 3 3 2 2 4" xfId="19963" xr:uid="{00000000-0005-0000-0000-0000A4580000}"/>
    <cellStyle name="Normal 3 3 3 2 3" xfId="7081" xr:uid="{00000000-0005-0000-0000-0000A5580000}"/>
    <cellStyle name="Normal 3 3 3 2 3 2" xfId="16405" xr:uid="{00000000-0005-0000-0000-0000A6580000}"/>
    <cellStyle name="Normal 3 3 3 2 3 3" xfId="25728" xr:uid="{00000000-0005-0000-0000-0000A7580000}"/>
    <cellStyle name="Normal 3 3 3 2 4" xfId="9661" xr:uid="{00000000-0005-0000-0000-0000A8580000}"/>
    <cellStyle name="Normal 3 3 3 2 4 2" xfId="18985" xr:uid="{00000000-0005-0000-0000-0000A9580000}"/>
    <cellStyle name="Normal 3 3 3 2 4 3" xfId="28308" xr:uid="{00000000-0005-0000-0000-0000AA580000}"/>
    <cellStyle name="Normal 3 3 3 2 5" xfId="10155" xr:uid="{00000000-0005-0000-0000-0000AB580000}"/>
    <cellStyle name="Normal 3 3 3 2 6" xfId="19479" xr:uid="{00000000-0005-0000-0000-0000AC580000}"/>
    <cellStyle name="Normal 3 3 3 3" xfId="798" xr:uid="{00000000-0005-0000-0000-0000AD580000}"/>
    <cellStyle name="Normal 3 3 3 3 2" xfId="6938" xr:uid="{00000000-0005-0000-0000-0000AE580000}"/>
    <cellStyle name="Normal 3 3 3 3 2 2" xfId="16262" xr:uid="{00000000-0005-0000-0000-0000AF580000}"/>
    <cellStyle name="Normal 3 3 3 3 2 3" xfId="25585" xr:uid="{00000000-0005-0000-0000-0000B0580000}"/>
    <cellStyle name="Normal 3 3 3 3 3" xfId="10399" xr:uid="{00000000-0005-0000-0000-0000B1580000}"/>
    <cellStyle name="Normal 3 3 3 3 4" xfId="19723" xr:uid="{00000000-0005-0000-0000-0000B2580000}"/>
    <cellStyle name="Normal 3 3 3 4" xfId="7212" xr:uid="{00000000-0005-0000-0000-0000B3580000}"/>
    <cellStyle name="Normal 3 3 3 4 2" xfId="16536" xr:uid="{00000000-0005-0000-0000-0000B4580000}"/>
    <cellStyle name="Normal 3 3 3 4 3" xfId="25859" xr:uid="{00000000-0005-0000-0000-0000B5580000}"/>
    <cellStyle name="Normal 3 3 3 5" xfId="9421" xr:uid="{00000000-0005-0000-0000-0000B6580000}"/>
    <cellStyle name="Normal 3 3 3 5 2" xfId="18745" xr:uid="{00000000-0005-0000-0000-0000B7580000}"/>
    <cellStyle name="Normal 3 3 3 5 3" xfId="28068" xr:uid="{00000000-0005-0000-0000-0000B8580000}"/>
    <cellStyle name="Normal 3 3 3 6" xfId="9915" xr:uid="{00000000-0005-0000-0000-0000B9580000}"/>
    <cellStyle name="Normal 3 3 3 7" xfId="19239" xr:uid="{00000000-0005-0000-0000-0000BA580000}"/>
    <cellStyle name="Normal 3 3 4" xfId="427" xr:uid="{00000000-0005-0000-0000-0000BB580000}"/>
    <cellStyle name="Normal 3 3 4 2" xfId="914" xr:uid="{00000000-0005-0000-0000-0000BC580000}"/>
    <cellStyle name="Normal 3 3 4 2 2" xfId="6847" xr:uid="{00000000-0005-0000-0000-0000BD580000}"/>
    <cellStyle name="Normal 3 3 4 2 2 2" xfId="16171" xr:uid="{00000000-0005-0000-0000-0000BE580000}"/>
    <cellStyle name="Normal 3 3 4 2 2 3" xfId="25494" xr:uid="{00000000-0005-0000-0000-0000BF580000}"/>
    <cellStyle name="Normal 3 3 4 2 3" xfId="10515" xr:uid="{00000000-0005-0000-0000-0000C0580000}"/>
    <cellStyle name="Normal 3 3 4 2 4" xfId="19839" xr:uid="{00000000-0005-0000-0000-0000C1580000}"/>
    <cellStyle name="Normal 3 3 4 3" xfId="7149" xr:uid="{00000000-0005-0000-0000-0000C2580000}"/>
    <cellStyle name="Normal 3 3 4 3 2" xfId="16473" xr:uid="{00000000-0005-0000-0000-0000C3580000}"/>
    <cellStyle name="Normal 3 3 4 3 3" xfId="25796" xr:uid="{00000000-0005-0000-0000-0000C4580000}"/>
    <cellStyle name="Normal 3 3 4 4" xfId="9537" xr:uid="{00000000-0005-0000-0000-0000C5580000}"/>
    <cellStyle name="Normal 3 3 4 4 2" xfId="18861" xr:uid="{00000000-0005-0000-0000-0000C6580000}"/>
    <cellStyle name="Normal 3 3 4 4 3" xfId="28184" xr:uid="{00000000-0005-0000-0000-0000C7580000}"/>
    <cellStyle name="Normal 3 3 4 5" xfId="10031" xr:uid="{00000000-0005-0000-0000-0000C8580000}"/>
    <cellStyle name="Normal 3 3 4 6" xfId="19355" xr:uid="{00000000-0005-0000-0000-0000C9580000}"/>
    <cellStyle name="Normal 3 3 5" xfId="674" xr:uid="{00000000-0005-0000-0000-0000CA580000}"/>
    <cellStyle name="Normal 3 3 5 2" xfId="7025" xr:uid="{00000000-0005-0000-0000-0000CB580000}"/>
    <cellStyle name="Normal 3 3 5 2 2" xfId="16349" xr:uid="{00000000-0005-0000-0000-0000CC580000}"/>
    <cellStyle name="Normal 3 3 5 2 3" xfId="25672" xr:uid="{00000000-0005-0000-0000-0000CD580000}"/>
    <cellStyle name="Normal 3 3 5 3" xfId="10275" xr:uid="{00000000-0005-0000-0000-0000CE580000}"/>
    <cellStyle name="Normal 3 3 5 4" xfId="19599" xr:uid="{00000000-0005-0000-0000-0000CF580000}"/>
    <cellStyle name="Normal 3 3 6" xfId="1159" xr:uid="{00000000-0005-0000-0000-0000D0580000}"/>
    <cellStyle name="Normal 3 3 7" xfId="7278" xr:uid="{00000000-0005-0000-0000-0000D1580000}"/>
    <cellStyle name="Normal 3 3 7 2" xfId="16602" xr:uid="{00000000-0005-0000-0000-0000D2580000}"/>
    <cellStyle name="Normal 3 3 7 3" xfId="25925" xr:uid="{00000000-0005-0000-0000-0000D3580000}"/>
    <cellStyle name="Normal 3 3 8" xfId="9296" xr:uid="{00000000-0005-0000-0000-0000D4580000}"/>
    <cellStyle name="Normal 3 3 8 2" xfId="18620" xr:uid="{00000000-0005-0000-0000-0000D5580000}"/>
    <cellStyle name="Normal 3 3 8 3" xfId="27943" xr:uid="{00000000-0005-0000-0000-0000D6580000}"/>
    <cellStyle name="Normal 3 3 9" xfId="9790" xr:uid="{00000000-0005-0000-0000-0000D7580000}"/>
    <cellStyle name="Normal 3 4" xfId="166" xr:uid="{00000000-0005-0000-0000-0000D8580000}"/>
    <cellStyle name="Normal 3 4 10" xfId="9791" xr:uid="{00000000-0005-0000-0000-0000D9580000}"/>
    <cellStyle name="Normal 3 4 11" xfId="19115" xr:uid="{00000000-0005-0000-0000-0000DA580000}"/>
    <cellStyle name="Normal 3 4 2" xfId="230" xr:uid="{00000000-0005-0000-0000-0000DB580000}"/>
    <cellStyle name="Normal 3 4 2 2" xfId="369" xr:uid="{00000000-0005-0000-0000-0000DC580000}"/>
    <cellStyle name="Normal 3 4 2 2 2" xfId="609" xr:uid="{00000000-0005-0000-0000-0000DD580000}"/>
    <cellStyle name="Normal 3 4 2 2 2 2" xfId="1096" xr:uid="{00000000-0005-0000-0000-0000DE580000}"/>
    <cellStyle name="Normal 3 4 2 2 2 2 2" xfId="7336" xr:uid="{00000000-0005-0000-0000-0000DF580000}"/>
    <cellStyle name="Normal 3 4 2 2 2 2 2 2" xfId="16660" xr:uid="{00000000-0005-0000-0000-0000E0580000}"/>
    <cellStyle name="Normal 3 4 2 2 2 2 2 3" xfId="25983" xr:uid="{00000000-0005-0000-0000-0000E1580000}"/>
    <cellStyle name="Normal 3 4 2 2 2 2 3" xfId="10697" xr:uid="{00000000-0005-0000-0000-0000E2580000}"/>
    <cellStyle name="Normal 3 4 2 2 2 2 4" xfId="20021" xr:uid="{00000000-0005-0000-0000-0000E3580000}"/>
    <cellStyle name="Normal 3 4 2 2 2 3" xfId="7040" xr:uid="{00000000-0005-0000-0000-0000E4580000}"/>
    <cellStyle name="Normal 3 4 2 2 2 3 2" xfId="16364" xr:uid="{00000000-0005-0000-0000-0000E5580000}"/>
    <cellStyle name="Normal 3 4 2 2 2 3 3" xfId="25687" xr:uid="{00000000-0005-0000-0000-0000E6580000}"/>
    <cellStyle name="Normal 3 4 2 2 2 4" xfId="9719" xr:uid="{00000000-0005-0000-0000-0000E7580000}"/>
    <cellStyle name="Normal 3 4 2 2 2 4 2" xfId="19043" xr:uid="{00000000-0005-0000-0000-0000E8580000}"/>
    <cellStyle name="Normal 3 4 2 2 2 4 3" xfId="28366" xr:uid="{00000000-0005-0000-0000-0000E9580000}"/>
    <cellStyle name="Normal 3 4 2 2 2 5" xfId="10213" xr:uid="{00000000-0005-0000-0000-0000EA580000}"/>
    <cellStyle name="Normal 3 4 2 2 2 6" xfId="19537" xr:uid="{00000000-0005-0000-0000-0000EB580000}"/>
    <cellStyle name="Normal 3 4 2 2 3" xfId="856" xr:uid="{00000000-0005-0000-0000-0000EC580000}"/>
    <cellStyle name="Normal 3 4 2 2 3 2" xfId="6898" xr:uid="{00000000-0005-0000-0000-0000ED580000}"/>
    <cellStyle name="Normal 3 4 2 2 3 2 2" xfId="16222" xr:uid="{00000000-0005-0000-0000-0000EE580000}"/>
    <cellStyle name="Normal 3 4 2 2 3 2 3" xfId="25545" xr:uid="{00000000-0005-0000-0000-0000EF580000}"/>
    <cellStyle name="Normal 3 4 2 2 3 3" xfId="10457" xr:uid="{00000000-0005-0000-0000-0000F0580000}"/>
    <cellStyle name="Normal 3 4 2 2 3 4" xfId="19781" xr:uid="{00000000-0005-0000-0000-0000F1580000}"/>
    <cellStyle name="Normal 3 4 2 2 4" xfId="7178" xr:uid="{00000000-0005-0000-0000-0000F2580000}"/>
    <cellStyle name="Normal 3 4 2 2 4 2" xfId="16502" xr:uid="{00000000-0005-0000-0000-0000F3580000}"/>
    <cellStyle name="Normal 3 4 2 2 4 3" xfId="25825" xr:uid="{00000000-0005-0000-0000-0000F4580000}"/>
    <cellStyle name="Normal 3 4 2 2 5" xfId="9479" xr:uid="{00000000-0005-0000-0000-0000F5580000}"/>
    <cellStyle name="Normal 3 4 2 2 5 2" xfId="18803" xr:uid="{00000000-0005-0000-0000-0000F6580000}"/>
    <cellStyle name="Normal 3 4 2 2 5 3" xfId="28126" xr:uid="{00000000-0005-0000-0000-0000F7580000}"/>
    <cellStyle name="Normal 3 4 2 2 6" xfId="9973" xr:uid="{00000000-0005-0000-0000-0000F8580000}"/>
    <cellStyle name="Normal 3 4 2 2 7" xfId="19297" xr:uid="{00000000-0005-0000-0000-0000F9580000}"/>
    <cellStyle name="Normal 3 4 2 3" xfId="487" xr:uid="{00000000-0005-0000-0000-0000FA580000}"/>
    <cellStyle name="Normal 3 4 2 3 2" xfId="974" xr:uid="{00000000-0005-0000-0000-0000FB580000}"/>
    <cellStyle name="Normal 3 4 2 3 2 2" xfId="5482" xr:uid="{00000000-0005-0000-0000-0000FC580000}"/>
    <cellStyle name="Normal 3 4 2 3 2 2 2" xfId="14806" xr:uid="{00000000-0005-0000-0000-0000FD580000}"/>
    <cellStyle name="Normal 3 4 2 3 2 2 3" xfId="24129" xr:uid="{00000000-0005-0000-0000-0000FE580000}"/>
    <cellStyle name="Normal 3 4 2 3 2 3" xfId="10575" xr:uid="{00000000-0005-0000-0000-0000FF580000}"/>
    <cellStyle name="Normal 3 4 2 3 2 4" xfId="19899" xr:uid="{00000000-0005-0000-0000-000000590000}"/>
    <cellStyle name="Normal 3 4 2 3 3" xfId="7115" xr:uid="{00000000-0005-0000-0000-000001590000}"/>
    <cellStyle name="Normal 3 4 2 3 3 2" xfId="16439" xr:uid="{00000000-0005-0000-0000-000002590000}"/>
    <cellStyle name="Normal 3 4 2 3 3 3" xfId="25762" xr:uid="{00000000-0005-0000-0000-000003590000}"/>
    <cellStyle name="Normal 3 4 2 3 4" xfId="9597" xr:uid="{00000000-0005-0000-0000-000004590000}"/>
    <cellStyle name="Normal 3 4 2 3 4 2" xfId="18921" xr:uid="{00000000-0005-0000-0000-000005590000}"/>
    <cellStyle name="Normal 3 4 2 3 4 3" xfId="28244" xr:uid="{00000000-0005-0000-0000-000006590000}"/>
    <cellStyle name="Normal 3 4 2 3 5" xfId="10091" xr:uid="{00000000-0005-0000-0000-000007590000}"/>
    <cellStyle name="Normal 3 4 2 3 6" xfId="19415" xr:uid="{00000000-0005-0000-0000-000008590000}"/>
    <cellStyle name="Normal 3 4 2 4" xfId="734" xr:uid="{00000000-0005-0000-0000-000009590000}"/>
    <cellStyle name="Normal 3 4 2 4 2" xfId="6982" xr:uid="{00000000-0005-0000-0000-00000A590000}"/>
    <cellStyle name="Normal 3 4 2 4 2 2" xfId="16306" xr:uid="{00000000-0005-0000-0000-00000B590000}"/>
    <cellStyle name="Normal 3 4 2 4 2 3" xfId="25629" xr:uid="{00000000-0005-0000-0000-00000C590000}"/>
    <cellStyle name="Normal 3 4 2 4 3" xfId="10335" xr:uid="{00000000-0005-0000-0000-00000D590000}"/>
    <cellStyle name="Normal 3 4 2 4 4" xfId="19659" xr:uid="{00000000-0005-0000-0000-00000E590000}"/>
    <cellStyle name="Normal 3 4 2 5" xfId="2465" xr:uid="{00000000-0005-0000-0000-00000F590000}"/>
    <cellStyle name="Normal 3 4 2 6" xfId="7243" xr:uid="{00000000-0005-0000-0000-000010590000}"/>
    <cellStyle name="Normal 3 4 2 6 2" xfId="16567" xr:uid="{00000000-0005-0000-0000-000011590000}"/>
    <cellStyle name="Normal 3 4 2 6 3" xfId="25890" xr:uid="{00000000-0005-0000-0000-000012590000}"/>
    <cellStyle name="Normal 3 4 2 7" xfId="9356" xr:uid="{00000000-0005-0000-0000-000013590000}"/>
    <cellStyle name="Normal 3 4 2 7 2" xfId="18680" xr:uid="{00000000-0005-0000-0000-000014590000}"/>
    <cellStyle name="Normal 3 4 2 7 3" xfId="28003" xr:uid="{00000000-0005-0000-0000-000015590000}"/>
    <cellStyle name="Normal 3 4 2 8" xfId="9850" xr:uid="{00000000-0005-0000-0000-000016590000}"/>
    <cellStyle name="Normal 3 4 2 9" xfId="19174" xr:uid="{00000000-0005-0000-0000-000017590000}"/>
    <cellStyle name="Normal 3 4 3" xfId="311" xr:uid="{00000000-0005-0000-0000-000018590000}"/>
    <cellStyle name="Normal 3 4 3 2" xfId="552" xr:uid="{00000000-0005-0000-0000-000019590000}"/>
    <cellStyle name="Normal 3 4 3 2 2" xfId="1039" xr:uid="{00000000-0005-0000-0000-00001A590000}"/>
    <cellStyle name="Normal 3 4 3 2 2 2" xfId="6762" xr:uid="{00000000-0005-0000-0000-00001B590000}"/>
    <cellStyle name="Normal 3 4 3 2 2 2 2" xfId="16086" xr:uid="{00000000-0005-0000-0000-00001C590000}"/>
    <cellStyle name="Normal 3 4 3 2 2 2 3" xfId="25409" xr:uid="{00000000-0005-0000-0000-00001D590000}"/>
    <cellStyle name="Normal 3 4 3 2 2 3" xfId="10640" xr:uid="{00000000-0005-0000-0000-00001E590000}"/>
    <cellStyle name="Normal 3 4 3 2 2 4" xfId="19964" xr:uid="{00000000-0005-0000-0000-00001F590000}"/>
    <cellStyle name="Normal 3 4 3 2 3" xfId="7080" xr:uid="{00000000-0005-0000-0000-000020590000}"/>
    <cellStyle name="Normal 3 4 3 2 3 2" xfId="16404" xr:uid="{00000000-0005-0000-0000-000021590000}"/>
    <cellStyle name="Normal 3 4 3 2 3 3" xfId="25727" xr:uid="{00000000-0005-0000-0000-000022590000}"/>
    <cellStyle name="Normal 3 4 3 2 4" xfId="9662" xr:uid="{00000000-0005-0000-0000-000023590000}"/>
    <cellStyle name="Normal 3 4 3 2 4 2" xfId="18986" xr:uid="{00000000-0005-0000-0000-000024590000}"/>
    <cellStyle name="Normal 3 4 3 2 4 3" xfId="28309" xr:uid="{00000000-0005-0000-0000-000025590000}"/>
    <cellStyle name="Normal 3 4 3 2 5" xfId="10156" xr:uid="{00000000-0005-0000-0000-000026590000}"/>
    <cellStyle name="Normal 3 4 3 2 6" xfId="19480" xr:uid="{00000000-0005-0000-0000-000027590000}"/>
    <cellStyle name="Normal 3 4 3 3" xfId="799" xr:uid="{00000000-0005-0000-0000-000028590000}"/>
    <cellStyle name="Normal 3 4 3 3 2" xfId="6937" xr:uid="{00000000-0005-0000-0000-000029590000}"/>
    <cellStyle name="Normal 3 4 3 3 2 2" xfId="16261" xr:uid="{00000000-0005-0000-0000-00002A590000}"/>
    <cellStyle name="Normal 3 4 3 3 2 3" xfId="25584" xr:uid="{00000000-0005-0000-0000-00002B590000}"/>
    <cellStyle name="Normal 3 4 3 3 3" xfId="10400" xr:uid="{00000000-0005-0000-0000-00002C590000}"/>
    <cellStyle name="Normal 3 4 3 3 4" xfId="19724" xr:uid="{00000000-0005-0000-0000-00002D590000}"/>
    <cellStyle name="Normal 3 4 3 4" xfId="2466" xr:uid="{00000000-0005-0000-0000-00002E590000}"/>
    <cellStyle name="Normal 3 4 3 4 2" xfId="7539" xr:uid="{00000000-0005-0000-0000-00002F590000}"/>
    <cellStyle name="Normal 3 4 3 4 2 2" xfId="16863" xr:uid="{00000000-0005-0000-0000-000030590000}"/>
    <cellStyle name="Normal 3 4 3 4 2 3" xfId="26186" xr:uid="{00000000-0005-0000-0000-000031590000}"/>
    <cellStyle name="Normal 3 4 3 4 3" xfId="11940" xr:uid="{00000000-0005-0000-0000-000032590000}"/>
    <cellStyle name="Normal 3 4 3 4 4" xfId="21266" xr:uid="{00000000-0005-0000-0000-000033590000}"/>
    <cellStyle name="Normal 3 4 3 5" xfId="4161" xr:uid="{00000000-0005-0000-0000-000034590000}"/>
    <cellStyle name="Normal 3 4 3 5 2" xfId="8838" xr:uid="{00000000-0005-0000-0000-000035590000}"/>
    <cellStyle name="Normal 3 4 3 5 2 2" xfId="18162" xr:uid="{00000000-0005-0000-0000-000036590000}"/>
    <cellStyle name="Normal 3 4 3 5 2 3" xfId="27485" xr:uid="{00000000-0005-0000-0000-000037590000}"/>
    <cellStyle name="Normal 3 4 3 5 3" xfId="13495" xr:uid="{00000000-0005-0000-0000-000038590000}"/>
    <cellStyle name="Normal 3 4 3 5 4" xfId="22819" xr:uid="{00000000-0005-0000-0000-000039590000}"/>
    <cellStyle name="Normal 3 4 3 6" xfId="5893" xr:uid="{00000000-0005-0000-0000-00003A590000}"/>
    <cellStyle name="Normal 3 4 3 6 2" xfId="15217" xr:uid="{00000000-0005-0000-0000-00003B590000}"/>
    <cellStyle name="Normal 3 4 3 6 3" xfId="24540" xr:uid="{00000000-0005-0000-0000-00003C590000}"/>
    <cellStyle name="Normal 3 4 3 7" xfId="9422" xr:uid="{00000000-0005-0000-0000-00003D590000}"/>
    <cellStyle name="Normal 3 4 3 7 2" xfId="18746" xr:uid="{00000000-0005-0000-0000-00003E590000}"/>
    <cellStyle name="Normal 3 4 3 7 3" xfId="28069" xr:uid="{00000000-0005-0000-0000-00003F590000}"/>
    <cellStyle name="Normal 3 4 3 8" xfId="9916" xr:uid="{00000000-0005-0000-0000-000040590000}"/>
    <cellStyle name="Normal 3 4 3 9" xfId="19240" xr:uid="{00000000-0005-0000-0000-000041590000}"/>
    <cellStyle name="Normal 3 4 4" xfId="428" xr:uid="{00000000-0005-0000-0000-000042590000}"/>
    <cellStyle name="Normal 3 4 4 2" xfId="915" xr:uid="{00000000-0005-0000-0000-000043590000}"/>
    <cellStyle name="Normal 3 4 4 2 2" xfId="6846" xr:uid="{00000000-0005-0000-0000-000044590000}"/>
    <cellStyle name="Normal 3 4 4 2 2 2" xfId="16170" xr:uid="{00000000-0005-0000-0000-000045590000}"/>
    <cellStyle name="Normal 3 4 4 2 2 3" xfId="25493" xr:uid="{00000000-0005-0000-0000-000046590000}"/>
    <cellStyle name="Normal 3 4 4 2 3" xfId="10516" xr:uid="{00000000-0005-0000-0000-000047590000}"/>
    <cellStyle name="Normal 3 4 4 2 4" xfId="19840" xr:uid="{00000000-0005-0000-0000-000048590000}"/>
    <cellStyle name="Normal 3 4 4 3" xfId="7148" xr:uid="{00000000-0005-0000-0000-000049590000}"/>
    <cellStyle name="Normal 3 4 4 3 2" xfId="16472" xr:uid="{00000000-0005-0000-0000-00004A590000}"/>
    <cellStyle name="Normal 3 4 4 3 3" xfId="25795" xr:uid="{00000000-0005-0000-0000-00004B590000}"/>
    <cellStyle name="Normal 3 4 4 4" xfId="9538" xr:uid="{00000000-0005-0000-0000-00004C590000}"/>
    <cellStyle name="Normal 3 4 4 4 2" xfId="18862" xr:uid="{00000000-0005-0000-0000-00004D590000}"/>
    <cellStyle name="Normal 3 4 4 4 3" xfId="28185" xr:uid="{00000000-0005-0000-0000-00004E590000}"/>
    <cellStyle name="Normal 3 4 4 5" xfId="10032" xr:uid="{00000000-0005-0000-0000-00004F590000}"/>
    <cellStyle name="Normal 3 4 4 6" xfId="19356" xr:uid="{00000000-0005-0000-0000-000050590000}"/>
    <cellStyle name="Normal 3 4 5" xfId="675" xr:uid="{00000000-0005-0000-0000-000051590000}"/>
    <cellStyle name="Normal 3 4 5 2" xfId="7024" xr:uid="{00000000-0005-0000-0000-000052590000}"/>
    <cellStyle name="Normal 3 4 5 2 2" xfId="16348" xr:uid="{00000000-0005-0000-0000-000053590000}"/>
    <cellStyle name="Normal 3 4 5 2 3" xfId="25671" xr:uid="{00000000-0005-0000-0000-000054590000}"/>
    <cellStyle name="Normal 3 4 5 3" xfId="10276" xr:uid="{00000000-0005-0000-0000-000055590000}"/>
    <cellStyle name="Normal 3 4 5 4" xfId="19600" xr:uid="{00000000-0005-0000-0000-000056590000}"/>
    <cellStyle name="Normal 3 4 6" xfId="2464" xr:uid="{00000000-0005-0000-0000-000057590000}"/>
    <cellStyle name="Normal 3 4 6 2" xfId="7538" xr:uid="{00000000-0005-0000-0000-000058590000}"/>
    <cellStyle name="Normal 3 4 6 2 2" xfId="16862" xr:uid="{00000000-0005-0000-0000-000059590000}"/>
    <cellStyle name="Normal 3 4 6 2 3" xfId="26185" xr:uid="{00000000-0005-0000-0000-00005A590000}"/>
    <cellStyle name="Normal 3 4 6 3" xfId="11939" xr:uid="{00000000-0005-0000-0000-00005B590000}"/>
    <cellStyle name="Normal 3 4 6 4" xfId="21265" xr:uid="{00000000-0005-0000-0000-00005C590000}"/>
    <cellStyle name="Normal 3 4 7" xfId="4160" xr:uid="{00000000-0005-0000-0000-00005D590000}"/>
    <cellStyle name="Normal 3 4 7 2" xfId="8837" xr:uid="{00000000-0005-0000-0000-00005E590000}"/>
    <cellStyle name="Normal 3 4 7 2 2" xfId="18161" xr:uid="{00000000-0005-0000-0000-00005F590000}"/>
    <cellStyle name="Normal 3 4 7 2 3" xfId="27484" xr:uid="{00000000-0005-0000-0000-000060590000}"/>
    <cellStyle name="Normal 3 4 7 3" xfId="13494" xr:uid="{00000000-0005-0000-0000-000061590000}"/>
    <cellStyle name="Normal 3 4 7 4" xfId="22818" xr:uid="{00000000-0005-0000-0000-000062590000}"/>
    <cellStyle name="Normal 3 4 8" xfId="5891" xr:uid="{00000000-0005-0000-0000-000063590000}"/>
    <cellStyle name="Normal 3 4 8 2" xfId="15215" xr:uid="{00000000-0005-0000-0000-000064590000}"/>
    <cellStyle name="Normal 3 4 8 3" xfId="24538" xr:uid="{00000000-0005-0000-0000-000065590000}"/>
    <cellStyle name="Normal 3 4 9" xfId="9297" xr:uid="{00000000-0005-0000-0000-000066590000}"/>
    <cellStyle name="Normal 3 4 9 2" xfId="18621" xr:uid="{00000000-0005-0000-0000-000067590000}"/>
    <cellStyle name="Normal 3 4 9 3" xfId="27944" xr:uid="{00000000-0005-0000-0000-000068590000}"/>
    <cellStyle name="Normal 3 5" xfId="167" xr:uid="{00000000-0005-0000-0000-000069590000}"/>
    <cellStyle name="Normal 3 5 2" xfId="2455" xr:uid="{00000000-0005-0000-0000-00006A590000}"/>
    <cellStyle name="Normal 3 6" xfId="227" xr:uid="{00000000-0005-0000-0000-00006B590000}"/>
    <cellStyle name="Normal 3 6 2" xfId="366" xr:uid="{00000000-0005-0000-0000-00006C590000}"/>
    <cellStyle name="Normal 3 6 2 2" xfId="606" xr:uid="{00000000-0005-0000-0000-00006D590000}"/>
    <cellStyle name="Normal 3 6 2 2 2" xfId="1093" xr:uid="{00000000-0005-0000-0000-00006E590000}"/>
    <cellStyle name="Normal 3 6 2 2 2 2" xfId="6723" xr:uid="{00000000-0005-0000-0000-00006F590000}"/>
    <cellStyle name="Normal 3 6 2 2 2 2 2" xfId="16047" xr:uid="{00000000-0005-0000-0000-000070590000}"/>
    <cellStyle name="Normal 3 6 2 2 2 2 3" xfId="25370" xr:uid="{00000000-0005-0000-0000-000071590000}"/>
    <cellStyle name="Normal 3 6 2 2 2 3" xfId="10694" xr:uid="{00000000-0005-0000-0000-000072590000}"/>
    <cellStyle name="Normal 3 6 2 2 2 4" xfId="20018" xr:uid="{00000000-0005-0000-0000-000073590000}"/>
    <cellStyle name="Normal 3 6 2 2 3" xfId="7043" xr:uid="{00000000-0005-0000-0000-000074590000}"/>
    <cellStyle name="Normal 3 6 2 2 3 2" xfId="16367" xr:uid="{00000000-0005-0000-0000-000075590000}"/>
    <cellStyle name="Normal 3 6 2 2 3 3" xfId="25690" xr:uid="{00000000-0005-0000-0000-000076590000}"/>
    <cellStyle name="Normal 3 6 2 2 4" xfId="9716" xr:uid="{00000000-0005-0000-0000-000077590000}"/>
    <cellStyle name="Normal 3 6 2 2 4 2" xfId="19040" xr:uid="{00000000-0005-0000-0000-000078590000}"/>
    <cellStyle name="Normal 3 6 2 2 4 3" xfId="28363" xr:uid="{00000000-0005-0000-0000-000079590000}"/>
    <cellStyle name="Normal 3 6 2 2 5" xfId="10210" xr:uid="{00000000-0005-0000-0000-00007A590000}"/>
    <cellStyle name="Normal 3 6 2 2 6" xfId="19534" xr:uid="{00000000-0005-0000-0000-00007B590000}"/>
    <cellStyle name="Normal 3 6 2 3" xfId="853" xr:uid="{00000000-0005-0000-0000-00007C590000}"/>
    <cellStyle name="Normal 3 6 2 3 2" xfId="6901" xr:uid="{00000000-0005-0000-0000-00007D590000}"/>
    <cellStyle name="Normal 3 6 2 3 2 2" xfId="16225" xr:uid="{00000000-0005-0000-0000-00007E590000}"/>
    <cellStyle name="Normal 3 6 2 3 2 3" xfId="25548" xr:uid="{00000000-0005-0000-0000-00007F590000}"/>
    <cellStyle name="Normal 3 6 2 3 3" xfId="10454" xr:uid="{00000000-0005-0000-0000-000080590000}"/>
    <cellStyle name="Normal 3 6 2 3 4" xfId="19778" xr:uid="{00000000-0005-0000-0000-000081590000}"/>
    <cellStyle name="Normal 3 6 2 4" xfId="7180" xr:uid="{00000000-0005-0000-0000-000082590000}"/>
    <cellStyle name="Normal 3 6 2 4 2" xfId="16504" xr:uid="{00000000-0005-0000-0000-000083590000}"/>
    <cellStyle name="Normal 3 6 2 4 3" xfId="25827" xr:uid="{00000000-0005-0000-0000-000084590000}"/>
    <cellStyle name="Normal 3 6 2 5" xfId="9476" xr:uid="{00000000-0005-0000-0000-000085590000}"/>
    <cellStyle name="Normal 3 6 2 5 2" xfId="18800" xr:uid="{00000000-0005-0000-0000-000086590000}"/>
    <cellStyle name="Normal 3 6 2 5 3" xfId="28123" xr:uid="{00000000-0005-0000-0000-000087590000}"/>
    <cellStyle name="Normal 3 6 2 6" xfId="9970" xr:uid="{00000000-0005-0000-0000-000088590000}"/>
    <cellStyle name="Normal 3 6 2 7" xfId="19294" xr:uid="{00000000-0005-0000-0000-000089590000}"/>
    <cellStyle name="Normal 3 6 3" xfId="484" xr:uid="{00000000-0005-0000-0000-00008A590000}"/>
    <cellStyle name="Normal 3 6 3 2" xfId="971" xr:uid="{00000000-0005-0000-0000-00008B590000}"/>
    <cellStyle name="Normal 3 6 3 2 2" xfId="5481" xr:uid="{00000000-0005-0000-0000-00008C590000}"/>
    <cellStyle name="Normal 3 6 3 2 2 2" xfId="14805" xr:uid="{00000000-0005-0000-0000-00008D590000}"/>
    <cellStyle name="Normal 3 6 3 2 2 3" xfId="24128" xr:uid="{00000000-0005-0000-0000-00008E590000}"/>
    <cellStyle name="Normal 3 6 3 2 3" xfId="10572" xr:uid="{00000000-0005-0000-0000-00008F590000}"/>
    <cellStyle name="Normal 3 6 3 2 4" xfId="19896" xr:uid="{00000000-0005-0000-0000-000090590000}"/>
    <cellStyle name="Normal 3 6 3 3" xfId="7112" xr:uid="{00000000-0005-0000-0000-000091590000}"/>
    <cellStyle name="Normal 3 6 3 3 2" xfId="16436" xr:uid="{00000000-0005-0000-0000-000092590000}"/>
    <cellStyle name="Normal 3 6 3 3 3" xfId="25759" xr:uid="{00000000-0005-0000-0000-000093590000}"/>
    <cellStyle name="Normal 3 6 3 4" xfId="9594" xr:uid="{00000000-0005-0000-0000-000094590000}"/>
    <cellStyle name="Normal 3 6 3 4 2" xfId="18918" xr:uid="{00000000-0005-0000-0000-000095590000}"/>
    <cellStyle name="Normal 3 6 3 4 3" xfId="28241" xr:uid="{00000000-0005-0000-0000-000096590000}"/>
    <cellStyle name="Normal 3 6 3 5" xfId="10088" xr:uid="{00000000-0005-0000-0000-000097590000}"/>
    <cellStyle name="Normal 3 6 3 6" xfId="19412" xr:uid="{00000000-0005-0000-0000-000098590000}"/>
    <cellStyle name="Normal 3 6 4" xfId="731" xr:uid="{00000000-0005-0000-0000-000099590000}"/>
    <cellStyle name="Normal 3 6 4 2" xfId="6984" xr:uid="{00000000-0005-0000-0000-00009A590000}"/>
    <cellStyle name="Normal 3 6 4 2 2" xfId="16308" xr:uid="{00000000-0005-0000-0000-00009B590000}"/>
    <cellStyle name="Normal 3 6 4 2 3" xfId="25631" xr:uid="{00000000-0005-0000-0000-00009C590000}"/>
    <cellStyle name="Normal 3 6 4 3" xfId="10332" xr:uid="{00000000-0005-0000-0000-00009D590000}"/>
    <cellStyle name="Normal 3 6 4 4" xfId="19656" xr:uid="{00000000-0005-0000-0000-00009E590000}"/>
    <cellStyle name="Normal 3 6 5" xfId="7245" xr:uid="{00000000-0005-0000-0000-00009F590000}"/>
    <cellStyle name="Normal 3 6 5 2" xfId="16569" xr:uid="{00000000-0005-0000-0000-0000A0590000}"/>
    <cellStyle name="Normal 3 6 5 3" xfId="25892" xr:uid="{00000000-0005-0000-0000-0000A1590000}"/>
    <cellStyle name="Normal 3 6 6" xfId="9353" xr:uid="{00000000-0005-0000-0000-0000A2590000}"/>
    <cellStyle name="Normal 3 6 6 2" xfId="18677" xr:uid="{00000000-0005-0000-0000-0000A3590000}"/>
    <cellStyle name="Normal 3 6 6 3" xfId="28000" xr:uid="{00000000-0005-0000-0000-0000A4590000}"/>
    <cellStyle name="Normal 3 6 7" xfId="9847" xr:uid="{00000000-0005-0000-0000-0000A5590000}"/>
    <cellStyle name="Normal 3 6 8" xfId="19171" xr:uid="{00000000-0005-0000-0000-0000A6590000}"/>
    <cellStyle name="Normal 3 7" xfId="308" xr:uid="{00000000-0005-0000-0000-0000A7590000}"/>
    <cellStyle name="Normal 3 7 2" xfId="549" xr:uid="{00000000-0005-0000-0000-0000A8590000}"/>
    <cellStyle name="Normal 3 7 2 2" xfId="1036" xr:uid="{00000000-0005-0000-0000-0000A9590000}"/>
    <cellStyle name="Normal 3 7 2 2 2" xfId="6765" xr:uid="{00000000-0005-0000-0000-0000AA590000}"/>
    <cellStyle name="Normal 3 7 2 2 2 2" xfId="16089" xr:uid="{00000000-0005-0000-0000-0000AB590000}"/>
    <cellStyle name="Normal 3 7 2 2 2 3" xfId="25412" xr:uid="{00000000-0005-0000-0000-0000AC590000}"/>
    <cellStyle name="Normal 3 7 2 2 3" xfId="10637" xr:uid="{00000000-0005-0000-0000-0000AD590000}"/>
    <cellStyle name="Normal 3 7 2 2 4" xfId="19961" xr:uid="{00000000-0005-0000-0000-0000AE590000}"/>
    <cellStyle name="Normal 3 7 2 3" xfId="7083" xr:uid="{00000000-0005-0000-0000-0000AF590000}"/>
    <cellStyle name="Normal 3 7 2 3 2" xfId="16407" xr:uid="{00000000-0005-0000-0000-0000B0590000}"/>
    <cellStyle name="Normal 3 7 2 3 3" xfId="25730" xr:uid="{00000000-0005-0000-0000-0000B1590000}"/>
    <cellStyle name="Normal 3 7 2 4" xfId="9659" xr:uid="{00000000-0005-0000-0000-0000B2590000}"/>
    <cellStyle name="Normal 3 7 2 4 2" xfId="18983" xr:uid="{00000000-0005-0000-0000-0000B3590000}"/>
    <cellStyle name="Normal 3 7 2 4 3" xfId="28306" xr:uid="{00000000-0005-0000-0000-0000B4590000}"/>
    <cellStyle name="Normal 3 7 2 5" xfId="10153" xr:uid="{00000000-0005-0000-0000-0000B5590000}"/>
    <cellStyle name="Normal 3 7 2 6" xfId="19477" xr:uid="{00000000-0005-0000-0000-0000B6590000}"/>
    <cellStyle name="Normal 3 7 3" xfId="796" xr:uid="{00000000-0005-0000-0000-0000B7590000}"/>
    <cellStyle name="Normal 3 7 3 2" xfId="6311" xr:uid="{00000000-0005-0000-0000-0000B8590000}"/>
    <cellStyle name="Normal 3 7 3 2 2" xfId="15635" xr:uid="{00000000-0005-0000-0000-0000B9590000}"/>
    <cellStyle name="Normal 3 7 3 2 3" xfId="24958" xr:uid="{00000000-0005-0000-0000-0000BA590000}"/>
    <cellStyle name="Normal 3 7 3 3" xfId="10397" xr:uid="{00000000-0005-0000-0000-0000BB590000}"/>
    <cellStyle name="Normal 3 7 3 4" xfId="19721" xr:uid="{00000000-0005-0000-0000-0000BC590000}"/>
    <cellStyle name="Normal 3 7 4" xfId="7214" xr:uid="{00000000-0005-0000-0000-0000BD590000}"/>
    <cellStyle name="Normal 3 7 4 2" xfId="16538" xr:uid="{00000000-0005-0000-0000-0000BE590000}"/>
    <cellStyle name="Normal 3 7 4 3" xfId="25861" xr:uid="{00000000-0005-0000-0000-0000BF590000}"/>
    <cellStyle name="Normal 3 7 5" xfId="9419" xr:uid="{00000000-0005-0000-0000-0000C0590000}"/>
    <cellStyle name="Normal 3 7 5 2" xfId="18743" xr:uid="{00000000-0005-0000-0000-0000C1590000}"/>
    <cellStyle name="Normal 3 7 5 3" xfId="28066" xr:uid="{00000000-0005-0000-0000-0000C2590000}"/>
    <cellStyle name="Normal 3 7 6" xfId="9913" xr:uid="{00000000-0005-0000-0000-0000C3590000}"/>
    <cellStyle name="Normal 3 7 7" xfId="19237" xr:uid="{00000000-0005-0000-0000-0000C4590000}"/>
    <cellStyle name="Normal 3 8" xfId="425" xr:uid="{00000000-0005-0000-0000-0000C5590000}"/>
    <cellStyle name="Normal 3 8 2" xfId="912" xr:uid="{00000000-0005-0000-0000-0000C6590000}"/>
    <cellStyle name="Normal 3 8 2 2" xfId="7340" xr:uid="{00000000-0005-0000-0000-0000C7590000}"/>
    <cellStyle name="Normal 3 8 2 2 2" xfId="16664" xr:uid="{00000000-0005-0000-0000-0000C8590000}"/>
    <cellStyle name="Normal 3 8 2 2 3" xfId="25987" xr:uid="{00000000-0005-0000-0000-0000C9590000}"/>
    <cellStyle name="Normal 3 8 2 3" xfId="10513" xr:uid="{00000000-0005-0000-0000-0000CA590000}"/>
    <cellStyle name="Normal 3 8 2 4" xfId="19837" xr:uid="{00000000-0005-0000-0000-0000CB590000}"/>
    <cellStyle name="Normal 3 8 3" xfId="7151" xr:uid="{00000000-0005-0000-0000-0000CC590000}"/>
    <cellStyle name="Normal 3 8 3 2" xfId="16475" xr:uid="{00000000-0005-0000-0000-0000CD590000}"/>
    <cellStyle name="Normal 3 8 3 3" xfId="25798" xr:uid="{00000000-0005-0000-0000-0000CE590000}"/>
    <cellStyle name="Normal 3 8 4" xfId="9535" xr:uid="{00000000-0005-0000-0000-0000CF590000}"/>
    <cellStyle name="Normal 3 8 4 2" xfId="18859" xr:uid="{00000000-0005-0000-0000-0000D0590000}"/>
    <cellStyle name="Normal 3 8 4 3" xfId="28182" xr:uid="{00000000-0005-0000-0000-0000D1590000}"/>
    <cellStyle name="Normal 3 8 5" xfId="10029" xr:uid="{00000000-0005-0000-0000-0000D2590000}"/>
    <cellStyle name="Normal 3 8 6" xfId="19353" xr:uid="{00000000-0005-0000-0000-0000D3590000}"/>
    <cellStyle name="Normal 3 9" xfId="672" xr:uid="{00000000-0005-0000-0000-0000D4590000}"/>
    <cellStyle name="Normal 3 9 2" xfId="4790" xr:uid="{00000000-0005-0000-0000-0000D5590000}"/>
    <cellStyle name="Normal 3 9 2 2" xfId="14114" xr:uid="{00000000-0005-0000-0000-0000D6590000}"/>
    <cellStyle name="Normal 3 9 2 3" xfId="23437" xr:uid="{00000000-0005-0000-0000-0000D7590000}"/>
    <cellStyle name="Normal 3 9 3" xfId="10273" xr:uid="{00000000-0005-0000-0000-0000D8590000}"/>
    <cellStyle name="Normal 3 9 4" xfId="19597" xr:uid="{00000000-0005-0000-0000-0000D9590000}"/>
    <cellStyle name="Normal 30" xfId="1315" xr:uid="{00000000-0005-0000-0000-0000DA590000}"/>
    <cellStyle name="Normal 30 2" xfId="1316" xr:uid="{00000000-0005-0000-0000-0000DB590000}"/>
    <cellStyle name="Normal 30 2 2" xfId="2469" xr:uid="{00000000-0005-0000-0000-0000DC590000}"/>
    <cellStyle name="Normal 30 2 2 2" xfId="4164" xr:uid="{00000000-0005-0000-0000-0000DD590000}"/>
    <cellStyle name="Normal 30 2 2 2 2" xfId="8841" xr:uid="{00000000-0005-0000-0000-0000DE590000}"/>
    <cellStyle name="Normal 30 2 2 2 2 2" xfId="18165" xr:uid="{00000000-0005-0000-0000-0000DF590000}"/>
    <cellStyle name="Normal 30 2 2 2 2 3" xfId="27488" xr:uid="{00000000-0005-0000-0000-0000E0590000}"/>
    <cellStyle name="Normal 30 2 2 2 3" xfId="13498" xr:uid="{00000000-0005-0000-0000-0000E1590000}"/>
    <cellStyle name="Normal 30 2 2 2 4" xfId="22822" xr:uid="{00000000-0005-0000-0000-0000E2590000}"/>
    <cellStyle name="Normal 30 2 2 3" xfId="5896" xr:uid="{00000000-0005-0000-0000-0000E3590000}"/>
    <cellStyle name="Normal 30 2 2 3 2" xfId="15220" xr:uid="{00000000-0005-0000-0000-0000E4590000}"/>
    <cellStyle name="Normal 30 2 2 3 3" xfId="24543" xr:uid="{00000000-0005-0000-0000-0000E5590000}"/>
    <cellStyle name="Normal 30 2 2 4" xfId="11943" xr:uid="{00000000-0005-0000-0000-0000E6590000}"/>
    <cellStyle name="Normal 30 2 2 5" xfId="21269" xr:uid="{00000000-0005-0000-0000-0000E7590000}"/>
    <cellStyle name="Normal 30 2 3" xfId="2468" xr:uid="{00000000-0005-0000-0000-0000E8590000}"/>
    <cellStyle name="Normal 30 2 3 2" xfId="4163" xr:uid="{00000000-0005-0000-0000-0000E9590000}"/>
    <cellStyle name="Normal 30 2 3 2 2" xfId="8840" xr:uid="{00000000-0005-0000-0000-0000EA590000}"/>
    <cellStyle name="Normal 30 2 3 2 2 2" xfId="18164" xr:uid="{00000000-0005-0000-0000-0000EB590000}"/>
    <cellStyle name="Normal 30 2 3 2 2 3" xfId="27487" xr:uid="{00000000-0005-0000-0000-0000EC590000}"/>
    <cellStyle name="Normal 30 2 3 2 3" xfId="13497" xr:uid="{00000000-0005-0000-0000-0000ED590000}"/>
    <cellStyle name="Normal 30 2 3 2 4" xfId="22821" xr:uid="{00000000-0005-0000-0000-0000EE590000}"/>
    <cellStyle name="Normal 30 2 3 3" xfId="5895" xr:uid="{00000000-0005-0000-0000-0000EF590000}"/>
    <cellStyle name="Normal 30 2 3 3 2" xfId="15219" xr:uid="{00000000-0005-0000-0000-0000F0590000}"/>
    <cellStyle name="Normal 30 2 3 3 3" xfId="24542" xr:uid="{00000000-0005-0000-0000-0000F1590000}"/>
    <cellStyle name="Normal 30 2 3 4" xfId="11942" xr:uid="{00000000-0005-0000-0000-0000F2590000}"/>
    <cellStyle name="Normal 30 2 3 5" xfId="21268" xr:uid="{00000000-0005-0000-0000-0000F3590000}"/>
    <cellStyle name="Normal 30 2 4" xfId="28889" xr:uid="{00000000-0005-0000-0000-0000F4590000}"/>
    <cellStyle name="Normal 30 3" xfId="2470" xr:uid="{00000000-0005-0000-0000-0000F5590000}"/>
    <cellStyle name="Normal 30 3 2" xfId="4165" xr:uid="{00000000-0005-0000-0000-0000F6590000}"/>
    <cellStyle name="Normal 30 3 2 2" xfId="8842" xr:uid="{00000000-0005-0000-0000-0000F7590000}"/>
    <cellStyle name="Normal 30 3 2 2 2" xfId="18166" xr:uid="{00000000-0005-0000-0000-0000F8590000}"/>
    <cellStyle name="Normal 30 3 2 2 3" xfId="27489" xr:uid="{00000000-0005-0000-0000-0000F9590000}"/>
    <cellStyle name="Normal 30 3 2 3" xfId="13499" xr:uid="{00000000-0005-0000-0000-0000FA590000}"/>
    <cellStyle name="Normal 30 3 2 4" xfId="22823" xr:uid="{00000000-0005-0000-0000-0000FB590000}"/>
    <cellStyle name="Normal 30 3 3" xfId="5897" xr:uid="{00000000-0005-0000-0000-0000FC590000}"/>
    <cellStyle name="Normal 30 3 3 2" xfId="15221" xr:uid="{00000000-0005-0000-0000-0000FD590000}"/>
    <cellStyle name="Normal 30 3 3 3" xfId="24544" xr:uid="{00000000-0005-0000-0000-0000FE590000}"/>
    <cellStyle name="Normal 30 3 4" xfId="11944" xr:uid="{00000000-0005-0000-0000-0000FF590000}"/>
    <cellStyle name="Normal 30 3 5" xfId="21270" xr:uid="{00000000-0005-0000-0000-0000005A0000}"/>
    <cellStyle name="Normal 30 3 6" xfId="28804" xr:uid="{00000000-0005-0000-0000-0000015A0000}"/>
    <cellStyle name="Normal 30 4" xfId="2467" xr:uid="{00000000-0005-0000-0000-0000025A0000}"/>
    <cellStyle name="Normal 30 4 2" xfId="4162" xr:uid="{00000000-0005-0000-0000-0000035A0000}"/>
    <cellStyle name="Normal 30 4 2 2" xfId="8839" xr:uid="{00000000-0005-0000-0000-0000045A0000}"/>
    <cellStyle name="Normal 30 4 2 2 2" xfId="18163" xr:uid="{00000000-0005-0000-0000-0000055A0000}"/>
    <cellStyle name="Normal 30 4 2 2 3" xfId="27486" xr:uid="{00000000-0005-0000-0000-0000065A0000}"/>
    <cellStyle name="Normal 30 4 2 3" xfId="13496" xr:uid="{00000000-0005-0000-0000-0000075A0000}"/>
    <cellStyle name="Normal 30 4 2 4" xfId="22820" xr:uid="{00000000-0005-0000-0000-0000085A0000}"/>
    <cellStyle name="Normal 30 4 3" xfId="5894" xr:uid="{00000000-0005-0000-0000-0000095A0000}"/>
    <cellStyle name="Normal 30 4 3 2" xfId="15218" xr:uid="{00000000-0005-0000-0000-00000A5A0000}"/>
    <cellStyle name="Normal 30 4 3 3" xfId="24541" xr:uid="{00000000-0005-0000-0000-00000B5A0000}"/>
    <cellStyle name="Normal 30 4 4" xfId="11941" xr:uid="{00000000-0005-0000-0000-00000C5A0000}"/>
    <cellStyle name="Normal 30 4 5" xfId="21267" xr:uid="{00000000-0005-0000-0000-00000D5A0000}"/>
    <cellStyle name="Normal 30 5" xfId="2912" xr:uid="{00000000-0005-0000-0000-00000E5A0000}"/>
    <cellStyle name="Normal 30 6" xfId="28751" xr:uid="{00000000-0005-0000-0000-00000F5A0000}"/>
    <cellStyle name="Normal 31" xfId="1317" xr:uid="{00000000-0005-0000-0000-0000105A0000}"/>
    <cellStyle name="Normal 31 2" xfId="2472" xr:uid="{00000000-0005-0000-0000-0000115A0000}"/>
    <cellStyle name="Normal 31 2 2" xfId="2473" xr:uid="{00000000-0005-0000-0000-0000125A0000}"/>
    <cellStyle name="Normal 31 2 2 2" xfId="4168" xr:uid="{00000000-0005-0000-0000-0000135A0000}"/>
    <cellStyle name="Normal 31 2 2 2 2" xfId="8845" xr:uid="{00000000-0005-0000-0000-0000145A0000}"/>
    <cellStyle name="Normal 31 2 2 2 2 2" xfId="18169" xr:uid="{00000000-0005-0000-0000-0000155A0000}"/>
    <cellStyle name="Normal 31 2 2 2 2 3" xfId="27492" xr:uid="{00000000-0005-0000-0000-0000165A0000}"/>
    <cellStyle name="Normal 31 2 2 2 3" xfId="13502" xr:uid="{00000000-0005-0000-0000-0000175A0000}"/>
    <cellStyle name="Normal 31 2 2 2 4" xfId="22826" xr:uid="{00000000-0005-0000-0000-0000185A0000}"/>
    <cellStyle name="Normal 31 2 2 3" xfId="5900" xr:uid="{00000000-0005-0000-0000-0000195A0000}"/>
    <cellStyle name="Normal 31 2 2 3 2" xfId="15224" xr:uid="{00000000-0005-0000-0000-00001A5A0000}"/>
    <cellStyle name="Normal 31 2 2 3 3" xfId="24547" xr:uid="{00000000-0005-0000-0000-00001B5A0000}"/>
    <cellStyle name="Normal 31 2 2 4" xfId="11947" xr:uid="{00000000-0005-0000-0000-00001C5A0000}"/>
    <cellStyle name="Normal 31 2 2 5" xfId="21273" xr:uid="{00000000-0005-0000-0000-00001D5A0000}"/>
    <cellStyle name="Normal 31 2 3" xfId="4167" xr:uid="{00000000-0005-0000-0000-00001E5A0000}"/>
    <cellStyle name="Normal 31 2 3 2" xfId="8844" xr:uid="{00000000-0005-0000-0000-00001F5A0000}"/>
    <cellStyle name="Normal 31 2 3 2 2" xfId="18168" xr:uid="{00000000-0005-0000-0000-0000205A0000}"/>
    <cellStyle name="Normal 31 2 3 2 3" xfId="27491" xr:uid="{00000000-0005-0000-0000-0000215A0000}"/>
    <cellStyle name="Normal 31 2 3 3" xfId="13501" xr:uid="{00000000-0005-0000-0000-0000225A0000}"/>
    <cellStyle name="Normal 31 2 3 4" xfId="22825" xr:uid="{00000000-0005-0000-0000-0000235A0000}"/>
    <cellStyle name="Normal 31 2 4" xfId="5899" xr:uid="{00000000-0005-0000-0000-0000245A0000}"/>
    <cellStyle name="Normal 31 2 4 2" xfId="15223" xr:uid="{00000000-0005-0000-0000-0000255A0000}"/>
    <cellStyle name="Normal 31 2 4 3" xfId="24546" xr:uid="{00000000-0005-0000-0000-0000265A0000}"/>
    <cellStyle name="Normal 31 2 5" xfId="11946" xr:uid="{00000000-0005-0000-0000-0000275A0000}"/>
    <cellStyle name="Normal 31 2 6" xfId="21272" xr:uid="{00000000-0005-0000-0000-0000285A0000}"/>
    <cellStyle name="Normal 31 2 7" xfId="28890" xr:uid="{00000000-0005-0000-0000-0000295A0000}"/>
    <cellStyle name="Normal 31 3" xfId="2474" xr:uid="{00000000-0005-0000-0000-00002A5A0000}"/>
    <cellStyle name="Normal 31 3 2" xfId="4169" xr:uid="{00000000-0005-0000-0000-00002B5A0000}"/>
    <cellStyle name="Normal 31 3 2 2" xfId="8846" xr:uid="{00000000-0005-0000-0000-00002C5A0000}"/>
    <cellStyle name="Normal 31 3 2 2 2" xfId="18170" xr:uid="{00000000-0005-0000-0000-00002D5A0000}"/>
    <cellStyle name="Normal 31 3 2 2 3" xfId="27493" xr:uid="{00000000-0005-0000-0000-00002E5A0000}"/>
    <cellStyle name="Normal 31 3 2 3" xfId="13503" xr:uid="{00000000-0005-0000-0000-00002F5A0000}"/>
    <cellStyle name="Normal 31 3 2 4" xfId="22827" xr:uid="{00000000-0005-0000-0000-0000305A0000}"/>
    <cellStyle name="Normal 31 3 3" xfId="5901" xr:uid="{00000000-0005-0000-0000-0000315A0000}"/>
    <cellStyle name="Normal 31 3 3 2" xfId="15225" xr:uid="{00000000-0005-0000-0000-0000325A0000}"/>
    <cellStyle name="Normal 31 3 3 3" xfId="24548" xr:uid="{00000000-0005-0000-0000-0000335A0000}"/>
    <cellStyle name="Normal 31 3 4" xfId="11948" xr:uid="{00000000-0005-0000-0000-0000345A0000}"/>
    <cellStyle name="Normal 31 3 5" xfId="21274" xr:uid="{00000000-0005-0000-0000-0000355A0000}"/>
    <cellStyle name="Normal 31 3 6" xfId="28805" xr:uid="{00000000-0005-0000-0000-0000365A0000}"/>
    <cellStyle name="Normal 31 4" xfId="2471" xr:uid="{00000000-0005-0000-0000-0000375A0000}"/>
    <cellStyle name="Normal 31 4 2" xfId="4166" xr:uid="{00000000-0005-0000-0000-0000385A0000}"/>
    <cellStyle name="Normal 31 4 2 2" xfId="8843" xr:uid="{00000000-0005-0000-0000-0000395A0000}"/>
    <cellStyle name="Normal 31 4 2 2 2" xfId="18167" xr:uid="{00000000-0005-0000-0000-00003A5A0000}"/>
    <cellStyle name="Normal 31 4 2 2 3" xfId="27490" xr:uid="{00000000-0005-0000-0000-00003B5A0000}"/>
    <cellStyle name="Normal 31 4 2 3" xfId="13500" xr:uid="{00000000-0005-0000-0000-00003C5A0000}"/>
    <cellStyle name="Normal 31 4 2 4" xfId="22824" xr:uid="{00000000-0005-0000-0000-00003D5A0000}"/>
    <cellStyle name="Normal 31 4 3" xfId="5898" xr:uid="{00000000-0005-0000-0000-00003E5A0000}"/>
    <cellStyle name="Normal 31 4 3 2" xfId="15222" xr:uid="{00000000-0005-0000-0000-00003F5A0000}"/>
    <cellStyle name="Normal 31 4 3 3" xfId="24545" xr:uid="{00000000-0005-0000-0000-0000405A0000}"/>
    <cellStyle name="Normal 31 4 4" xfId="11945" xr:uid="{00000000-0005-0000-0000-0000415A0000}"/>
    <cellStyle name="Normal 31 4 5" xfId="21271" xr:uid="{00000000-0005-0000-0000-0000425A0000}"/>
    <cellStyle name="Normal 31 5" xfId="28752" xr:uid="{00000000-0005-0000-0000-0000435A0000}"/>
    <cellStyle name="Normal 32" xfId="1149" xr:uid="{00000000-0005-0000-0000-0000445A0000}"/>
    <cellStyle name="Normal 32 2" xfId="2476" xr:uid="{00000000-0005-0000-0000-0000455A0000}"/>
    <cellStyle name="Normal 32 2 2" xfId="2477" xr:uid="{00000000-0005-0000-0000-0000465A0000}"/>
    <cellStyle name="Normal 32 2 2 2" xfId="4172" xr:uid="{00000000-0005-0000-0000-0000475A0000}"/>
    <cellStyle name="Normal 32 2 2 2 2" xfId="8849" xr:uid="{00000000-0005-0000-0000-0000485A0000}"/>
    <cellStyle name="Normal 32 2 2 2 2 2" xfId="18173" xr:uid="{00000000-0005-0000-0000-0000495A0000}"/>
    <cellStyle name="Normal 32 2 2 2 2 3" xfId="27496" xr:uid="{00000000-0005-0000-0000-00004A5A0000}"/>
    <cellStyle name="Normal 32 2 2 2 3" xfId="13506" xr:uid="{00000000-0005-0000-0000-00004B5A0000}"/>
    <cellStyle name="Normal 32 2 2 2 4" xfId="22830" xr:uid="{00000000-0005-0000-0000-00004C5A0000}"/>
    <cellStyle name="Normal 32 2 2 3" xfId="5904" xr:uid="{00000000-0005-0000-0000-00004D5A0000}"/>
    <cellStyle name="Normal 32 2 2 3 2" xfId="15228" xr:uid="{00000000-0005-0000-0000-00004E5A0000}"/>
    <cellStyle name="Normal 32 2 2 3 3" xfId="24551" xr:uid="{00000000-0005-0000-0000-00004F5A0000}"/>
    <cellStyle name="Normal 32 2 2 4" xfId="11951" xr:uid="{00000000-0005-0000-0000-0000505A0000}"/>
    <cellStyle name="Normal 32 2 2 5" xfId="21277" xr:uid="{00000000-0005-0000-0000-0000515A0000}"/>
    <cellStyle name="Normal 32 2 3" xfId="4171" xr:uid="{00000000-0005-0000-0000-0000525A0000}"/>
    <cellStyle name="Normal 32 2 3 2" xfId="8848" xr:uid="{00000000-0005-0000-0000-0000535A0000}"/>
    <cellStyle name="Normal 32 2 3 2 2" xfId="18172" xr:uid="{00000000-0005-0000-0000-0000545A0000}"/>
    <cellStyle name="Normal 32 2 3 2 3" xfId="27495" xr:uid="{00000000-0005-0000-0000-0000555A0000}"/>
    <cellStyle name="Normal 32 2 3 3" xfId="13505" xr:uid="{00000000-0005-0000-0000-0000565A0000}"/>
    <cellStyle name="Normal 32 2 3 4" xfId="22829" xr:uid="{00000000-0005-0000-0000-0000575A0000}"/>
    <cellStyle name="Normal 32 2 4" xfId="5903" xr:uid="{00000000-0005-0000-0000-0000585A0000}"/>
    <cellStyle name="Normal 32 2 4 2" xfId="15227" xr:uid="{00000000-0005-0000-0000-0000595A0000}"/>
    <cellStyle name="Normal 32 2 4 3" xfId="24550" xr:uid="{00000000-0005-0000-0000-00005A5A0000}"/>
    <cellStyle name="Normal 32 2 5" xfId="11950" xr:uid="{00000000-0005-0000-0000-00005B5A0000}"/>
    <cellStyle name="Normal 32 2 6" xfId="21276" xr:uid="{00000000-0005-0000-0000-00005C5A0000}"/>
    <cellStyle name="Normal 32 2 7" xfId="28893" xr:uid="{00000000-0005-0000-0000-00005D5A0000}"/>
    <cellStyle name="Normal 32 3" xfId="2478" xr:uid="{00000000-0005-0000-0000-00005E5A0000}"/>
    <cellStyle name="Normal 32 3 2" xfId="4173" xr:uid="{00000000-0005-0000-0000-00005F5A0000}"/>
    <cellStyle name="Normal 32 3 2 2" xfId="8850" xr:uid="{00000000-0005-0000-0000-0000605A0000}"/>
    <cellStyle name="Normal 32 3 2 2 2" xfId="18174" xr:uid="{00000000-0005-0000-0000-0000615A0000}"/>
    <cellStyle name="Normal 32 3 2 2 3" xfId="27497" xr:uid="{00000000-0005-0000-0000-0000625A0000}"/>
    <cellStyle name="Normal 32 3 2 3" xfId="13507" xr:uid="{00000000-0005-0000-0000-0000635A0000}"/>
    <cellStyle name="Normal 32 3 2 4" xfId="22831" xr:uid="{00000000-0005-0000-0000-0000645A0000}"/>
    <cellStyle name="Normal 32 3 3" xfId="5905" xr:uid="{00000000-0005-0000-0000-0000655A0000}"/>
    <cellStyle name="Normal 32 3 3 2" xfId="15229" xr:uid="{00000000-0005-0000-0000-0000665A0000}"/>
    <cellStyle name="Normal 32 3 3 3" xfId="24552" xr:uid="{00000000-0005-0000-0000-0000675A0000}"/>
    <cellStyle name="Normal 32 3 4" xfId="11952" xr:uid="{00000000-0005-0000-0000-0000685A0000}"/>
    <cellStyle name="Normal 32 3 5" xfId="21278" xr:uid="{00000000-0005-0000-0000-0000695A0000}"/>
    <cellStyle name="Normal 32 3 6" xfId="28807" xr:uid="{00000000-0005-0000-0000-00006A5A0000}"/>
    <cellStyle name="Normal 32 4" xfId="2475" xr:uid="{00000000-0005-0000-0000-00006B5A0000}"/>
    <cellStyle name="Normal 32 4 2" xfId="4170" xr:uid="{00000000-0005-0000-0000-00006C5A0000}"/>
    <cellStyle name="Normal 32 4 2 2" xfId="8847" xr:uid="{00000000-0005-0000-0000-00006D5A0000}"/>
    <cellStyle name="Normal 32 4 2 2 2" xfId="18171" xr:uid="{00000000-0005-0000-0000-00006E5A0000}"/>
    <cellStyle name="Normal 32 4 2 2 3" xfId="27494" xr:uid="{00000000-0005-0000-0000-00006F5A0000}"/>
    <cellStyle name="Normal 32 4 2 3" xfId="13504" xr:uid="{00000000-0005-0000-0000-0000705A0000}"/>
    <cellStyle name="Normal 32 4 2 4" xfId="22828" xr:uid="{00000000-0005-0000-0000-0000715A0000}"/>
    <cellStyle name="Normal 32 4 3" xfId="5902" xr:uid="{00000000-0005-0000-0000-0000725A0000}"/>
    <cellStyle name="Normal 32 4 3 2" xfId="15226" xr:uid="{00000000-0005-0000-0000-0000735A0000}"/>
    <cellStyle name="Normal 32 4 3 3" xfId="24549" xr:uid="{00000000-0005-0000-0000-0000745A0000}"/>
    <cellStyle name="Normal 32 4 4" xfId="11949" xr:uid="{00000000-0005-0000-0000-0000755A0000}"/>
    <cellStyle name="Normal 32 4 5" xfId="21275" xr:uid="{00000000-0005-0000-0000-0000765A0000}"/>
    <cellStyle name="Normal 32 5" xfId="2966" xr:uid="{00000000-0005-0000-0000-0000775A0000}"/>
    <cellStyle name="Normal 32 5 2" xfId="7645" xr:uid="{00000000-0005-0000-0000-0000785A0000}"/>
    <cellStyle name="Normal 32 5 2 2" xfId="16969" xr:uid="{00000000-0005-0000-0000-0000795A0000}"/>
    <cellStyle name="Normal 32 5 2 3" xfId="26292" xr:uid="{00000000-0005-0000-0000-00007A5A0000}"/>
    <cellStyle name="Normal 32 5 3" xfId="12367" xr:uid="{00000000-0005-0000-0000-00007B5A0000}"/>
    <cellStyle name="Normal 32 5 4" xfId="21693" xr:uid="{00000000-0005-0000-0000-00007C5A0000}"/>
    <cellStyle name="Normal 32 6" xfId="4614" xr:uid="{00000000-0005-0000-0000-00007D5A0000}"/>
    <cellStyle name="Normal 32 6 2" xfId="13938" xr:uid="{00000000-0005-0000-0000-00007E5A0000}"/>
    <cellStyle name="Normal 32 6 3" xfId="23261" xr:uid="{00000000-0005-0000-0000-00007F5A0000}"/>
    <cellStyle name="Normal 32 7" xfId="10748" xr:uid="{00000000-0005-0000-0000-0000805A0000}"/>
    <cellStyle name="Normal 32 8" xfId="20072" xr:uid="{00000000-0005-0000-0000-0000815A0000}"/>
    <cellStyle name="Normal 32 9" xfId="28754" xr:uid="{00000000-0005-0000-0000-0000825A0000}"/>
    <cellStyle name="Normal 33" xfId="1339" xr:uid="{00000000-0005-0000-0000-0000835A0000}"/>
    <cellStyle name="Normal 33 2" xfId="2480" xr:uid="{00000000-0005-0000-0000-0000845A0000}"/>
    <cellStyle name="Normal 33 2 2" xfId="2481" xr:uid="{00000000-0005-0000-0000-0000855A0000}"/>
    <cellStyle name="Normal 33 2 2 2" xfId="2482" xr:uid="{00000000-0005-0000-0000-0000865A0000}"/>
    <cellStyle name="Normal 33 2 2 2 2" xfId="4177" xr:uid="{00000000-0005-0000-0000-0000875A0000}"/>
    <cellStyle name="Normal 33 2 2 2 2 2" xfId="8854" xr:uid="{00000000-0005-0000-0000-0000885A0000}"/>
    <cellStyle name="Normal 33 2 2 2 2 2 2" xfId="18178" xr:uid="{00000000-0005-0000-0000-0000895A0000}"/>
    <cellStyle name="Normal 33 2 2 2 2 2 3" xfId="27501" xr:uid="{00000000-0005-0000-0000-00008A5A0000}"/>
    <cellStyle name="Normal 33 2 2 2 2 3" xfId="13511" xr:uid="{00000000-0005-0000-0000-00008B5A0000}"/>
    <cellStyle name="Normal 33 2 2 2 2 4" xfId="22835" xr:uid="{00000000-0005-0000-0000-00008C5A0000}"/>
    <cellStyle name="Normal 33 2 2 2 3" xfId="5909" xr:uid="{00000000-0005-0000-0000-00008D5A0000}"/>
    <cellStyle name="Normal 33 2 2 2 3 2" xfId="15233" xr:uid="{00000000-0005-0000-0000-00008E5A0000}"/>
    <cellStyle name="Normal 33 2 2 2 3 3" xfId="24556" xr:uid="{00000000-0005-0000-0000-00008F5A0000}"/>
    <cellStyle name="Normal 33 2 2 2 4" xfId="11956" xr:uid="{00000000-0005-0000-0000-0000905A0000}"/>
    <cellStyle name="Normal 33 2 2 2 5" xfId="21282" xr:uid="{00000000-0005-0000-0000-0000915A0000}"/>
    <cellStyle name="Normal 33 2 2 3" xfId="4176" xr:uid="{00000000-0005-0000-0000-0000925A0000}"/>
    <cellStyle name="Normal 33 2 2 3 2" xfId="8853" xr:uid="{00000000-0005-0000-0000-0000935A0000}"/>
    <cellStyle name="Normal 33 2 2 3 2 2" xfId="18177" xr:uid="{00000000-0005-0000-0000-0000945A0000}"/>
    <cellStyle name="Normal 33 2 2 3 2 3" xfId="27500" xr:uid="{00000000-0005-0000-0000-0000955A0000}"/>
    <cellStyle name="Normal 33 2 2 3 3" xfId="13510" xr:uid="{00000000-0005-0000-0000-0000965A0000}"/>
    <cellStyle name="Normal 33 2 2 3 4" xfId="22834" xr:uid="{00000000-0005-0000-0000-0000975A0000}"/>
    <cellStyle name="Normal 33 2 2 4" xfId="5908" xr:uid="{00000000-0005-0000-0000-0000985A0000}"/>
    <cellStyle name="Normal 33 2 2 4 2" xfId="15232" xr:uid="{00000000-0005-0000-0000-0000995A0000}"/>
    <cellStyle name="Normal 33 2 2 4 3" xfId="24555" xr:uid="{00000000-0005-0000-0000-00009A5A0000}"/>
    <cellStyle name="Normal 33 2 2 5" xfId="11955" xr:uid="{00000000-0005-0000-0000-00009B5A0000}"/>
    <cellStyle name="Normal 33 2 2 6" xfId="21281" xr:uid="{00000000-0005-0000-0000-00009C5A0000}"/>
    <cellStyle name="Normal 33 2 3" xfId="2483" xr:uid="{00000000-0005-0000-0000-00009D5A0000}"/>
    <cellStyle name="Normal 33 2 3 2" xfId="4178" xr:uid="{00000000-0005-0000-0000-00009E5A0000}"/>
    <cellStyle name="Normal 33 2 3 2 2" xfId="8855" xr:uid="{00000000-0005-0000-0000-00009F5A0000}"/>
    <cellStyle name="Normal 33 2 3 2 2 2" xfId="18179" xr:uid="{00000000-0005-0000-0000-0000A05A0000}"/>
    <cellStyle name="Normal 33 2 3 2 2 3" xfId="27502" xr:uid="{00000000-0005-0000-0000-0000A15A0000}"/>
    <cellStyle name="Normal 33 2 3 2 3" xfId="13512" xr:uid="{00000000-0005-0000-0000-0000A25A0000}"/>
    <cellStyle name="Normal 33 2 3 2 4" xfId="22836" xr:uid="{00000000-0005-0000-0000-0000A35A0000}"/>
    <cellStyle name="Normal 33 2 3 3" xfId="5910" xr:uid="{00000000-0005-0000-0000-0000A45A0000}"/>
    <cellStyle name="Normal 33 2 3 3 2" xfId="15234" xr:uid="{00000000-0005-0000-0000-0000A55A0000}"/>
    <cellStyle name="Normal 33 2 3 3 3" xfId="24557" xr:uid="{00000000-0005-0000-0000-0000A65A0000}"/>
    <cellStyle name="Normal 33 2 3 4" xfId="11957" xr:uid="{00000000-0005-0000-0000-0000A75A0000}"/>
    <cellStyle name="Normal 33 2 3 5" xfId="21283" xr:uid="{00000000-0005-0000-0000-0000A85A0000}"/>
    <cellStyle name="Normal 33 2 4" xfId="4175" xr:uid="{00000000-0005-0000-0000-0000A95A0000}"/>
    <cellStyle name="Normal 33 2 4 2" xfId="8852" xr:uid="{00000000-0005-0000-0000-0000AA5A0000}"/>
    <cellStyle name="Normal 33 2 4 2 2" xfId="18176" xr:uid="{00000000-0005-0000-0000-0000AB5A0000}"/>
    <cellStyle name="Normal 33 2 4 2 3" xfId="27499" xr:uid="{00000000-0005-0000-0000-0000AC5A0000}"/>
    <cellStyle name="Normal 33 2 4 3" xfId="13509" xr:uid="{00000000-0005-0000-0000-0000AD5A0000}"/>
    <cellStyle name="Normal 33 2 4 4" xfId="22833" xr:uid="{00000000-0005-0000-0000-0000AE5A0000}"/>
    <cellStyle name="Normal 33 2 5" xfId="5907" xr:uid="{00000000-0005-0000-0000-0000AF5A0000}"/>
    <cellStyle name="Normal 33 2 5 2" xfId="15231" xr:uid="{00000000-0005-0000-0000-0000B05A0000}"/>
    <cellStyle name="Normal 33 2 5 3" xfId="24554" xr:uid="{00000000-0005-0000-0000-0000B15A0000}"/>
    <cellStyle name="Normal 33 2 6" xfId="11954" xr:uid="{00000000-0005-0000-0000-0000B25A0000}"/>
    <cellStyle name="Normal 33 2 7" xfId="21280" xr:uid="{00000000-0005-0000-0000-0000B35A0000}"/>
    <cellStyle name="Normal 33 2 8" xfId="28894" xr:uid="{00000000-0005-0000-0000-0000B45A0000}"/>
    <cellStyle name="Normal 33 3" xfId="2484" xr:uid="{00000000-0005-0000-0000-0000B55A0000}"/>
    <cellStyle name="Normal 33 3 2" xfId="2485" xr:uid="{00000000-0005-0000-0000-0000B65A0000}"/>
    <cellStyle name="Normal 33 3 2 2" xfId="2486" xr:uid="{00000000-0005-0000-0000-0000B75A0000}"/>
    <cellStyle name="Normal 33 3 2 2 2" xfId="4181" xr:uid="{00000000-0005-0000-0000-0000B85A0000}"/>
    <cellStyle name="Normal 33 3 2 2 2 2" xfId="8858" xr:uid="{00000000-0005-0000-0000-0000B95A0000}"/>
    <cellStyle name="Normal 33 3 2 2 2 2 2" xfId="18182" xr:uid="{00000000-0005-0000-0000-0000BA5A0000}"/>
    <cellStyle name="Normal 33 3 2 2 2 2 3" xfId="27505" xr:uid="{00000000-0005-0000-0000-0000BB5A0000}"/>
    <cellStyle name="Normal 33 3 2 2 2 3" xfId="13515" xr:uid="{00000000-0005-0000-0000-0000BC5A0000}"/>
    <cellStyle name="Normal 33 3 2 2 2 4" xfId="22839" xr:uid="{00000000-0005-0000-0000-0000BD5A0000}"/>
    <cellStyle name="Normal 33 3 2 2 3" xfId="5913" xr:uid="{00000000-0005-0000-0000-0000BE5A0000}"/>
    <cellStyle name="Normal 33 3 2 2 3 2" xfId="15237" xr:uid="{00000000-0005-0000-0000-0000BF5A0000}"/>
    <cellStyle name="Normal 33 3 2 2 3 3" xfId="24560" xr:uid="{00000000-0005-0000-0000-0000C05A0000}"/>
    <cellStyle name="Normal 33 3 2 2 4" xfId="11960" xr:uid="{00000000-0005-0000-0000-0000C15A0000}"/>
    <cellStyle name="Normal 33 3 2 2 5" xfId="21286" xr:uid="{00000000-0005-0000-0000-0000C25A0000}"/>
    <cellStyle name="Normal 33 3 2 3" xfId="4180" xr:uid="{00000000-0005-0000-0000-0000C35A0000}"/>
    <cellStyle name="Normal 33 3 2 3 2" xfId="8857" xr:uid="{00000000-0005-0000-0000-0000C45A0000}"/>
    <cellStyle name="Normal 33 3 2 3 2 2" xfId="18181" xr:uid="{00000000-0005-0000-0000-0000C55A0000}"/>
    <cellStyle name="Normal 33 3 2 3 2 3" xfId="27504" xr:uid="{00000000-0005-0000-0000-0000C65A0000}"/>
    <cellStyle name="Normal 33 3 2 3 3" xfId="13514" xr:uid="{00000000-0005-0000-0000-0000C75A0000}"/>
    <cellStyle name="Normal 33 3 2 3 4" xfId="22838" xr:uid="{00000000-0005-0000-0000-0000C85A0000}"/>
    <cellStyle name="Normal 33 3 2 4" xfId="5912" xr:uid="{00000000-0005-0000-0000-0000C95A0000}"/>
    <cellStyle name="Normal 33 3 2 4 2" xfId="15236" xr:uid="{00000000-0005-0000-0000-0000CA5A0000}"/>
    <cellStyle name="Normal 33 3 2 4 3" xfId="24559" xr:uid="{00000000-0005-0000-0000-0000CB5A0000}"/>
    <cellStyle name="Normal 33 3 2 5" xfId="11959" xr:uid="{00000000-0005-0000-0000-0000CC5A0000}"/>
    <cellStyle name="Normal 33 3 2 6" xfId="21285" xr:uid="{00000000-0005-0000-0000-0000CD5A0000}"/>
    <cellStyle name="Normal 33 3 3" xfId="2487" xr:uid="{00000000-0005-0000-0000-0000CE5A0000}"/>
    <cellStyle name="Normal 33 3 3 2" xfId="4182" xr:uid="{00000000-0005-0000-0000-0000CF5A0000}"/>
    <cellStyle name="Normal 33 3 3 2 2" xfId="8859" xr:uid="{00000000-0005-0000-0000-0000D05A0000}"/>
    <cellStyle name="Normal 33 3 3 2 2 2" xfId="18183" xr:uid="{00000000-0005-0000-0000-0000D15A0000}"/>
    <cellStyle name="Normal 33 3 3 2 2 3" xfId="27506" xr:uid="{00000000-0005-0000-0000-0000D25A0000}"/>
    <cellStyle name="Normal 33 3 3 2 3" xfId="13516" xr:uid="{00000000-0005-0000-0000-0000D35A0000}"/>
    <cellStyle name="Normal 33 3 3 2 4" xfId="22840" xr:uid="{00000000-0005-0000-0000-0000D45A0000}"/>
    <cellStyle name="Normal 33 3 3 3" xfId="5914" xr:uid="{00000000-0005-0000-0000-0000D55A0000}"/>
    <cellStyle name="Normal 33 3 3 3 2" xfId="15238" xr:uid="{00000000-0005-0000-0000-0000D65A0000}"/>
    <cellStyle name="Normal 33 3 3 3 3" xfId="24561" xr:uid="{00000000-0005-0000-0000-0000D75A0000}"/>
    <cellStyle name="Normal 33 3 3 4" xfId="11961" xr:uid="{00000000-0005-0000-0000-0000D85A0000}"/>
    <cellStyle name="Normal 33 3 3 5" xfId="21287" xr:uid="{00000000-0005-0000-0000-0000D95A0000}"/>
    <cellStyle name="Normal 33 3 4" xfId="4179" xr:uid="{00000000-0005-0000-0000-0000DA5A0000}"/>
    <cellStyle name="Normal 33 3 4 2" xfId="8856" xr:uid="{00000000-0005-0000-0000-0000DB5A0000}"/>
    <cellStyle name="Normal 33 3 4 2 2" xfId="18180" xr:uid="{00000000-0005-0000-0000-0000DC5A0000}"/>
    <cellStyle name="Normal 33 3 4 2 3" xfId="27503" xr:uid="{00000000-0005-0000-0000-0000DD5A0000}"/>
    <cellStyle name="Normal 33 3 4 3" xfId="13513" xr:uid="{00000000-0005-0000-0000-0000DE5A0000}"/>
    <cellStyle name="Normal 33 3 4 4" xfId="22837" xr:uid="{00000000-0005-0000-0000-0000DF5A0000}"/>
    <cellStyle name="Normal 33 3 5" xfId="5911" xr:uid="{00000000-0005-0000-0000-0000E05A0000}"/>
    <cellStyle name="Normal 33 3 5 2" xfId="15235" xr:uid="{00000000-0005-0000-0000-0000E15A0000}"/>
    <cellStyle name="Normal 33 3 5 3" xfId="24558" xr:uid="{00000000-0005-0000-0000-0000E25A0000}"/>
    <cellStyle name="Normal 33 3 6" xfId="11958" xr:uid="{00000000-0005-0000-0000-0000E35A0000}"/>
    <cellStyle name="Normal 33 3 7" xfId="21284" xr:uid="{00000000-0005-0000-0000-0000E45A0000}"/>
    <cellStyle name="Normal 33 3 8" xfId="28808" xr:uid="{00000000-0005-0000-0000-0000E55A0000}"/>
    <cellStyle name="Normal 33 4" xfId="2488" xr:uid="{00000000-0005-0000-0000-0000E65A0000}"/>
    <cellStyle name="Normal 33 4 2" xfId="2489" xr:uid="{00000000-0005-0000-0000-0000E75A0000}"/>
    <cellStyle name="Normal 33 4 2 2" xfId="4184" xr:uid="{00000000-0005-0000-0000-0000E85A0000}"/>
    <cellStyle name="Normal 33 4 2 2 2" xfId="8861" xr:uid="{00000000-0005-0000-0000-0000E95A0000}"/>
    <cellStyle name="Normal 33 4 2 2 2 2" xfId="18185" xr:uid="{00000000-0005-0000-0000-0000EA5A0000}"/>
    <cellStyle name="Normal 33 4 2 2 2 3" xfId="27508" xr:uid="{00000000-0005-0000-0000-0000EB5A0000}"/>
    <cellStyle name="Normal 33 4 2 2 3" xfId="13518" xr:uid="{00000000-0005-0000-0000-0000EC5A0000}"/>
    <cellStyle name="Normal 33 4 2 2 4" xfId="22842" xr:uid="{00000000-0005-0000-0000-0000ED5A0000}"/>
    <cellStyle name="Normal 33 4 2 3" xfId="5916" xr:uid="{00000000-0005-0000-0000-0000EE5A0000}"/>
    <cellStyle name="Normal 33 4 2 3 2" xfId="15240" xr:uid="{00000000-0005-0000-0000-0000EF5A0000}"/>
    <cellStyle name="Normal 33 4 2 3 3" xfId="24563" xr:uid="{00000000-0005-0000-0000-0000F05A0000}"/>
    <cellStyle name="Normal 33 4 2 4" xfId="11963" xr:uid="{00000000-0005-0000-0000-0000F15A0000}"/>
    <cellStyle name="Normal 33 4 2 5" xfId="21289" xr:uid="{00000000-0005-0000-0000-0000F25A0000}"/>
    <cellStyle name="Normal 33 4 3" xfId="4183" xr:uid="{00000000-0005-0000-0000-0000F35A0000}"/>
    <cellStyle name="Normal 33 4 3 2" xfId="8860" xr:uid="{00000000-0005-0000-0000-0000F45A0000}"/>
    <cellStyle name="Normal 33 4 3 2 2" xfId="18184" xr:uid="{00000000-0005-0000-0000-0000F55A0000}"/>
    <cellStyle name="Normal 33 4 3 2 3" xfId="27507" xr:uid="{00000000-0005-0000-0000-0000F65A0000}"/>
    <cellStyle name="Normal 33 4 3 3" xfId="13517" xr:uid="{00000000-0005-0000-0000-0000F75A0000}"/>
    <cellStyle name="Normal 33 4 3 4" xfId="22841" xr:uid="{00000000-0005-0000-0000-0000F85A0000}"/>
    <cellStyle name="Normal 33 4 4" xfId="5915" xr:uid="{00000000-0005-0000-0000-0000F95A0000}"/>
    <cellStyle name="Normal 33 4 4 2" xfId="15239" xr:uid="{00000000-0005-0000-0000-0000FA5A0000}"/>
    <cellStyle name="Normal 33 4 4 3" xfId="24562" xr:uid="{00000000-0005-0000-0000-0000FB5A0000}"/>
    <cellStyle name="Normal 33 4 5" xfId="11962" xr:uid="{00000000-0005-0000-0000-0000FC5A0000}"/>
    <cellStyle name="Normal 33 4 6" xfId="21288" xr:uid="{00000000-0005-0000-0000-0000FD5A0000}"/>
    <cellStyle name="Normal 33 5" xfId="2490" xr:uid="{00000000-0005-0000-0000-0000FE5A0000}"/>
    <cellStyle name="Normal 33 5 2" xfId="4185" xr:uid="{00000000-0005-0000-0000-0000FF5A0000}"/>
    <cellStyle name="Normal 33 5 2 2" xfId="8862" xr:uid="{00000000-0005-0000-0000-0000005B0000}"/>
    <cellStyle name="Normal 33 5 2 2 2" xfId="18186" xr:uid="{00000000-0005-0000-0000-0000015B0000}"/>
    <cellStyle name="Normal 33 5 2 2 3" xfId="27509" xr:uid="{00000000-0005-0000-0000-0000025B0000}"/>
    <cellStyle name="Normal 33 5 2 3" xfId="13519" xr:uid="{00000000-0005-0000-0000-0000035B0000}"/>
    <cellStyle name="Normal 33 5 2 4" xfId="22843" xr:uid="{00000000-0005-0000-0000-0000045B0000}"/>
    <cellStyle name="Normal 33 5 3" xfId="5917" xr:uid="{00000000-0005-0000-0000-0000055B0000}"/>
    <cellStyle name="Normal 33 5 3 2" xfId="15241" xr:uid="{00000000-0005-0000-0000-0000065B0000}"/>
    <cellStyle name="Normal 33 5 3 3" xfId="24564" xr:uid="{00000000-0005-0000-0000-0000075B0000}"/>
    <cellStyle name="Normal 33 5 4" xfId="11964" xr:uid="{00000000-0005-0000-0000-0000085B0000}"/>
    <cellStyle name="Normal 33 5 5" xfId="21290" xr:uid="{00000000-0005-0000-0000-0000095B0000}"/>
    <cellStyle name="Normal 33 6" xfId="2479" xr:uid="{00000000-0005-0000-0000-00000A5B0000}"/>
    <cellStyle name="Normal 33 6 2" xfId="4174" xr:uid="{00000000-0005-0000-0000-00000B5B0000}"/>
    <cellStyle name="Normal 33 6 2 2" xfId="8851" xr:uid="{00000000-0005-0000-0000-00000C5B0000}"/>
    <cellStyle name="Normal 33 6 2 2 2" xfId="18175" xr:uid="{00000000-0005-0000-0000-00000D5B0000}"/>
    <cellStyle name="Normal 33 6 2 2 3" xfId="27498" xr:uid="{00000000-0005-0000-0000-00000E5B0000}"/>
    <cellStyle name="Normal 33 6 2 3" xfId="13508" xr:uid="{00000000-0005-0000-0000-00000F5B0000}"/>
    <cellStyle name="Normal 33 6 2 4" xfId="22832" xr:uid="{00000000-0005-0000-0000-0000105B0000}"/>
    <cellStyle name="Normal 33 6 3" xfId="5906" xr:uid="{00000000-0005-0000-0000-0000115B0000}"/>
    <cellStyle name="Normal 33 6 3 2" xfId="15230" xr:uid="{00000000-0005-0000-0000-0000125B0000}"/>
    <cellStyle name="Normal 33 6 3 3" xfId="24553" xr:uid="{00000000-0005-0000-0000-0000135B0000}"/>
    <cellStyle name="Normal 33 6 4" xfId="11953" xr:uid="{00000000-0005-0000-0000-0000145B0000}"/>
    <cellStyle name="Normal 33 6 5" xfId="21279" xr:uid="{00000000-0005-0000-0000-0000155B0000}"/>
    <cellStyle name="Normal 33 7" xfId="28755" xr:uid="{00000000-0005-0000-0000-0000165B0000}"/>
    <cellStyle name="Normal 34" xfId="2491" xr:uid="{00000000-0005-0000-0000-0000175B0000}"/>
    <cellStyle name="Normal 34 2" xfId="2492" xr:uid="{00000000-0005-0000-0000-0000185B0000}"/>
    <cellStyle name="Normal 34 2 2" xfId="2493" xr:uid="{00000000-0005-0000-0000-0000195B0000}"/>
    <cellStyle name="Normal 34 2 2 2" xfId="4188" xr:uid="{00000000-0005-0000-0000-00001A5B0000}"/>
    <cellStyle name="Normal 34 2 2 2 2" xfId="8865" xr:uid="{00000000-0005-0000-0000-00001B5B0000}"/>
    <cellStyle name="Normal 34 2 2 2 2 2" xfId="18189" xr:uid="{00000000-0005-0000-0000-00001C5B0000}"/>
    <cellStyle name="Normal 34 2 2 2 2 3" xfId="27512" xr:uid="{00000000-0005-0000-0000-00001D5B0000}"/>
    <cellStyle name="Normal 34 2 2 2 3" xfId="13522" xr:uid="{00000000-0005-0000-0000-00001E5B0000}"/>
    <cellStyle name="Normal 34 2 2 2 4" xfId="22846" xr:uid="{00000000-0005-0000-0000-00001F5B0000}"/>
    <cellStyle name="Normal 34 2 2 3" xfId="5920" xr:uid="{00000000-0005-0000-0000-0000205B0000}"/>
    <cellStyle name="Normal 34 2 2 3 2" xfId="15244" xr:uid="{00000000-0005-0000-0000-0000215B0000}"/>
    <cellStyle name="Normal 34 2 2 3 3" xfId="24567" xr:uid="{00000000-0005-0000-0000-0000225B0000}"/>
    <cellStyle name="Normal 34 2 2 4" xfId="11967" xr:uid="{00000000-0005-0000-0000-0000235B0000}"/>
    <cellStyle name="Normal 34 2 2 5" xfId="21293" xr:uid="{00000000-0005-0000-0000-0000245B0000}"/>
    <cellStyle name="Normal 34 2 3" xfId="4187" xr:uid="{00000000-0005-0000-0000-0000255B0000}"/>
    <cellStyle name="Normal 34 2 3 2" xfId="8864" xr:uid="{00000000-0005-0000-0000-0000265B0000}"/>
    <cellStyle name="Normal 34 2 3 2 2" xfId="18188" xr:uid="{00000000-0005-0000-0000-0000275B0000}"/>
    <cellStyle name="Normal 34 2 3 2 3" xfId="27511" xr:uid="{00000000-0005-0000-0000-0000285B0000}"/>
    <cellStyle name="Normal 34 2 3 3" xfId="13521" xr:uid="{00000000-0005-0000-0000-0000295B0000}"/>
    <cellStyle name="Normal 34 2 3 4" xfId="22845" xr:uid="{00000000-0005-0000-0000-00002A5B0000}"/>
    <cellStyle name="Normal 34 2 4" xfId="5919" xr:uid="{00000000-0005-0000-0000-00002B5B0000}"/>
    <cellStyle name="Normal 34 2 4 2" xfId="15243" xr:uid="{00000000-0005-0000-0000-00002C5B0000}"/>
    <cellStyle name="Normal 34 2 4 3" xfId="24566" xr:uid="{00000000-0005-0000-0000-00002D5B0000}"/>
    <cellStyle name="Normal 34 2 5" xfId="11966" xr:uid="{00000000-0005-0000-0000-00002E5B0000}"/>
    <cellStyle name="Normal 34 2 6" xfId="21292" xr:uid="{00000000-0005-0000-0000-00002F5B0000}"/>
    <cellStyle name="Normal 34 2 7" xfId="28895" xr:uid="{00000000-0005-0000-0000-0000305B0000}"/>
    <cellStyle name="Normal 34 3" xfId="2494" xr:uid="{00000000-0005-0000-0000-0000315B0000}"/>
    <cellStyle name="Normal 34 3 2" xfId="4189" xr:uid="{00000000-0005-0000-0000-0000325B0000}"/>
    <cellStyle name="Normal 34 3 2 2" xfId="8866" xr:uid="{00000000-0005-0000-0000-0000335B0000}"/>
    <cellStyle name="Normal 34 3 2 2 2" xfId="18190" xr:uid="{00000000-0005-0000-0000-0000345B0000}"/>
    <cellStyle name="Normal 34 3 2 2 3" xfId="27513" xr:uid="{00000000-0005-0000-0000-0000355B0000}"/>
    <cellStyle name="Normal 34 3 2 3" xfId="13523" xr:uid="{00000000-0005-0000-0000-0000365B0000}"/>
    <cellStyle name="Normal 34 3 2 4" xfId="22847" xr:uid="{00000000-0005-0000-0000-0000375B0000}"/>
    <cellStyle name="Normal 34 3 3" xfId="5921" xr:uid="{00000000-0005-0000-0000-0000385B0000}"/>
    <cellStyle name="Normal 34 3 3 2" xfId="15245" xr:uid="{00000000-0005-0000-0000-0000395B0000}"/>
    <cellStyle name="Normal 34 3 3 3" xfId="24568" xr:uid="{00000000-0005-0000-0000-00003A5B0000}"/>
    <cellStyle name="Normal 34 3 4" xfId="11968" xr:uid="{00000000-0005-0000-0000-00003B5B0000}"/>
    <cellStyle name="Normal 34 3 5" xfId="21294" xr:uid="{00000000-0005-0000-0000-00003C5B0000}"/>
    <cellStyle name="Normal 34 3 6" xfId="28809" xr:uid="{00000000-0005-0000-0000-00003D5B0000}"/>
    <cellStyle name="Normal 34 4" xfId="4186" xr:uid="{00000000-0005-0000-0000-00003E5B0000}"/>
    <cellStyle name="Normal 34 4 2" xfId="8863" xr:uid="{00000000-0005-0000-0000-00003F5B0000}"/>
    <cellStyle name="Normal 34 4 2 2" xfId="18187" xr:uid="{00000000-0005-0000-0000-0000405B0000}"/>
    <cellStyle name="Normal 34 4 2 3" xfId="27510" xr:uid="{00000000-0005-0000-0000-0000415B0000}"/>
    <cellStyle name="Normal 34 4 3" xfId="13520" xr:uid="{00000000-0005-0000-0000-0000425B0000}"/>
    <cellStyle name="Normal 34 4 4" xfId="22844" xr:uid="{00000000-0005-0000-0000-0000435B0000}"/>
    <cellStyle name="Normal 34 5" xfId="5918" xr:uid="{00000000-0005-0000-0000-0000445B0000}"/>
    <cellStyle name="Normal 34 5 2" xfId="15242" xr:uid="{00000000-0005-0000-0000-0000455B0000}"/>
    <cellStyle name="Normal 34 5 3" xfId="24565" xr:uid="{00000000-0005-0000-0000-0000465B0000}"/>
    <cellStyle name="Normal 34 6" xfId="11965" xr:uid="{00000000-0005-0000-0000-0000475B0000}"/>
    <cellStyle name="Normal 34 7" xfId="21291" xr:uid="{00000000-0005-0000-0000-0000485B0000}"/>
    <cellStyle name="Normal 34 8" xfId="28756" xr:uid="{00000000-0005-0000-0000-0000495B0000}"/>
    <cellStyle name="Normal 35" xfId="2495" xr:uid="{00000000-0005-0000-0000-00004A5B0000}"/>
    <cellStyle name="Normal 35 2" xfId="2496" xr:uid="{00000000-0005-0000-0000-00004B5B0000}"/>
    <cellStyle name="Normal 35 2 2" xfId="2497" xr:uid="{00000000-0005-0000-0000-00004C5B0000}"/>
    <cellStyle name="Normal 35 2 2 2" xfId="2498" xr:uid="{00000000-0005-0000-0000-00004D5B0000}"/>
    <cellStyle name="Normal 35 2 2 2 2" xfId="4193" xr:uid="{00000000-0005-0000-0000-00004E5B0000}"/>
    <cellStyle name="Normal 35 2 2 2 2 2" xfId="8870" xr:uid="{00000000-0005-0000-0000-00004F5B0000}"/>
    <cellStyle name="Normal 35 2 2 2 2 2 2" xfId="18194" xr:uid="{00000000-0005-0000-0000-0000505B0000}"/>
    <cellStyle name="Normal 35 2 2 2 2 2 3" xfId="27517" xr:uid="{00000000-0005-0000-0000-0000515B0000}"/>
    <cellStyle name="Normal 35 2 2 2 2 3" xfId="13527" xr:uid="{00000000-0005-0000-0000-0000525B0000}"/>
    <cellStyle name="Normal 35 2 2 2 2 4" xfId="22851" xr:uid="{00000000-0005-0000-0000-0000535B0000}"/>
    <cellStyle name="Normal 35 2 2 2 3" xfId="5925" xr:uid="{00000000-0005-0000-0000-0000545B0000}"/>
    <cellStyle name="Normal 35 2 2 2 3 2" xfId="15249" xr:uid="{00000000-0005-0000-0000-0000555B0000}"/>
    <cellStyle name="Normal 35 2 2 2 3 3" xfId="24572" xr:uid="{00000000-0005-0000-0000-0000565B0000}"/>
    <cellStyle name="Normal 35 2 2 2 4" xfId="11972" xr:uid="{00000000-0005-0000-0000-0000575B0000}"/>
    <cellStyle name="Normal 35 2 2 2 5" xfId="21298" xr:uid="{00000000-0005-0000-0000-0000585B0000}"/>
    <cellStyle name="Normal 35 2 2 3" xfId="4192" xr:uid="{00000000-0005-0000-0000-0000595B0000}"/>
    <cellStyle name="Normal 35 2 2 3 2" xfId="8869" xr:uid="{00000000-0005-0000-0000-00005A5B0000}"/>
    <cellStyle name="Normal 35 2 2 3 2 2" xfId="18193" xr:uid="{00000000-0005-0000-0000-00005B5B0000}"/>
    <cellStyle name="Normal 35 2 2 3 2 3" xfId="27516" xr:uid="{00000000-0005-0000-0000-00005C5B0000}"/>
    <cellStyle name="Normal 35 2 2 3 3" xfId="13526" xr:uid="{00000000-0005-0000-0000-00005D5B0000}"/>
    <cellStyle name="Normal 35 2 2 3 4" xfId="22850" xr:uid="{00000000-0005-0000-0000-00005E5B0000}"/>
    <cellStyle name="Normal 35 2 2 4" xfId="5924" xr:uid="{00000000-0005-0000-0000-00005F5B0000}"/>
    <cellStyle name="Normal 35 2 2 4 2" xfId="15248" xr:uid="{00000000-0005-0000-0000-0000605B0000}"/>
    <cellStyle name="Normal 35 2 2 4 3" xfId="24571" xr:uid="{00000000-0005-0000-0000-0000615B0000}"/>
    <cellStyle name="Normal 35 2 2 5" xfId="11971" xr:uid="{00000000-0005-0000-0000-0000625B0000}"/>
    <cellStyle name="Normal 35 2 2 6" xfId="21297" xr:uid="{00000000-0005-0000-0000-0000635B0000}"/>
    <cellStyle name="Normal 35 2 3" xfId="2499" xr:uid="{00000000-0005-0000-0000-0000645B0000}"/>
    <cellStyle name="Normal 35 2 3 2" xfId="4194" xr:uid="{00000000-0005-0000-0000-0000655B0000}"/>
    <cellStyle name="Normal 35 2 3 2 2" xfId="8871" xr:uid="{00000000-0005-0000-0000-0000665B0000}"/>
    <cellStyle name="Normal 35 2 3 2 2 2" xfId="18195" xr:uid="{00000000-0005-0000-0000-0000675B0000}"/>
    <cellStyle name="Normal 35 2 3 2 2 3" xfId="27518" xr:uid="{00000000-0005-0000-0000-0000685B0000}"/>
    <cellStyle name="Normal 35 2 3 2 3" xfId="13528" xr:uid="{00000000-0005-0000-0000-0000695B0000}"/>
    <cellStyle name="Normal 35 2 3 2 4" xfId="22852" xr:uid="{00000000-0005-0000-0000-00006A5B0000}"/>
    <cellStyle name="Normal 35 2 3 3" xfId="5926" xr:uid="{00000000-0005-0000-0000-00006B5B0000}"/>
    <cellStyle name="Normal 35 2 3 3 2" xfId="15250" xr:uid="{00000000-0005-0000-0000-00006C5B0000}"/>
    <cellStyle name="Normal 35 2 3 3 3" xfId="24573" xr:uid="{00000000-0005-0000-0000-00006D5B0000}"/>
    <cellStyle name="Normal 35 2 3 4" xfId="11973" xr:uid="{00000000-0005-0000-0000-00006E5B0000}"/>
    <cellStyle name="Normal 35 2 3 5" xfId="21299" xr:uid="{00000000-0005-0000-0000-00006F5B0000}"/>
    <cellStyle name="Normal 35 2 4" xfId="4191" xr:uid="{00000000-0005-0000-0000-0000705B0000}"/>
    <cellStyle name="Normal 35 2 4 2" xfId="8868" xr:uid="{00000000-0005-0000-0000-0000715B0000}"/>
    <cellStyle name="Normal 35 2 4 2 2" xfId="18192" xr:uid="{00000000-0005-0000-0000-0000725B0000}"/>
    <cellStyle name="Normal 35 2 4 2 3" xfId="27515" xr:uid="{00000000-0005-0000-0000-0000735B0000}"/>
    <cellStyle name="Normal 35 2 4 3" xfId="13525" xr:uid="{00000000-0005-0000-0000-0000745B0000}"/>
    <cellStyle name="Normal 35 2 4 4" xfId="22849" xr:uid="{00000000-0005-0000-0000-0000755B0000}"/>
    <cellStyle name="Normal 35 2 5" xfId="5923" xr:uid="{00000000-0005-0000-0000-0000765B0000}"/>
    <cellStyle name="Normal 35 2 5 2" xfId="15247" xr:uid="{00000000-0005-0000-0000-0000775B0000}"/>
    <cellStyle name="Normal 35 2 5 3" xfId="24570" xr:uid="{00000000-0005-0000-0000-0000785B0000}"/>
    <cellStyle name="Normal 35 2 6" xfId="11970" xr:uid="{00000000-0005-0000-0000-0000795B0000}"/>
    <cellStyle name="Normal 35 2 7" xfId="21296" xr:uid="{00000000-0005-0000-0000-00007A5B0000}"/>
    <cellStyle name="Normal 35 2 8" xfId="28896" xr:uid="{00000000-0005-0000-0000-00007B5B0000}"/>
    <cellStyle name="Normal 35 3" xfId="2500" xr:uid="{00000000-0005-0000-0000-00007C5B0000}"/>
    <cellStyle name="Normal 35 3 2" xfId="2501" xr:uid="{00000000-0005-0000-0000-00007D5B0000}"/>
    <cellStyle name="Normal 35 3 2 2" xfId="4196" xr:uid="{00000000-0005-0000-0000-00007E5B0000}"/>
    <cellStyle name="Normal 35 3 2 2 2" xfId="8873" xr:uid="{00000000-0005-0000-0000-00007F5B0000}"/>
    <cellStyle name="Normal 35 3 2 2 2 2" xfId="18197" xr:uid="{00000000-0005-0000-0000-0000805B0000}"/>
    <cellStyle name="Normal 35 3 2 2 2 3" xfId="27520" xr:uid="{00000000-0005-0000-0000-0000815B0000}"/>
    <cellStyle name="Normal 35 3 2 2 3" xfId="13530" xr:uid="{00000000-0005-0000-0000-0000825B0000}"/>
    <cellStyle name="Normal 35 3 2 2 4" xfId="22854" xr:uid="{00000000-0005-0000-0000-0000835B0000}"/>
    <cellStyle name="Normal 35 3 2 3" xfId="5928" xr:uid="{00000000-0005-0000-0000-0000845B0000}"/>
    <cellStyle name="Normal 35 3 2 3 2" xfId="15252" xr:uid="{00000000-0005-0000-0000-0000855B0000}"/>
    <cellStyle name="Normal 35 3 2 3 3" xfId="24575" xr:uid="{00000000-0005-0000-0000-0000865B0000}"/>
    <cellStyle name="Normal 35 3 2 4" xfId="11975" xr:uid="{00000000-0005-0000-0000-0000875B0000}"/>
    <cellStyle name="Normal 35 3 2 5" xfId="21301" xr:uid="{00000000-0005-0000-0000-0000885B0000}"/>
    <cellStyle name="Normal 35 3 3" xfId="4195" xr:uid="{00000000-0005-0000-0000-0000895B0000}"/>
    <cellStyle name="Normal 35 3 3 2" xfId="8872" xr:uid="{00000000-0005-0000-0000-00008A5B0000}"/>
    <cellStyle name="Normal 35 3 3 2 2" xfId="18196" xr:uid="{00000000-0005-0000-0000-00008B5B0000}"/>
    <cellStyle name="Normal 35 3 3 2 3" xfId="27519" xr:uid="{00000000-0005-0000-0000-00008C5B0000}"/>
    <cellStyle name="Normal 35 3 3 3" xfId="13529" xr:uid="{00000000-0005-0000-0000-00008D5B0000}"/>
    <cellStyle name="Normal 35 3 3 4" xfId="22853" xr:uid="{00000000-0005-0000-0000-00008E5B0000}"/>
    <cellStyle name="Normal 35 3 4" xfId="5927" xr:uid="{00000000-0005-0000-0000-00008F5B0000}"/>
    <cellStyle name="Normal 35 3 4 2" xfId="15251" xr:uid="{00000000-0005-0000-0000-0000905B0000}"/>
    <cellStyle name="Normal 35 3 4 3" xfId="24574" xr:uid="{00000000-0005-0000-0000-0000915B0000}"/>
    <cellStyle name="Normal 35 3 5" xfId="11974" xr:uid="{00000000-0005-0000-0000-0000925B0000}"/>
    <cellStyle name="Normal 35 3 6" xfId="21300" xr:uid="{00000000-0005-0000-0000-0000935B0000}"/>
    <cellStyle name="Normal 35 3 7" xfId="28810" xr:uid="{00000000-0005-0000-0000-0000945B0000}"/>
    <cellStyle name="Normal 35 4" xfId="2502" xr:uid="{00000000-0005-0000-0000-0000955B0000}"/>
    <cellStyle name="Normal 35 4 2" xfId="4197" xr:uid="{00000000-0005-0000-0000-0000965B0000}"/>
    <cellStyle name="Normal 35 4 2 2" xfId="8874" xr:uid="{00000000-0005-0000-0000-0000975B0000}"/>
    <cellStyle name="Normal 35 4 2 2 2" xfId="18198" xr:uid="{00000000-0005-0000-0000-0000985B0000}"/>
    <cellStyle name="Normal 35 4 2 2 3" xfId="27521" xr:uid="{00000000-0005-0000-0000-0000995B0000}"/>
    <cellStyle name="Normal 35 4 2 3" xfId="13531" xr:uid="{00000000-0005-0000-0000-00009A5B0000}"/>
    <cellStyle name="Normal 35 4 2 4" xfId="22855" xr:uid="{00000000-0005-0000-0000-00009B5B0000}"/>
    <cellStyle name="Normal 35 4 3" xfId="5929" xr:uid="{00000000-0005-0000-0000-00009C5B0000}"/>
    <cellStyle name="Normal 35 4 3 2" xfId="15253" xr:uid="{00000000-0005-0000-0000-00009D5B0000}"/>
    <cellStyle name="Normal 35 4 3 3" xfId="24576" xr:uid="{00000000-0005-0000-0000-00009E5B0000}"/>
    <cellStyle name="Normal 35 4 4" xfId="11976" xr:uid="{00000000-0005-0000-0000-00009F5B0000}"/>
    <cellStyle name="Normal 35 4 5" xfId="21302" xr:uid="{00000000-0005-0000-0000-0000A05B0000}"/>
    <cellStyle name="Normal 35 5" xfId="4190" xr:uid="{00000000-0005-0000-0000-0000A15B0000}"/>
    <cellStyle name="Normal 35 5 2" xfId="8867" xr:uid="{00000000-0005-0000-0000-0000A25B0000}"/>
    <cellStyle name="Normal 35 5 2 2" xfId="18191" xr:uid="{00000000-0005-0000-0000-0000A35B0000}"/>
    <cellStyle name="Normal 35 5 2 3" xfId="27514" xr:uid="{00000000-0005-0000-0000-0000A45B0000}"/>
    <cellStyle name="Normal 35 5 3" xfId="13524" xr:uid="{00000000-0005-0000-0000-0000A55B0000}"/>
    <cellStyle name="Normal 35 5 4" xfId="22848" xr:uid="{00000000-0005-0000-0000-0000A65B0000}"/>
    <cellStyle name="Normal 35 6" xfId="5922" xr:uid="{00000000-0005-0000-0000-0000A75B0000}"/>
    <cellStyle name="Normal 35 6 2" xfId="15246" xr:uid="{00000000-0005-0000-0000-0000A85B0000}"/>
    <cellStyle name="Normal 35 6 3" xfId="24569" xr:uid="{00000000-0005-0000-0000-0000A95B0000}"/>
    <cellStyle name="Normal 35 7" xfId="11969" xr:uid="{00000000-0005-0000-0000-0000AA5B0000}"/>
    <cellStyle name="Normal 35 8" xfId="21295" xr:uid="{00000000-0005-0000-0000-0000AB5B0000}"/>
    <cellStyle name="Normal 35 9" xfId="28757" xr:uid="{00000000-0005-0000-0000-0000AC5B0000}"/>
    <cellStyle name="Normal 36" xfId="2503" xr:uid="{00000000-0005-0000-0000-0000AD5B0000}"/>
    <cellStyle name="Normal 36 2" xfId="2504" xr:uid="{00000000-0005-0000-0000-0000AE5B0000}"/>
    <cellStyle name="Normal 36 2 2" xfId="2505" xr:uid="{00000000-0005-0000-0000-0000AF5B0000}"/>
    <cellStyle name="Normal 36 2 2 2" xfId="4200" xr:uid="{00000000-0005-0000-0000-0000B05B0000}"/>
    <cellStyle name="Normal 36 2 2 2 2" xfId="8877" xr:uid="{00000000-0005-0000-0000-0000B15B0000}"/>
    <cellStyle name="Normal 36 2 2 2 2 2" xfId="18201" xr:uid="{00000000-0005-0000-0000-0000B25B0000}"/>
    <cellStyle name="Normal 36 2 2 2 2 3" xfId="27524" xr:uid="{00000000-0005-0000-0000-0000B35B0000}"/>
    <cellStyle name="Normal 36 2 2 2 3" xfId="13534" xr:uid="{00000000-0005-0000-0000-0000B45B0000}"/>
    <cellStyle name="Normal 36 2 2 2 4" xfId="22858" xr:uid="{00000000-0005-0000-0000-0000B55B0000}"/>
    <cellStyle name="Normal 36 2 2 3" xfId="5932" xr:uid="{00000000-0005-0000-0000-0000B65B0000}"/>
    <cellStyle name="Normal 36 2 2 3 2" xfId="15256" xr:uid="{00000000-0005-0000-0000-0000B75B0000}"/>
    <cellStyle name="Normal 36 2 2 3 3" xfId="24579" xr:uid="{00000000-0005-0000-0000-0000B85B0000}"/>
    <cellStyle name="Normal 36 2 2 4" xfId="11979" xr:uid="{00000000-0005-0000-0000-0000B95B0000}"/>
    <cellStyle name="Normal 36 2 2 5" xfId="21305" xr:uid="{00000000-0005-0000-0000-0000BA5B0000}"/>
    <cellStyle name="Normal 36 2 3" xfId="4199" xr:uid="{00000000-0005-0000-0000-0000BB5B0000}"/>
    <cellStyle name="Normal 36 2 3 2" xfId="8876" xr:uid="{00000000-0005-0000-0000-0000BC5B0000}"/>
    <cellStyle name="Normal 36 2 3 2 2" xfId="18200" xr:uid="{00000000-0005-0000-0000-0000BD5B0000}"/>
    <cellStyle name="Normal 36 2 3 2 3" xfId="27523" xr:uid="{00000000-0005-0000-0000-0000BE5B0000}"/>
    <cellStyle name="Normal 36 2 3 3" xfId="13533" xr:uid="{00000000-0005-0000-0000-0000BF5B0000}"/>
    <cellStyle name="Normal 36 2 3 4" xfId="22857" xr:uid="{00000000-0005-0000-0000-0000C05B0000}"/>
    <cellStyle name="Normal 36 2 4" xfId="5931" xr:uid="{00000000-0005-0000-0000-0000C15B0000}"/>
    <cellStyle name="Normal 36 2 4 2" xfId="15255" xr:uid="{00000000-0005-0000-0000-0000C25B0000}"/>
    <cellStyle name="Normal 36 2 4 3" xfId="24578" xr:uid="{00000000-0005-0000-0000-0000C35B0000}"/>
    <cellStyle name="Normal 36 2 5" xfId="11978" xr:uid="{00000000-0005-0000-0000-0000C45B0000}"/>
    <cellStyle name="Normal 36 2 6" xfId="21304" xr:uid="{00000000-0005-0000-0000-0000C55B0000}"/>
    <cellStyle name="Normal 36 2 7" xfId="28906" xr:uid="{00000000-0005-0000-0000-0000C65B0000}"/>
    <cellStyle name="Normal 36 3" xfId="2506" xr:uid="{00000000-0005-0000-0000-0000C75B0000}"/>
    <cellStyle name="Normal 36 3 2" xfId="2507" xr:uid="{00000000-0005-0000-0000-0000C85B0000}"/>
    <cellStyle name="Normal 36 3 2 2" xfId="4202" xr:uid="{00000000-0005-0000-0000-0000C95B0000}"/>
    <cellStyle name="Normal 36 3 2 2 2" xfId="8879" xr:uid="{00000000-0005-0000-0000-0000CA5B0000}"/>
    <cellStyle name="Normal 36 3 2 2 2 2" xfId="18203" xr:uid="{00000000-0005-0000-0000-0000CB5B0000}"/>
    <cellStyle name="Normal 36 3 2 2 2 3" xfId="27526" xr:uid="{00000000-0005-0000-0000-0000CC5B0000}"/>
    <cellStyle name="Normal 36 3 2 2 3" xfId="13536" xr:uid="{00000000-0005-0000-0000-0000CD5B0000}"/>
    <cellStyle name="Normal 36 3 2 2 4" xfId="22860" xr:uid="{00000000-0005-0000-0000-0000CE5B0000}"/>
    <cellStyle name="Normal 36 3 2 3" xfId="5934" xr:uid="{00000000-0005-0000-0000-0000CF5B0000}"/>
    <cellStyle name="Normal 36 3 2 3 2" xfId="15258" xr:uid="{00000000-0005-0000-0000-0000D05B0000}"/>
    <cellStyle name="Normal 36 3 2 3 3" xfId="24581" xr:uid="{00000000-0005-0000-0000-0000D15B0000}"/>
    <cellStyle name="Normal 36 3 2 4" xfId="11981" xr:uid="{00000000-0005-0000-0000-0000D25B0000}"/>
    <cellStyle name="Normal 36 3 2 5" xfId="21307" xr:uid="{00000000-0005-0000-0000-0000D35B0000}"/>
    <cellStyle name="Normal 36 3 3" xfId="4201" xr:uid="{00000000-0005-0000-0000-0000D45B0000}"/>
    <cellStyle name="Normal 36 3 3 2" xfId="8878" xr:uid="{00000000-0005-0000-0000-0000D55B0000}"/>
    <cellStyle name="Normal 36 3 3 2 2" xfId="18202" xr:uid="{00000000-0005-0000-0000-0000D65B0000}"/>
    <cellStyle name="Normal 36 3 3 2 3" xfId="27525" xr:uid="{00000000-0005-0000-0000-0000D75B0000}"/>
    <cellStyle name="Normal 36 3 3 3" xfId="13535" xr:uid="{00000000-0005-0000-0000-0000D85B0000}"/>
    <cellStyle name="Normal 36 3 3 4" xfId="22859" xr:uid="{00000000-0005-0000-0000-0000D95B0000}"/>
    <cellStyle name="Normal 36 3 4" xfId="5933" xr:uid="{00000000-0005-0000-0000-0000DA5B0000}"/>
    <cellStyle name="Normal 36 3 4 2" xfId="15257" xr:uid="{00000000-0005-0000-0000-0000DB5B0000}"/>
    <cellStyle name="Normal 36 3 4 3" xfId="24580" xr:uid="{00000000-0005-0000-0000-0000DC5B0000}"/>
    <cellStyle name="Normal 36 3 5" xfId="11980" xr:uid="{00000000-0005-0000-0000-0000DD5B0000}"/>
    <cellStyle name="Normal 36 3 6" xfId="21306" xr:uid="{00000000-0005-0000-0000-0000DE5B0000}"/>
    <cellStyle name="Normal 36 4" xfId="2508" xr:uid="{00000000-0005-0000-0000-0000DF5B0000}"/>
    <cellStyle name="Normal 36 4 2" xfId="4203" xr:uid="{00000000-0005-0000-0000-0000E05B0000}"/>
    <cellStyle name="Normal 36 4 2 2" xfId="8880" xr:uid="{00000000-0005-0000-0000-0000E15B0000}"/>
    <cellStyle name="Normal 36 4 2 2 2" xfId="18204" xr:uid="{00000000-0005-0000-0000-0000E25B0000}"/>
    <cellStyle name="Normal 36 4 2 2 3" xfId="27527" xr:uid="{00000000-0005-0000-0000-0000E35B0000}"/>
    <cellStyle name="Normal 36 4 2 3" xfId="13537" xr:uid="{00000000-0005-0000-0000-0000E45B0000}"/>
    <cellStyle name="Normal 36 4 2 4" xfId="22861" xr:uid="{00000000-0005-0000-0000-0000E55B0000}"/>
    <cellStyle name="Normal 36 4 3" xfId="5935" xr:uid="{00000000-0005-0000-0000-0000E65B0000}"/>
    <cellStyle name="Normal 36 4 3 2" xfId="15259" xr:uid="{00000000-0005-0000-0000-0000E75B0000}"/>
    <cellStyle name="Normal 36 4 3 3" xfId="24582" xr:uid="{00000000-0005-0000-0000-0000E85B0000}"/>
    <cellStyle name="Normal 36 4 4" xfId="11982" xr:uid="{00000000-0005-0000-0000-0000E95B0000}"/>
    <cellStyle name="Normal 36 4 5" xfId="21308" xr:uid="{00000000-0005-0000-0000-0000EA5B0000}"/>
    <cellStyle name="Normal 36 5" xfId="4198" xr:uid="{00000000-0005-0000-0000-0000EB5B0000}"/>
    <cellStyle name="Normal 36 5 2" xfId="8875" xr:uid="{00000000-0005-0000-0000-0000EC5B0000}"/>
    <cellStyle name="Normal 36 5 2 2" xfId="18199" xr:uid="{00000000-0005-0000-0000-0000ED5B0000}"/>
    <cellStyle name="Normal 36 5 2 3" xfId="27522" xr:uid="{00000000-0005-0000-0000-0000EE5B0000}"/>
    <cellStyle name="Normal 36 5 3" xfId="13532" xr:uid="{00000000-0005-0000-0000-0000EF5B0000}"/>
    <cellStyle name="Normal 36 5 4" xfId="22856" xr:uid="{00000000-0005-0000-0000-0000F05B0000}"/>
    <cellStyle name="Normal 36 6" xfId="5930" xr:uid="{00000000-0005-0000-0000-0000F15B0000}"/>
    <cellStyle name="Normal 36 6 2" xfId="15254" xr:uid="{00000000-0005-0000-0000-0000F25B0000}"/>
    <cellStyle name="Normal 36 6 3" xfId="24577" xr:uid="{00000000-0005-0000-0000-0000F35B0000}"/>
    <cellStyle name="Normal 36 7" xfId="11977" xr:uid="{00000000-0005-0000-0000-0000F45B0000}"/>
    <cellStyle name="Normal 36 8" xfId="21303" xr:uid="{00000000-0005-0000-0000-0000F55B0000}"/>
    <cellStyle name="Normal 36 9" xfId="28813" xr:uid="{00000000-0005-0000-0000-0000F65B0000}"/>
    <cellStyle name="Normal 37" xfId="2509" xr:uid="{00000000-0005-0000-0000-0000F75B0000}"/>
    <cellStyle name="Normal 37 2" xfId="2510" xr:uid="{00000000-0005-0000-0000-0000F85B0000}"/>
    <cellStyle name="Normal 37 2 2" xfId="4204" xr:uid="{00000000-0005-0000-0000-0000F95B0000}"/>
    <cellStyle name="Normal 37 2 2 2" xfId="8881" xr:uid="{00000000-0005-0000-0000-0000FA5B0000}"/>
    <cellStyle name="Normal 37 2 2 2 2" xfId="18205" xr:uid="{00000000-0005-0000-0000-0000FB5B0000}"/>
    <cellStyle name="Normal 37 2 2 2 3" xfId="27528" xr:uid="{00000000-0005-0000-0000-0000FC5B0000}"/>
    <cellStyle name="Normal 37 2 2 3" xfId="13538" xr:uid="{00000000-0005-0000-0000-0000FD5B0000}"/>
    <cellStyle name="Normal 37 2 2 4" xfId="22862" xr:uid="{00000000-0005-0000-0000-0000FE5B0000}"/>
    <cellStyle name="Normal 37 2 3" xfId="5936" xr:uid="{00000000-0005-0000-0000-0000FF5B0000}"/>
    <cellStyle name="Normal 37 2 3 2" xfId="15260" xr:uid="{00000000-0005-0000-0000-0000005C0000}"/>
    <cellStyle name="Normal 37 2 3 3" xfId="24583" xr:uid="{00000000-0005-0000-0000-0000015C0000}"/>
    <cellStyle name="Normal 37 2 4" xfId="11983" xr:uid="{00000000-0005-0000-0000-0000025C0000}"/>
    <cellStyle name="Normal 37 2 5" xfId="21309" xr:uid="{00000000-0005-0000-0000-0000035C0000}"/>
    <cellStyle name="Normal 37 3" xfId="2511" xr:uid="{00000000-0005-0000-0000-0000045C0000}"/>
    <cellStyle name="Normal 37 4" xfId="28903" xr:uid="{00000000-0005-0000-0000-0000055C0000}"/>
    <cellStyle name="Normal 38" xfId="2512" xr:uid="{00000000-0005-0000-0000-0000065C0000}"/>
    <cellStyle name="Normal 38 2" xfId="2513" xr:uid="{00000000-0005-0000-0000-0000075C0000}"/>
    <cellStyle name="Normal 38 2 2" xfId="2514" xr:uid="{00000000-0005-0000-0000-0000085C0000}"/>
    <cellStyle name="Normal 38 2 2 2" xfId="4207" xr:uid="{00000000-0005-0000-0000-0000095C0000}"/>
    <cellStyle name="Normal 38 2 2 2 2" xfId="8884" xr:uid="{00000000-0005-0000-0000-00000A5C0000}"/>
    <cellStyle name="Normal 38 2 2 2 2 2" xfId="18208" xr:uid="{00000000-0005-0000-0000-00000B5C0000}"/>
    <cellStyle name="Normal 38 2 2 2 2 3" xfId="27531" xr:uid="{00000000-0005-0000-0000-00000C5C0000}"/>
    <cellStyle name="Normal 38 2 2 2 3" xfId="13541" xr:uid="{00000000-0005-0000-0000-00000D5C0000}"/>
    <cellStyle name="Normal 38 2 2 2 4" xfId="22865" xr:uid="{00000000-0005-0000-0000-00000E5C0000}"/>
    <cellStyle name="Normal 38 2 2 3" xfId="5939" xr:uid="{00000000-0005-0000-0000-00000F5C0000}"/>
    <cellStyle name="Normal 38 2 2 3 2" xfId="15263" xr:uid="{00000000-0005-0000-0000-0000105C0000}"/>
    <cellStyle name="Normal 38 2 2 3 3" xfId="24586" xr:uid="{00000000-0005-0000-0000-0000115C0000}"/>
    <cellStyle name="Normal 38 2 2 4" xfId="11986" xr:uid="{00000000-0005-0000-0000-0000125C0000}"/>
    <cellStyle name="Normal 38 2 2 5" xfId="21312" xr:uid="{00000000-0005-0000-0000-0000135C0000}"/>
    <cellStyle name="Normal 38 2 3" xfId="4206" xr:uid="{00000000-0005-0000-0000-0000145C0000}"/>
    <cellStyle name="Normal 38 2 3 2" xfId="8883" xr:uid="{00000000-0005-0000-0000-0000155C0000}"/>
    <cellStyle name="Normal 38 2 3 2 2" xfId="18207" xr:uid="{00000000-0005-0000-0000-0000165C0000}"/>
    <cellStyle name="Normal 38 2 3 2 3" xfId="27530" xr:uid="{00000000-0005-0000-0000-0000175C0000}"/>
    <cellStyle name="Normal 38 2 3 3" xfId="13540" xr:uid="{00000000-0005-0000-0000-0000185C0000}"/>
    <cellStyle name="Normal 38 2 3 4" xfId="22864" xr:uid="{00000000-0005-0000-0000-0000195C0000}"/>
    <cellStyle name="Normal 38 2 4" xfId="5938" xr:uid="{00000000-0005-0000-0000-00001A5C0000}"/>
    <cellStyle name="Normal 38 2 4 2" xfId="15262" xr:uid="{00000000-0005-0000-0000-00001B5C0000}"/>
    <cellStyle name="Normal 38 2 4 3" xfId="24585" xr:uid="{00000000-0005-0000-0000-00001C5C0000}"/>
    <cellStyle name="Normal 38 2 5" xfId="11985" xr:uid="{00000000-0005-0000-0000-00001D5C0000}"/>
    <cellStyle name="Normal 38 2 6" xfId="21311" xr:uid="{00000000-0005-0000-0000-00001E5C0000}"/>
    <cellStyle name="Normal 38 3" xfId="2515" xr:uid="{00000000-0005-0000-0000-00001F5C0000}"/>
    <cellStyle name="Normal 38 3 2" xfId="2516" xr:uid="{00000000-0005-0000-0000-0000205C0000}"/>
    <cellStyle name="Normal 38 3 2 2" xfId="2517" xr:uid="{00000000-0005-0000-0000-0000215C0000}"/>
    <cellStyle name="Normal 38 3 2 2 2" xfId="2518" xr:uid="{00000000-0005-0000-0000-0000225C0000}"/>
    <cellStyle name="Normal 38 3 2 2 2 2" xfId="2519" xr:uid="{00000000-0005-0000-0000-0000235C0000}"/>
    <cellStyle name="Normal 38 3 2 2 2 2 2" xfId="4212" xr:uid="{00000000-0005-0000-0000-0000245C0000}"/>
    <cellStyle name="Normal 38 3 2 2 2 2 2 2" xfId="8889" xr:uid="{00000000-0005-0000-0000-0000255C0000}"/>
    <cellStyle name="Normal 38 3 2 2 2 2 2 2 2" xfId="18213" xr:uid="{00000000-0005-0000-0000-0000265C0000}"/>
    <cellStyle name="Normal 38 3 2 2 2 2 2 2 3" xfId="27536" xr:uid="{00000000-0005-0000-0000-0000275C0000}"/>
    <cellStyle name="Normal 38 3 2 2 2 2 2 3" xfId="13546" xr:uid="{00000000-0005-0000-0000-0000285C0000}"/>
    <cellStyle name="Normal 38 3 2 2 2 2 2 4" xfId="22870" xr:uid="{00000000-0005-0000-0000-0000295C0000}"/>
    <cellStyle name="Normal 38 3 2 2 2 2 3" xfId="5944" xr:uid="{00000000-0005-0000-0000-00002A5C0000}"/>
    <cellStyle name="Normal 38 3 2 2 2 2 3 2" xfId="15268" xr:uid="{00000000-0005-0000-0000-00002B5C0000}"/>
    <cellStyle name="Normal 38 3 2 2 2 2 3 3" xfId="24591" xr:uid="{00000000-0005-0000-0000-00002C5C0000}"/>
    <cellStyle name="Normal 38 3 2 2 2 2 4" xfId="11991" xr:uid="{00000000-0005-0000-0000-00002D5C0000}"/>
    <cellStyle name="Normal 38 3 2 2 2 2 5" xfId="21317" xr:uid="{00000000-0005-0000-0000-00002E5C0000}"/>
    <cellStyle name="Normal 38 3 2 2 2 3" xfId="4211" xr:uid="{00000000-0005-0000-0000-00002F5C0000}"/>
    <cellStyle name="Normal 38 3 2 2 2 3 2" xfId="8888" xr:uid="{00000000-0005-0000-0000-0000305C0000}"/>
    <cellStyle name="Normal 38 3 2 2 2 3 2 2" xfId="18212" xr:uid="{00000000-0005-0000-0000-0000315C0000}"/>
    <cellStyle name="Normal 38 3 2 2 2 3 2 3" xfId="27535" xr:uid="{00000000-0005-0000-0000-0000325C0000}"/>
    <cellStyle name="Normal 38 3 2 2 2 3 3" xfId="13545" xr:uid="{00000000-0005-0000-0000-0000335C0000}"/>
    <cellStyle name="Normal 38 3 2 2 2 3 4" xfId="22869" xr:uid="{00000000-0005-0000-0000-0000345C0000}"/>
    <cellStyle name="Normal 38 3 2 2 2 4" xfId="5943" xr:uid="{00000000-0005-0000-0000-0000355C0000}"/>
    <cellStyle name="Normal 38 3 2 2 2 4 2" xfId="15267" xr:uid="{00000000-0005-0000-0000-0000365C0000}"/>
    <cellStyle name="Normal 38 3 2 2 2 4 3" xfId="24590" xr:uid="{00000000-0005-0000-0000-0000375C0000}"/>
    <cellStyle name="Normal 38 3 2 2 2 5" xfId="11990" xr:uid="{00000000-0005-0000-0000-0000385C0000}"/>
    <cellStyle name="Normal 38 3 2 2 2 6" xfId="21316" xr:uid="{00000000-0005-0000-0000-0000395C0000}"/>
    <cellStyle name="Normal 38 3 2 2 3" xfId="4210" xr:uid="{00000000-0005-0000-0000-00003A5C0000}"/>
    <cellStyle name="Normal 38 3 2 2 3 2" xfId="8887" xr:uid="{00000000-0005-0000-0000-00003B5C0000}"/>
    <cellStyle name="Normal 38 3 2 2 3 2 2" xfId="18211" xr:uid="{00000000-0005-0000-0000-00003C5C0000}"/>
    <cellStyle name="Normal 38 3 2 2 3 2 3" xfId="27534" xr:uid="{00000000-0005-0000-0000-00003D5C0000}"/>
    <cellStyle name="Normal 38 3 2 2 3 3" xfId="13544" xr:uid="{00000000-0005-0000-0000-00003E5C0000}"/>
    <cellStyle name="Normal 38 3 2 2 3 4" xfId="22868" xr:uid="{00000000-0005-0000-0000-00003F5C0000}"/>
    <cellStyle name="Normal 38 3 2 2 4" xfId="5942" xr:uid="{00000000-0005-0000-0000-0000405C0000}"/>
    <cellStyle name="Normal 38 3 2 2 4 2" xfId="15266" xr:uid="{00000000-0005-0000-0000-0000415C0000}"/>
    <cellStyle name="Normal 38 3 2 2 4 3" xfId="24589" xr:uid="{00000000-0005-0000-0000-0000425C0000}"/>
    <cellStyle name="Normal 38 3 2 2 5" xfId="11989" xr:uid="{00000000-0005-0000-0000-0000435C0000}"/>
    <cellStyle name="Normal 38 3 2 2 6" xfId="21315" xr:uid="{00000000-0005-0000-0000-0000445C0000}"/>
    <cellStyle name="Normal 38 3 2 3" xfId="4209" xr:uid="{00000000-0005-0000-0000-0000455C0000}"/>
    <cellStyle name="Normal 38 3 2 3 2" xfId="8886" xr:uid="{00000000-0005-0000-0000-0000465C0000}"/>
    <cellStyle name="Normal 38 3 2 3 2 2" xfId="18210" xr:uid="{00000000-0005-0000-0000-0000475C0000}"/>
    <cellStyle name="Normal 38 3 2 3 2 3" xfId="27533" xr:uid="{00000000-0005-0000-0000-0000485C0000}"/>
    <cellStyle name="Normal 38 3 2 3 3" xfId="13543" xr:uid="{00000000-0005-0000-0000-0000495C0000}"/>
    <cellStyle name="Normal 38 3 2 3 4" xfId="22867" xr:uid="{00000000-0005-0000-0000-00004A5C0000}"/>
    <cellStyle name="Normal 38 3 2 4" xfId="5941" xr:uid="{00000000-0005-0000-0000-00004B5C0000}"/>
    <cellStyle name="Normal 38 3 2 4 2" xfId="15265" xr:uid="{00000000-0005-0000-0000-00004C5C0000}"/>
    <cellStyle name="Normal 38 3 2 4 3" xfId="24588" xr:uid="{00000000-0005-0000-0000-00004D5C0000}"/>
    <cellStyle name="Normal 38 3 2 5" xfId="11988" xr:uid="{00000000-0005-0000-0000-00004E5C0000}"/>
    <cellStyle name="Normal 38 3 2 6" xfId="21314" xr:uid="{00000000-0005-0000-0000-00004F5C0000}"/>
    <cellStyle name="Normal 38 3 3" xfId="2520" xr:uid="{00000000-0005-0000-0000-0000505C0000}"/>
    <cellStyle name="Normal 38 3 3 2" xfId="4213" xr:uid="{00000000-0005-0000-0000-0000515C0000}"/>
    <cellStyle name="Normal 38 3 3 2 2" xfId="8890" xr:uid="{00000000-0005-0000-0000-0000525C0000}"/>
    <cellStyle name="Normal 38 3 3 2 2 2" xfId="18214" xr:uid="{00000000-0005-0000-0000-0000535C0000}"/>
    <cellStyle name="Normal 38 3 3 2 2 3" xfId="27537" xr:uid="{00000000-0005-0000-0000-0000545C0000}"/>
    <cellStyle name="Normal 38 3 3 2 3" xfId="13547" xr:uid="{00000000-0005-0000-0000-0000555C0000}"/>
    <cellStyle name="Normal 38 3 3 2 4" xfId="22871" xr:uid="{00000000-0005-0000-0000-0000565C0000}"/>
    <cellStyle name="Normal 38 3 3 3" xfId="5945" xr:uid="{00000000-0005-0000-0000-0000575C0000}"/>
    <cellStyle name="Normal 38 3 3 3 2" xfId="15269" xr:uid="{00000000-0005-0000-0000-0000585C0000}"/>
    <cellStyle name="Normal 38 3 3 3 3" xfId="24592" xr:uid="{00000000-0005-0000-0000-0000595C0000}"/>
    <cellStyle name="Normal 38 3 3 4" xfId="11992" xr:uid="{00000000-0005-0000-0000-00005A5C0000}"/>
    <cellStyle name="Normal 38 3 3 5" xfId="21318" xr:uid="{00000000-0005-0000-0000-00005B5C0000}"/>
    <cellStyle name="Normal 38 3 4" xfId="4208" xr:uid="{00000000-0005-0000-0000-00005C5C0000}"/>
    <cellStyle name="Normal 38 3 4 2" xfId="8885" xr:uid="{00000000-0005-0000-0000-00005D5C0000}"/>
    <cellStyle name="Normal 38 3 4 2 2" xfId="18209" xr:uid="{00000000-0005-0000-0000-00005E5C0000}"/>
    <cellStyle name="Normal 38 3 4 2 3" xfId="27532" xr:uid="{00000000-0005-0000-0000-00005F5C0000}"/>
    <cellStyle name="Normal 38 3 4 3" xfId="13542" xr:uid="{00000000-0005-0000-0000-0000605C0000}"/>
    <cellStyle name="Normal 38 3 4 4" xfId="22866" xr:uid="{00000000-0005-0000-0000-0000615C0000}"/>
    <cellStyle name="Normal 38 3 5" xfId="5940" xr:uid="{00000000-0005-0000-0000-0000625C0000}"/>
    <cellStyle name="Normal 38 3 5 2" xfId="15264" xr:uid="{00000000-0005-0000-0000-0000635C0000}"/>
    <cellStyle name="Normal 38 3 5 3" xfId="24587" xr:uid="{00000000-0005-0000-0000-0000645C0000}"/>
    <cellStyle name="Normal 38 3 6" xfId="11987" xr:uid="{00000000-0005-0000-0000-0000655C0000}"/>
    <cellStyle name="Normal 38 3 7" xfId="21313" xr:uid="{00000000-0005-0000-0000-0000665C0000}"/>
    <cellStyle name="Normal 38 4" xfId="2521" xr:uid="{00000000-0005-0000-0000-0000675C0000}"/>
    <cellStyle name="Normal 38 4 2" xfId="4214" xr:uid="{00000000-0005-0000-0000-0000685C0000}"/>
    <cellStyle name="Normal 38 4 2 2" xfId="8891" xr:uid="{00000000-0005-0000-0000-0000695C0000}"/>
    <cellStyle name="Normal 38 4 2 2 2" xfId="18215" xr:uid="{00000000-0005-0000-0000-00006A5C0000}"/>
    <cellStyle name="Normal 38 4 2 2 3" xfId="27538" xr:uid="{00000000-0005-0000-0000-00006B5C0000}"/>
    <cellStyle name="Normal 38 4 2 3" xfId="13548" xr:uid="{00000000-0005-0000-0000-00006C5C0000}"/>
    <cellStyle name="Normal 38 4 2 4" xfId="22872" xr:uid="{00000000-0005-0000-0000-00006D5C0000}"/>
    <cellStyle name="Normal 38 4 3" xfId="5946" xr:uid="{00000000-0005-0000-0000-00006E5C0000}"/>
    <cellStyle name="Normal 38 4 3 2" xfId="15270" xr:uid="{00000000-0005-0000-0000-00006F5C0000}"/>
    <cellStyle name="Normal 38 4 3 3" xfId="24593" xr:uid="{00000000-0005-0000-0000-0000705C0000}"/>
    <cellStyle name="Normal 38 4 4" xfId="11993" xr:uid="{00000000-0005-0000-0000-0000715C0000}"/>
    <cellStyle name="Normal 38 4 5" xfId="21319" xr:uid="{00000000-0005-0000-0000-0000725C0000}"/>
    <cellStyle name="Normal 38 5" xfId="4205" xr:uid="{00000000-0005-0000-0000-0000735C0000}"/>
    <cellStyle name="Normal 38 5 2" xfId="8882" xr:uid="{00000000-0005-0000-0000-0000745C0000}"/>
    <cellStyle name="Normal 38 5 2 2" xfId="18206" xr:uid="{00000000-0005-0000-0000-0000755C0000}"/>
    <cellStyle name="Normal 38 5 2 3" xfId="27529" xr:uid="{00000000-0005-0000-0000-0000765C0000}"/>
    <cellStyle name="Normal 38 5 3" xfId="13539" xr:uid="{00000000-0005-0000-0000-0000775C0000}"/>
    <cellStyle name="Normal 38 5 4" xfId="22863" xr:uid="{00000000-0005-0000-0000-0000785C0000}"/>
    <cellStyle name="Normal 38 6" xfId="5937" xr:uid="{00000000-0005-0000-0000-0000795C0000}"/>
    <cellStyle name="Normal 38 6 2" xfId="15261" xr:uid="{00000000-0005-0000-0000-00007A5C0000}"/>
    <cellStyle name="Normal 38 6 3" xfId="24584" xr:uid="{00000000-0005-0000-0000-00007B5C0000}"/>
    <cellStyle name="Normal 38 7" xfId="11984" xr:uid="{00000000-0005-0000-0000-00007C5C0000}"/>
    <cellStyle name="Normal 38 8" xfId="21310" xr:uid="{00000000-0005-0000-0000-00007D5C0000}"/>
    <cellStyle name="Normal 38 9" xfId="28838" xr:uid="{00000000-0005-0000-0000-00007E5C0000}"/>
    <cellStyle name="Normal 39" xfId="2522" xr:uid="{00000000-0005-0000-0000-00007F5C0000}"/>
    <cellStyle name="Normal 39 2" xfId="2523" xr:uid="{00000000-0005-0000-0000-0000805C0000}"/>
    <cellStyle name="Normal 39 2 2" xfId="4216" xr:uid="{00000000-0005-0000-0000-0000815C0000}"/>
    <cellStyle name="Normal 39 2 2 2" xfId="8893" xr:uid="{00000000-0005-0000-0000-0000825C0000}"/>
    <cellStyle name="Normal 39 2 2 2 2" xfId="18217" xr:uid="{00000000-0005-0000-0000-0000835C0000}"/>
    <cellStyle name="Normal 39 2 2 2 3" xfId="27540" xr:uid="{00000000-0005-0000-0000-0000845C0000}"/>
    <cellStyle name="Normal 39 2 2 3" xfId="13550" xr:uid="{00000000-0005-0000-0000-0000855C0000}"/>
    <cellStyle name="Normal 39 2 2 4" xfId="22874" xr:uid="{00000000-0005-0000-0000-0000865C0000}"/>
    <cellStyle name="Normal 39 2 3" xfId="5948" xr:uid="{00000000-0005-0000-0000-0000875C0000}"/>
    <cellStyle name="Normal 39 2 3 2" xfId="15272" xr:uid="{00000000-0005-0000-0000-0000885C0000}"/>
    <cellStyle name="Normal 39 2 3 3" xfId="24595" xr:uid="{00000000-0005-0000-0000-0000895C0000}"/>
    <cellStyle name="Normal 39 2 4" xfId="11995" xr:uid="{00000000-0005-0000-0000-00008A5C0000}"/>
    <cellStyle name="Normal 39 2 5" xfId="21321" xr:uid="{00000000-0005-0000-0000-00008B5C0000}"/>
    <cellStyle name="Normal 39 3" xfId="4215" xr:uid="{00000000-0005-0000-0000-00008C5C0000}"/>
    <cellStyle name="Normal 39 3 2" xfId="8892" xr:uid="{00000000-0005-0000-0000-00008D5C0000}"/>
    <cellStyle name="Normal 39 3 2 2" xfId="18216" xr:uid="{00000000-0005-0000-0000-00008E5C0000}"/>
    <cellStyle name="Normal 39 3 2 3" xfId="27539" xr:uid="{00000000-0005-0000-0000-00008F5C0000}"/>
    <cellStyle name="Normal 39 3 3" xfId="13549" xr:uid="{00000000-0005-0000-0000-0000905C0000}"/>
    <cellStyle name="Normal 39 3 4" xfId="22873" xr:uid="{00000000-0005-0000-0000-0000915C0000}"/>
    <cellStyle name="Normal 39 4" xfId="5947" xr:uid="{00000000-0005-0000-0000-0000925C0000}"/>
    <cellStyle name="Normal 39 4 2" xfId="15271" xr:uid="{00000000-0005-0000-0000-0000935C0000}"/>
    <cellStyle name="Normal 39 4 3" xfId="24594" xr:uid="{00000000-0005-0000-0000-0000945C0000}"/>
    <cellStyle name="Normal 39 5" xfId="11994" xr:uid="{00000000-0005-0000-0000-0000955C0000}"/>
    <cellStyle name="Normal 39 6" xfId="21320" xr:uid="{00000000-0005-0000-0000-0000965C0000}"/>
    <cellStyle name="Normal 39 7" xfId="28852" xr:uid="{00000000-0005-0000-0000-0000975C0000}"/>
    <cellStyle name="Normal 4" xfId="168" xr:uid="{00000000-0005-0000-0000-0000985C0000}"/>
    <cellStyle name="Normal 4 10" xfId="28458" xr:uid="{00000000-0005-0000-0000-0000995C0000}"/>
    <cellStyle name="Normal 4 2" xfId="312" xr:uid="{00000000-0005-0000-0000-00009A5C0000}"/>
    <cellStyle name="Normal 4 2 10" xfId="28959" xr:uid="{00000000-0005-0000-0000-00009B5C0000}"/>
    <cellStyle name="Normal 4 2 2" xfId="1319" xr:uid="{00000000-0005-0000-0000-00009C5C0000}"/>
    <cellStyle name="Normal 4 2 2 2" xfId="1320" xr:uid="{00000000-0005-0000-0000-00009D5C0000}"/>
    <cellStyle name="Normal 4 2 2 2 2" xfId="1321" xr:uid="{00000000-0005-0000-0000-00009E5C0000}"/>
    <cellStyle name="Normal 4 2 2 2 2 2" xfId="3119" xr:uid="{00000000-0005-0000-0000-00009F5C0000}"/>
    <cellStyle name="Normal 4 2 2 2 2 2 2" xfId="7798" xr:uid="{00000000-0005-0000-0000-0000A05C0000}"/>
    <cellStyle name="Normal 4 2 2 2 2 2 2 2" xfId="17122" xr:uid="{00000000-0005-0000-0000-0000A15C0000}"/>
    <cellStyle name="Normal 4 2 2 2 2 2 2 3" xfId="26445" xr:uid="{00000000-0005-0000-0000-0000A25C0000}"/>
    <cellStyle name="Normal 4 2 2 2 2 2 3" xfId="12506" xr:uid="{00000000-0005-0000-0000-0000A35C0000}"/>
    <cellStyle name="Normal 4 2 2 2 2 2 4" xfId="21832" xr:uid="{00000000-0005-0000-0000-0000A45C0000}"/>
    <cellStyle name="Normal 4 2 2 2 2 3" xfId="4775" xr:uid="{00000000-0005-0000-0000-0000A55C0000}"/>
    <cellStyle name="Normal 4 2 2 2 2 3 2" xfId="14099" xr:uid="{00000000-0005-0000-0000-0000A65C0000}"/>
    <cellStyle name="Normal 4 2 2 2 2 3 3" xfId="23422" xr:uid="{00000000-0005-0000-0000-0000A75C0000}"/>
    <cellStyle name="Normal 4 2 2 2 2 4" xfId="10900" xr:uid="{00000000-0005-0000-0000-0000A85C0000}"/>
    <cellStyle name="Normal 4 2 2 2 2 5" xfId="20224" xr:uid="{00000000-0005-0000-0000-0000A95C0000}"/>
    <cellStyle name="Normal 4 2 2 2 3" xfId="3118" xr:uid="{00000000-0005-0000-0000-0000AA5C0000}"/>
    <cellStyle name="Normal 4 2 2 2 3 2" xfId="7797" xr:uid="{00000000-0005-0000-0000-0000AB5C0000}"/>
    <cellStyle name="Normal 4 2 2 2 3 2 2" xfId="17121" xr:uid="{00000000-0005-0000-0000-0000AC5C0000}"/>
    <cellStyle name="Normal 4 2 2 2 3 2 3" xfId="26444" xr:uid="{00000000-0005-0000-0000-0000AD5C0000}"/>
    <cellStyle name="Normal 4 2 2 2 3 3" xfId="12505" xr:uid="{00000000-0005-0000-0000-0000AE5C0000}"/>
    <cellStyle name="Normal 4 2 2 2 3 4" xfId="21831" xr:uid="{00000000-0005-0000-0000-0000AF5C0000}"/>
    <cellStyle name="Normal 4 2 2 2 4" xfId="4774" xr:uid="{00000000-0005-0000-0000-0000B05C0000}"/>
    <cellStyle name="Normal 4 2 2 2 4 2" xfId="14098" xr:uid="{00000000-0005-0000-0000-0000B15C0000}"/>
    <cellStyle name="Normal 4 2 2 2 4 3" xfId="23421" xr:uid="{00000000-0005-0000-0000-0000B25C0000}"/>
    <cellStyle name="Normal 4 2 2 2 5" xfId="10899" xr:uid="{00000000-0005-0000-0000-0000B35C0000}"/>
    <cellStyle name="Normal 4 2 2 2 6" xfId="20223" xr:uid="{00000000-0005-0000-0000-0000B45C0000}"/>
    <cellStyle name="Normal 4 2 2 3" xfId="1322" xr:uid="{00000000-0005-0000-0000-0000B55C0000}"/>
    <cellStyle name="Normal 4 2 2 3 2" xfId="3120" xr:uid="{00000000-0005-0000-0000-0000B65C0000}"/>
    <cellStyle name="Normal 4 2 2 3 2 2" xfId="7799" xr:uid="{00000000-0005-0000-0000-0000B75C0000}"/>
    <cellStyle name="Normal 4 2 2 3 2 2 2" xfId="17123" xr:uid="{00000000-0005-0000-0000-0000B85C0000}"/>
    <cellStyle name="Normal 4 2 2 3 2 2 3" xfId="26446" xr:uid="{00000000-0005-0000-0000-0000B95C0000}"/>
    <cellStyle name="Normal 4 2 2 3 2 3" xfId="12507" xr:uid="{00000000-0005-0000-0000-0000BA5C0000}"/>
    <cellStyle name="Normal 4 2 2 3 2 4" xfId="21833" xr:uid="{00000000-0005-0000-0000-0000BB5C0000}"/>
    <cellStyle name="Normal 4 2 2 3 3" xfId="4776" xr:uid="{00000000-0005-0000-0000-0000BC5C0000}"/>
    <cellStyle name="Normal 4 2 2 3 3 2" xfId="14100" xr:uid="{00000000-0005-0000-0000-0000BD5C0000}"/>
    <cellStyle name="Normal 4 2 2 3 3 3" xfId="23423" xr:uid="{00000000-0005-0000-0000-0000BE5C0000}"/>
    <cellStyle name="Normal 4 2 2 3 4" xfId="10901" xr:uid="{00000000-0005-0000-0000-0000BF5C0000}"/>
    <cellStyle name="Normal 4 2 2 3 5" xfId="20225" xr:uid="{00000000-0005-0000-0000-0000C05C0000}"/>
    <cellStyle name="Normal 4 2 2 4" xfId="2526" xr:uid="{00000000-0005-0000-0000-0000C15C0000}"/>
    <cellStyle name="Normal 4 2 2 5" xfId="3117" xr:uid="{00000000-0005-0000-0000-0000C25C0000}"/>
    <cellStyle name="Normal 4 2 2 5 2" xfId="7796" xr:uid="{00000000-0005-0000-0000-0000C35C0000}"/>
    <cellStyle name="Normal 4 2 2 5 2 2" xfId="17120" xr:uid="{00000000-0005-0000-0000-0000C45C0000}"/>
    <cellStyle name="Normal 4 2 2 5 2 3" xfId="26443" xr:uid="{00000000-0005-0000-0000-0000C55C0000}"/>
    <cellStyle name="Normal 4 2 2 5 3" xfId="12504" xr:uid="{00000000-0005-0000-0000-0000C65C0000}"/>
    <cellStyle name="Normal 4 2 2 5 4" xfId="21830" xr:uid="{00000000-0005-0000-0000-0000C75C0000}"/>
    <cellStyle name="Normal 4 2 2 6" xfId="4773" xr:uid="{00000000-0005-0000-0000-0000C85C0000}"/>
    <cellStyle name="Normal 4 2 2 6 2" xfId="14097" xr:uid="{00000000-0005-0000-0000-0000C95C0000}"/>
    <cellStyle name="Normal 4 2 2 6 3" xfId="23420" xr:uid="{00000000-0005-0000-0000-0000CA5C0000}"/>
    <cellStyle name="Normal 4 2 2 7" xfId="10898" xr:uid="{00000000-0005-0000-0000-0000CB5C0000}"/>
    <cellStyle name="Normal 4 2 2 8" xfId="20222" xr:uid="{00000000-0005-0000-0000-0000CC5C0000}"/>
    <cellStyle name="Normal 4 2 2 9" xfId="28897" xr:uid="{00000000-0005-0000-0000-0000CD5C0000}"/>
    <cellStyle name="Normal 4 2 3" xfId="1323" xr:uid="{00000000-0005-0000-0000-0000CE5C0000}"/>
    <cellStyle name="Normal 4 2 3 2" xfId="1324" xr:uid="{00000000-0005-0000-0000-0000CF5C0000}"/>
    <cellStyle name="Normal 4 2 3 2 2" xfId="3122" xr:uid="{00000000-0005-0000-0000-0000D05C0000}"/>
    <cellStyle name="Normal 4 2 3 2 2 2" xfId="7801" xr:uid="{00000000-0005-0000-0000-0000D15C0000}"/>
    <cellStyle name="Normal 4 2 3 2 2 2 2" xfId="17125" xr:uid="{00000000-0005-0000-0000-0000D25C0000}"/>
    <cellStyle name="Normal 4 2 3 2 2 2 3" xfId="26448" xr:uid="{00000000-0005-0000-0000-0000D35C0000}"/>
    <cellStyle name="Normal 4 2 3 2 2 3" xfId="12509" xr:uid="{00000000-0005-0000-0000-0000D45C0000}"/>
    <cellStyle name="Normal 4 2 3 2 2 4" xfId="21835" xr:uid="{00000000-0005-0000-0000-0000D55C0000}"/>
    <cellStyle name="Normal 4 2 3 2 3" xfId="4778" xr:uid="{00000000-0005-0000-0000-0000D65C0000}"/>
    <cellStyle name="Normal 4 2 3 2 3 2" xfId="14102" xr:uid="{00000000-0005-0000-0000-0000D75C0000}"/>
    <cellStyle name="Normal 4 2 3 2 3 3" xfId="23425" xr:uid="{00000000-0005-0000-0000-0000D85C0000}"/>
    <cellStyle name="Normal 4 2 3 2 4" xfId="10903" xr:uid="{00000000-0005-0000-0000-0000D95C0000}"/>
    <cellStyle name="Normal 4 2 3 2 5" xfId="20227" xr:uid="{00000000-0005-0000-0000-0000DA5C0000}"/>
    <cellStyle name="Normal 4 2 3 3" xfId="3121" xr:uid="{00000000-0005-0000-0000-0000DB5C0000}"/>
    <cellStyle name="Normal 4 2 3 3 2" xfId="7800" xr:uid="{00000000-0005-0000-0000-0000DC5C0000}"/>
    <cellStyle name="Normal 4 2 3 3 2 2" xfId="17124" xr:uid="{00000000-0005-0000-0000-0000DD5C0000}"/>
    <cellStyle name="Normal 4 2 3 3 2 3" xfId="26447" xr:uid="{00000000-0005-0000-0000-0000DE5C0000}"/>
    <cellStyle name="Normal 4 2 3 3 3" xfId="12508" xr:uid="{00000000-0005-0000-0000-0000DF5C0000}"/>
    <cellStyle name="Normal 4 2 3 3 4" xfId="21834" xr:uid="{00000000-0005-0000-0000-0000E05C0000}"/>
    <cellStyle name="Normal 4 2 3 4" xfId="4777" xr:uid="{00000000-0005-0000-0000-0000E15C0000}"/>
    <cellStyle name="Normal 4 2 3 4 2" xfId="14101" xr:uid="{00000000-0005-0000-0000-0000E25C0000}"/>
    <cellStyle name="Normal 4 2 3 4 3" xfId="23424" xr:uid="{00000000-0005-0000-0000-0000E35C0000}"/>
    <cellStyle name="Normal 4 2 3 5" xfId="10902" xr:uid="{00000000-0005-0000-0000-0000E45C0000}"/>
    <cellStyle name="Normal 4 2 3 6" xfId="20226" xr:uid="{00000000-0005-0000-0000-0000E55C0000}"/>
    <cellStyle name="Normal 4 2 4" xfId="1325" xr:uid="{00000000-0005-0000-0000-0000E65C0000}"/>
    <cellStyle name="Normal 4 2 4 2" xfId="3123" xr:uid="{00000000-0005-0000-0000-0000E75C0000}"/>
    <cellStyle name="Normal 4 2 4 2 2" xfId="7802" xr:uid="{00000000-0005-0000-0000-0000E85C0000}"/>
    <cellStyle name="Normal 4 2 4 2 2 2" xfId="17126" xr:uid="{00000000-0005-0000-0000-0000E95C0000}"/>
    <cellStyle name="Normal 4 2 4 2 2 3" xfId="26449" xr:uid="{00000000-0005-0000-0000-0000EA5C0000}"/>
    <cellStyle name="Normal 4 2 4 2 3" xfId="12510" xr:uid="{00000000-0005-0000-0000-0000EB5C0000}"/>
    <cellStyle name="Normal 4 2 4 2 4" xfId="21836" xr:uid="{00000000-0005-0000-0000-0000EC5C0000}"/>
    <cellStyle name="Normal 4 2 4 3" xfId="4779" xr:uid="{00000000-0005-0000-0000-0000ED5C0000}"/>
    <cellStyle name="Normal 4 2 4 3 2" xfId="14103" xr:uid="{00000000-0005-0000-0000-0000EE5C0000}"/>
    <cellStyle name="Normal 4 2 4 3 3" xfId="23426" xr:uid="{00000000-0005-0000-0000-0000EF5C0000}"/>
    <cellStyle name="Normal 4 2 4 4" xfId="10904" xr:uid="{00000000-0005-0000-0000-0000F05C0000}"/>
    <cellStyle name="Normal 4 2 4 5" xfId="20228" xr:uid="{00000000-0005-0000-0000-0000F15C0000}"/>
    <cellStyle name="Normal 4 2 5" xfId="2525" xr:uid="{00000000-0005-0000-0000-0000F25C0000}"/>
    <cellStyle name="Normal 4 2 6" xfId="1318" xr:uid="{00000000-0005-0000-0000-0000F35C0000}"/>
    <cellStyle name="Normal 4 2 6 2" xfId="5818" xr:uid="{00000000-0005-0000-0000-0000F45C0000}"/>
    <cellStyle name="Normal 4 2 6 2 2" xfId="15142" xr:uid="{00000000-0005-0000-0000-0000F55C0000}"/>
    <cellStyle name="Normal 4 2 6 2 3" xfId="24465" xr:uid="{00000000-0005-0000-0000-0000F65C0000}"/>
    <cellStyle name="Normal 4 2 6 3" xfId="10897" xr:uid="{00000000-0005-0000-0000-0000F75C0000}"/>
    <cellStyle name="Normal 4 2 6 4" xfId="20221" xr:uid="{00000000-0005-0000-0000-0000F85C0000}"/>
    <cellStyle name="Normal 4 2 7" xfId="3116" xr:uid="{00000000-0005-0000-0000-0000F95C0000}"/>
    <cellStyle name="Normal 4 2 7 2" xfId="7795" xr:uid="{00000000-0005-0000-0000-0000FA5C0000}"/>
    <cellStyle name="Normal 4 2 7 2 2" xfId="17119" xr:uid="{00000000-0005-0000-0000-0000FB5C0000}"/>
    <cellStyle name="Normal 4 2 7 2 3" xfId="26442" xr:uid="{00000000-0005-0000-0000-0000FC5C0000}"/>
    <cellStyle name="Normal 4 2 7 3" xfId="12503" xr:uid="{00000000-0005-0000-0000-0000FD5C0000}"/>
    <cellStyle name="Normal 4 2 7 4" xfId="21829" xr:uid="{00000000-0005-0000-0000-0000FE5C0000}"/>
    <cellStyle name="Normal 4 2 8" xfId="4772" xr:uid="{00000000-0005-0000-0000-0000FF5C0000}"/>
    <cellStyle name="Normal 4 2 8 2" xfId="14096" xr:uid="{00000000-0005-0000-0000-0000005D0000}"/>
    <cellStyle name="Normal 4 2 8 3" xfId="23419" xr:uid="{00000000-0005-0000-0000-0000015D0000}"/>
    <cellStyle name="Normal 4 2 9" xfId="28759" xr:uid="{00000000-0005-0000-0000-0000025D0000}"/>
    <cellStyle name="Normal 4 3" xfId="274" xr:uid="{00000000-0005-0000-0000-0000035D0000}"/>
    <cellStyle name="Normal 4 3 2" xfId="1327" xr:uid="{00000000-0005-0000-0000-0000045D0000}"/>
    <cellStyle name="Normal 4 3 2 2" xfId="1328" xr:uid="{00000000-0005-0000-0000-0000055D0000}"/>
    <cellStyle name="Normal 4 3 2 2 2" xfId="2529" xr:uid="{00000000-0005-0000-0000-0000065D0000}"/>
    <cellStyle name="Normal 4 3 2 2 2 2" xfId="4219" xr:uid="{00000000-0005-0000-0000-0000075D0000}"/>
    <cellStyle name="Normal 4 3 2 2 2 2 2" xfId="8896" xr:uid="{00000000-0005-0000-0000-0000085D0000}"/>
    <cellStyle name="Normal 4 3 2 2 2 2 2 2" xfId="18220" xr:uid="{00000000-0005-0000-0000-0000095D0000}"/>
    <cellStyle name="Normal 4 3 2 2 2 2 2 3" xfId="27543" xr:uid="{00000000-0005-0000-0000-00000A5D0000}"/>
    <cellStyle name="Normal 4 3 2 2 2 2 3" xfId="13553" xr:uid="{00000000-0005-0000-0000-00000B5D0000}"/>
    <cellStyle name="Normal 4 3 2 2 2 2 4" xfId="22877" xr:uid="{00000000-0005-0000-0000-00000C5D0000}"/>
    <cellStyle name="Normal 4 3 2 2 2 3" xfId="5953" xr:uid="{00000000-0005-0000-0000-00000D5D0000}"/>
    <cellStyle name="Normal 4 3 2 2 2 3 2" xfId="15277" xr:uid="{00000000-0005-0000-0000-00000E5D0000}"/>
    <cellStyle name="Normal 4 3 2 2 2 3 3" xfId="24600" xr:uid="{00000000-0005-0000-0000-00000F5D0000}"/>
    <cellStyle name="Normal 4 3 2 2 2 4" xfId="11998" xr:uid="{00000000-0005-0000-0000-0000105D0000}"/>
    <cellStyle name="Normal 4 3 2 2 2 5" xfId="21324" xr:uid="{00000000-0005-0000-0000-0000115D0000}"/>
    <cellStyle name="Normal 4 3 2 2 3" xfId="3126" xr:uid="{00000000-0005-0000-0000-0000125D0000}"/>
    <cellStyle name="Normal 4 3 2 2 3 2" xfId="7805" xr:uid="{00000000-0005-0000-0000-0000135D0000}"/>
    <cellStyle name="Normal 4 3 2 2 3 2 2" xfId="17129" xr:uid="{00000000-0005-0000-0000-0000145D0000}"/>
    <cellStyle name="Normal 4 3 2 2 3 2 3" xfId="26452" xr:uid="{00000000-0005-0000-0000-0000155D0000}"/>
    <cellStyle name="Normal 4 3 2 2 3 3" xfId="12513" xr:uid="{00000000-0005-0000-0000-0000165D0000}"/>
    <cellStyle name="Normal 4 3 2 2 3 4" xfId="21839" xr:uid="{00000000-0005-0000-0000-0000175D0000}"/>
    <cellStyle name="Normal 4 3 2 2 4" xfId="4782" xr:uid="{00000000-0005-0000-0000-0000185D0000}"/>
    <cellStyle name="Normal 4 3 2 2 4 2" xfId="14106" xr:uid="{00000000-0005-0000-0000-0000195D0000}"/>
    <cellStyle name="Normal 4 3 2 2 4 3" xfId="23429" xr:uid="{00000000-0005-0000-0000-00001A5D0000}"/>
    <cellStyle name="Normal 4 3 2 2 5" xfId="10907" xr:uid="{00000000-0005-0000-0000-00001B5D0000}"/>
    <cellStyle name="Normal 4 3 2 2 6" xfId="20231" xr:uid="{00000000-0005-0000-0000-00001C5D0000}"/>
    <cellStyle name="Normal 4 3 2 3" xfId="2528" xr:uid="{00000000-0005-0000-0000-00001D5D0000}"/>
    <cellStyle name="Normal 4 3 2 3 2" xfId="4218" xr:uid="{00000000-0005-0000-0000-00001E5D0000}"/>
    <cellStyle name="Normal 4 3 2 3 2 2" xfId="8895" xr:uid="{00000000-0005-0000-0000-00001F5D0000}"/>
    <cellStyle name="Normal 4 3 2 3 2 2 2" xfId="18219" xr:uid="{00000000-0005-0000-0000-0000205D0000}"/>
    <cellStyle name="Normal 4 3 2 3 2 2 3" xfId="27542" xr:uid="{00000000-0005-0000-0000-0000215D0000}"/>
    <cellStyle name="Normal 4 3 2 3 2 3" xfId="13552" xr:uid="{00000000-0005-0000-0000-0000225D0000}"/>
    <cellStyle name="Normal 4 3 2 3 2 4" xfId="22876" xr:uid="{00000000-0005-0000-0000-0000235D0000}"/>
    <cellStyle name="Normal 4 3 2 3 3" xfId="5952" xr:uid="{00000000-0005-0000-0000-0000245D0000}"/>
    <cellStyle name="Normal 4 3 2 3 3 2" xfId="15276" xr:uid="{00000000-0005-0000-0000-0000255D0000}"/>
    <cellStyle name="Normal 4 3 2 3 3 3" xfId="24599" xr:uid="{00000000-0005-0000-0000-0000265D0000}"/>
    <cellStyle name="Normal 4 3 2 3 4" xfId="11997" xr:uid="{00000000-0005-0000-0000-0000275D0000}"/>
    <cellStyle name="Normal 4 3 2 3 5" xfId="21323" xr:uid="{00000000-0005-0000-0000-0000285D0000}"/>
    <cellStyle name="Normal 4 3 2 4" xfId="3125" xr:uid="{00000000-0005-0000-0000-0000295D0000}"/>
    <cellStyle name="Normal 4 3 2 4 2" xfId="7804" xr:uid="{00000000-0005-0000-0000-00002A5D0000}"/>
    <cellStyle name="Normal 4 3 2 4 2 2" xfId="17128" xr:uid="{00000000-0005-0000-0000-00002B5D0000}"/>
    <cellStyle name="Normal 4 3 2 4 2 3" xfId="26451" xr:uid="{00000000-0005-0000-0000-00002C5D0000}"/>
    <cellStyle name="Normal 4 3 2 4 3" xfId="12512" xr:uid="{00000000-0005-0000-0000-00002D5D0000}"/>
    <cellStyle name="Normal 4 3 2 4 4" xfId="21838" xr:uid="{00000000-0005-0000-0000-00002E5D0000}"/>
    <cellStyle name="Normal 4 3 2 5" xfId="4781" xr:uid="{00000000-0005-0000-0000-00002F5D0000}"/>
    <cellStyle name="Normal 4 3 2 5 2" xfId="14105" xr:uid="{00000000-0005-0000-0000-0000305D0000}"/>
    <cellStyle name="Normal 4 3 2 5 3" xfId="23428" xr:uid="{00000000-0005-0000-0000-0000315D0000}"/>
    <cellStyle name="Normal 4 3 2 6" xfId="10906" xr:uid="{00000000-0005-0000-0000-0000325D0000}"/>
    <cellStyle name="Normal 4 3 2 7" xfId="20230" xr:uid="{00000000-0005-0000-0000-0000335D0000}"/>
    <cellStyle name="Normal 4 3 3" xfId="1329" xr:uid="{00000000-0005-0000-0000-0000345D0000}"/>
    <cellStyle name="Normal 4 3 3 2" xfId="2530" xr:uid="{00000000-0005-0000-0000-0000355D0000}"/>
    <cellStyle name="Normal 4 3 3 2 2" xfId="4220" xr:uid="{00000000-0005-0000-0000-0000365D0000}"/>
    <cellStyle name="Normal 4 3 3 2 2 2" xfId="8897" xr:uid="{00000000-0005-0000-0000-0000375D0000}"/>
    <cellStyle name="Normal 4 3 3 2 2 2 2" xfId="18221" xr:uid="{00000000-0005-0000-0000-0000385D0000}"/>
    <cellStyle name="Normal 4 3 3 2 2 2 3" xfId="27544" xr:uid="{00000000-0005-0000-0000-0000395D0000}"/>
    <cellStyle name="Normal 4 3 3 2 2 3" xfId="13554" xr:uid="{00000000-0005-0000-0000-00003A5D0000}"/>
    <cellStyle name="Normal 4 3 3 2 2 4" xfId="22878" xr:uid="{00000000-0005-0000-0000-00003B5D0000}"/>
    <cellStyle name="Normal 4 3 3 2 3" xfId="5954" xr:uid="{00000000-0005-0000-0000-00003C5D0000}"/>
    <cellStyle name="Normal 4 3 3 2 3 2" xfId="15278" xr:uid="{00000000-0005-0000-0000-00003D5D0000}"/>
    <cellStyle name="Normal 4 3 3 2 3 3" xfId="24601" xr:uid="{00000000-0005-0000-0000-00003E5D0000}"/>
    <cellStyle name="Normal 4 3 3 2 4" xfId="11999" xr:uid="{00000000-0005-0000-0000-00003F5D0000}"/>
    <cellStyle name="Normal 4 3 3 2 5" xfId="21325" xr:uid="{00000000-0005-0000-0000-0000405D0000}"/>
    <cellStyle name="Normal 4 3 3 3" xfId="3127" xr:uid="{00000000-0005-0000-0000-0000415D0000}"/>
    <cellStyle name="Normal 4 3 3 3 2" xfId="7806" xr:uid="{00000000-0005-0000-0000-0000425D0000}"/>
    <cellStyle name="Normal 4 3 3 3 2 2" xfId="17130" xr:uid="{00000000-0005-0000-0000-0000435D0000}"/>
    <cellStyle name="Normal 4 3 3 3 2 3" xfId="26453" xr:uid="{00000000-0005-0000-0000-0000445D0000}"/>
    <cellStyle name="Normal 4 3 3 3 3" xfId="12514" xr:uid="{00000000-0005-0000-0000-0000455D0000}"/>
    <cellStyle name="Normal 4 3 3 3 4" xfId="21840" xr:uid="{00000000-0005-0000-0000-0000465D0000}"/>
    <cellStyle name="Normal 4 3 3 4" xfId="4783" xr:uid="{00000000-0005-0000-0000-0000475D0000}"/>
    <cellStyle name="Normal 4 3 3 4 2" xfId="14107" xr:uid="{00000000-0005-0000-0000-0000485D0000}"/>
    <cellStyle name="Normal 4 3 3 4 3" xfId="23430" xr:uid="{00000000-0005-0000-0000-0000495D0000}"/>
    <cellStyle name="Normal 4 3 3 5" xfId="10908" xr:uid="{00000000-0005-0000-0000-00004A5D0000}"/>
    <cellStyle name="Normal 4 3 3 6" xfId="20232" xr:uid="{00000000-0005-0000-0000-00004B5D0000}"/>
    <cellStyle name="Normal 4 3 4" xfId="2531" xr:uid="{00000000-0005-0000-0000-00004C5D0000}"/>
    <cellStyle name="Normal 4 3 4 2" xfId="4221" xr:uid="{00000000-0005-0000-0000-00004D5D0000}"/>
    <cellStyle name="Normal 4 3 4 2 2" xfId="8898" xr:uid="{00000000-0005-0000-0000-00004E5D0000}"/>
    <cellStyle name="Normal 4 3 4 2 2 2" xfId="18222" xr:uid="{00000000-0005-0000-0000-00004F5D0000}"/>
    <cellStyle name="Normal 4 3 4 2 2 3" xfId="27545" xr:uid="{00000000-0005-0000-0000-0000505D0000}"/>
    <cellStyle name="Normal 4 3 4 2 3" xfId="13555" xr:uid="{00000000-0005-0000-0000-0000515D0000}"/>
    <cellStyle name="Normal 4 3 4 2 4" xfId="22879" xr:uid="{00000000-0005-0000-0000-0000525D0000}"/>
    <cellStyle name="Normal 4 3 4 3" xfId="5955" xr:uid="{00000000-0005-0000-0000-0000535D0000}"/>
    <cellStyle name="Normal 4 3 4 3 2" xfId="15279" xr:uid="{00000000-0005-0000-0000-0000545D0000}"/>
    <cellStyle name="Normal 4 3 4 3 3" xfId="24602" xr:uid="{00000000-0005-0000-0000-0000555D0000}"/>
    <cellStyle name="Normal 4 3 4 4" xfId="12000" xr:uid="{00000000-0005-0000-0000-0000565D0000}"/>
    <cellStyle name="Normal 4 3 4 5" xfId="21326" xr:uid="{00000000-0005-0000-0000-0000575D0000}"/>
    <cellStyle name="Normal 4 3 5" xfId="2532" xr:uid="{00000000-0005-0000-0000-0000585D0000}"/>
    <cellStyle name="Normal 4 3 5 2" xfId="4222" xr:uid="{00000000-0005-0000-0000-0000595D0000}"/>
    <cellStyle name="Normal 4 3 5 2 2" xfId="8899" xr:uid="{00000000-0005-0000-0000-00005A5D0000}"/>
    <cellStyle name="Normal 4 3 5 2 2 2" xfId="18223" xr:uid="{00000000-0005-0000-0000-00005B5D0000}"/>
    <cellStyle name="Normal 4 3 5 2 2 3" xfId="27546" xr:uid="{00000000-0005-0000-0000-00005C5D0000}"/>
    <cellStyle name="Normal 4 3 5 2 3" xfId="13556" xr:uid="{00000000-0005-0000-0000-00005D5D0000}"/>
    <cellStyle name="Normal 4 3 5 2 4" xfId="22880" xr:uid="{00000000-0005-0000-0000-00005E5D0000}"/>
    <cellStyle name="Normal 4 3 5 3" xfId="5956" xr:uid="{00000000-0005-0000-0000-00005F5D0000}"/>
    <cellStyle name="Normal 4 3 5 3 2" xfId="15280" xr:uid="{00000000-0005-0000-0000-0000605D0000}"/>
    <cellStyle name="Normal 4 3 5 3 3" xfId="24603" xr:uid="{00000000-0005-0000-0000-0000615D0000}"/>
    <cellStyle name="Normal 4 3 5 4" xfId="12001" xr:uid="{00000000-0005-0000-0000-0000625D0000}"/>
    <cellStyle name="Normal 4 3 5 5" xfId="21327" xr:uid="{00000000-0005-0000-0000-0000635D0000}"/>
    <cellStyle name="Normal 4 3 6" xfId="2527" xr:uid="{00000000-0005-0000-0000-0000645D0000}"/>
    <cellStyle name="Normal 4 3 6 2" xfId="4217" xr:uid="{00000000-0005-0000-0000-0000655D0000}"/>
    <cellStyle name="Normal 4 3 6 2 2" xfId="8894" xr:uid="{00000000-0005-0000-0000-0000665D0000}"/>
    <cellStyle name="Normal 4 3 6 2 2 2" xfId="18218" xr:uid="{00000000-0005-0000-0000-0000675D0000}"/>
    <cellStyle name="Normal 4 3 6 2 2 3" xfId="27541" xr:uid="{00000000-0005-0000-0000-0000685D0000}"/>
    <cellStyle name="Normal 4 3 6 2 3" xfId="13551" xr:uid="{00000000-0005-0000-0000-0000695D0000}"/>
    <cellStyle name="Normal 4 3 6 2 4" xfId="22875" xr:uid="{00000000-0005-0000-0000-00006A5D0000}"/>
    <cellStyle name="Normal 4 3 6 3" xfId="5951" xr:uid="{00000000-0005-0000-0000-00006B5D0000}"/>
    <cellStyle name="Normal 4 3 6 3 2" xfId="15275" xr:uid="{00000000-0005-0000-0000-00006C5D0000}"/>
    <cellStyle name="Normal 4 3 6 3 3" xfId="24598" xr:uid="{00000000-0005-0000-0000-00006D5D0000}"/>
    <cellStyle name="Normal 4 3 6 4" xfId="11996" xr:uid="{00000000-0005-0000-0000-00006E5D0000}"/>
    <cellStyle name="Normal 4 3 6 5" xfId="21322" xr:uid="{00000000-0005-0000-0000-00006F5D0000}"/>
    <cellStyle name="Normal 4 3 7" xfId="1326" xr:uid="{00000000-0005-0000-0000-0000705D0000}"/>
    <cellStyle name="Normal 4 3 7 2" xfId="6658" xr:uid="{00000000-0005-0000-0000-0000715D0000}"/>
    <cellStyle name="Normal 4 3 7 2 2" xfId="15982" xr:uid="{00000000-0005-0000-0000-0000725D0000}"/>
    <cellStyle name="Normal 4 3 7 2 3" xfId="25305" xr:uid="{00000000-0005-0000-0000-0000735D0000}"/>
    <cellStyle name="Normal 4 3 7 3" xfId="10905" xr:uid="{00000000-0005-0000-0000-0000745D0000}"/>
    <cellStyle name="Normal 4 3 7 4" xfId="20229" xr:uid="{00000000-0005-0000-0000-0000755D0000}"/>
    <cellStyle name="Normal 4 3 8" xfId="3124" xr:uid="{00000000-0005-0000-0000-0000765D0000}"/>
    <cellStyle name="Normal 4 3 8 2" xfId="7803" xr:uid="{00000000-0005-0000-0000-0000775D0000}"/>
    <cellStyle name="Normal 4 3 8 2 2" xfId="17127" xr:uid="{00000000-0005-0000-0000-0000785D0000}"/>
    <cellStyle name="Normal 4 3 8 2 3" xfId="26450" xr:uid="{00000000-0005-0000-0000-0000795D0000}"/>
    <cellStyle name="Normal 4 3 8 3" xfId="12511" xr:uid="{00000000-0005-0000-0000-00007A5D0000}"/>
    <cellStyle name="Normal 4 3 8 4" xfId="21837" xr:uid="{00000000-0005-0000-0000-00007B5D0000}"/>
    <cellStyle name="Normal 4 3 9" xfId="4780" xr:uid="{00000000-0005-0000-0000-00007C5D0000}"/>
    <cellStyle name="Normal 4 3 9 2" xfId="14104" xr:uid="{00000000-0005-0000-0000-00007D5D0000}"/>
    <cellStyle name="Normal 4 3 9 3" xfId="23427" xr:uid="{00000000-0005-0000-0000-00007E5D0000}"/>
    <cellStyle name="Normal 4 4" xfId="1104" xr:uid="{00000000-0005-0000-0000-00007F5D0000}"/>
    <cellStyle name="Normal 4 4 10" xfId="20029" xr:uid="{00000000-0005-0000-0000-0000805D0000}"/>
    <cellStyle name="Normal 4 4 2" xfId="1331" xr:uid="{00000000-0005-0000-0000-0000815D0000}"/>
    <cellStyle name="Normal 4 4 2 2" xfId="2534" xr:uid="{00000000-0005-0000-0000-0000825D0000}"/>
    <cellStyle name="Normal 4 4 2 3" xfId="3129" xr:uid="{00000000-0005-0000-0000-0000835D0000}"/>
    <cellStyle name="Normal 4 4 2 3 2" xfId="7808" xr:uid="{00000000-0005-0000-0000-0000845D0000}"/>
    <cellStyle name="Normal 4 4 2 3 2 2" xfId="17132" xr:uid="{00000000-0005-0000-0000-0000855D0000}"/>
    <cellStyle name="Normal 4 4 2 3 2 3" xfId="26455" xr:uid="{00000000-0005-0000-0000-0000865D0000}"/>
    <cellStyle name="Normal 4 4 2 3 3" xfId="12516" xr:uid="{00000000-0005-0000-0000-0000875D0000}"/>
    <cellStyle name="Normal 4 4 2 3 4" xfId="21842" xr:uid="{00000000-0005-0000-0000-0000885D0000}"/>
    <cellStyle name="Normal 4 4 2 4" xfId="4785" xr:uid="{00000000-0005-0000-0000-0000895D0000}"/>
    <cellStyle name="Normal 4 4 2 4 2" xfId="14109" xr:uid="{00000000-0005-0000-0000-00008A5D0000}"/>
    <cellStyle name="Normal 4 4 2 4 3" xfId="23432" xr:uid="{00000000-0005-0000-0000-00008B5D0000}"/>
    <cellStyle name="Normal 4 4 2 5" xfId="10910" xr:uid="{00000000-0005-0000-0000-00008C5D0000}"/>
    <cellStyle name="Normal 4 4 2 6" xfId="20234" xr:uid="{00000000-0005-0000-0000-00008D5D0000}"/>
    <cellStyle name="Normal 4 4 3" xfId="2533" xr:uid="{00000000-0005-0000-0000-00008E5D0000}"/>
    <cellStyle name="Normal 4 4 4" xfId="1330" xr:uid="{00000000-0005-0000-0000-00008F5D0000}"/>
    <cellStyle name="Normal 4 4 4 2" xfId="5821" xr:uid="{00000000-0005-0000-0000-0000905D0000}"/>
    <cellStyle name="Normal 4 4 4 2 2" xfId="15145" xr:uid="{00000000-0005-0000-0000-0000915D0000}"/>
    <cellStyle name="Normal 4 4 4 2 3" xfId="24468" xr:uid="{00000000-0005-0000-0000-0000925D0000}"/>
    <cellStyle name="Normal 4 4 4 3" xfId="10909" xr:uid="{00000000-0005-0000-0000-0000935D0000}"/>
    <cellStyle name="Normal 4 4 4 4" xfId="20233" xr:uid="{00000000-0005-0000-0000-0000945D0000}"/>
    <cellStyle name="Normal 4 4 5" xfId="2923" xr:uid="{00000000-0005-0000-0000-0000955D0000}"/>
    <cellStyle name="Normal 4 4 5 2" xfId="7605" xr:uid="{00000000-0005-0000-0000-0000965D0000}"/>
    <cellStyle name="Normal 4 4 5 2 2" xfId="16929" xr:uid="{00000000-0005-0000-0000-0000975D0000}"/>
    <cellStyle name="Normal 4 4 5 2 3" xfId="26252" xr:uid="{00000000-0005-0000-0000-0000985D0000}"/>
    <cellStyle name="Normal 4 4 5 3" xfId="12328" xr:uid="{00000000-0005-0000-0000-0000995D0000}"/>
    <cellStyle name="Normal 4 4 5 4" xfId="21654" xr:uid="{00000000-0005-0000-0000-00009A5D0000}"/>
    <cellStyle name="Normal 4 4 6" xfId="3128" xr:uid="{00000000-0005-0000-0000-00009B5D0000}"/>
    <cellStyle name="Normal 4 4 6 2" xfId="7807" xr:uid="{00000000-0005-0000-0000-00009C5D0000}"/>
    <cellStyle name="Normal 4 4 6 2 2" xfId="17131" xr:uid="{00000000-0005-0000-0000-00009D5D0000}"/>
    <cellStyle name="Normal 4 4 6 2 3" xfId="26454" xr:uid="{00000000-0005-0000-0000-00009E5D0000}"/>
    <cellStyle name="Normal 4 4 6 3" xfId="12515" xr:uid="{00000000-0005-0000-0000-00009F5D0000}"/>
    <cellStyle name="Normal 4 4 6 4" xfId="21841" xr:uid="{00000000-0005-0000-0000-0000A05D0000}"/>
    <cellStyle name="Normal 4 4 7" xfId="4784" xr:uid="{00000000-0005-0000-0000-0000A15D0000}"/>
    <cellStyle name="Normal 4 4 7 2" xfId="14108" xr:uid="{00000000-0005-0000-0000-0000A25D0000}"/>
    <cellStyle name="Normal 4 4 7 3" xfId="23431" xr:uid="{00000000-0005-0000-0000-0000A35D0000}"/>
    <cellStyle name="Normal 4 4 8" xfId="6715" xr:uid="{00000000-0005-0000-0000-0000A45D0000}"/>
    <cellStyle name="Normal 4 4 8 2" xfId="16039" xr:uid="{00000000-0005-0000-0000-0000A55D0000}"/>
    <cellStyle name="Normal 4 4 8 3" xfId="25362" xr:uid="{00000000-0005-0000-0000-0000A65D0000}"/>
    <cellStyle name="Normal 4 4 9" xfId="10705" xr:uid="{00000000-0005-0000-0000-0000A75D0000}"/>
    <cellStyle name="Normal 4 5" xfId="1115" xr:uid="{00000000-0005-0000-0000-0000A85D0000}"/>
    <cellStyle name="Normal 4 5 2" xfId="1332" xr:uid="{00000000-0005-0000-0000-0000A95D0000}"/>
    <cellStyle name="Normal 4 5 2 2" xfId="6657" xr:uid="{00000000-0005-0000-0000-0000AA5D0000}"/>
    <cellStyle name="Normal 4 5 2 2 2" xfId="15981" xr:uid="{00000000-0005-0000-0000-0000AB5D0000}"/>
    <cellStyle name="Normal 4 5 2 2 3" xfId="25304" xr:uid="{00000000-0005-0000-0000-0000AC5D0000}"/>
    <cellStyle name="Normal 4 5 2 3" xfId="10911" xr:uid="{00000000-0005-0000-0000-0000AD5D0000}"/>
    <cellStyle name="Normal 4 5 2 4" xfId="20235" xr:uid="{00000000-0005-0000-0000-0000AE5D0000}"/>
    <cellStyle name="Normal 4 5 3" xfId="3130" xr:uid="{00000000-0005-0000-0000-0000AF5D0000}"/>
    <cellStyle name="Normal 4 5 3 2" xfId="7809" xr:uid="{00000000-0005-0000-0000-0000B05D0000}"/>
    <cellStyle name="Normal 4 5 3 2 2" xfId="17133" xr:uid="{00000000-0005-0000-0000-0000B15D0000}"/>
    <cellStyle name="Normal 4 5 3 2 3" xfId="26456" xr:uid="{00000000-0005-0000-0000-0000B25D0000}"/>
    <cellStyle name="Normal 4 5 3 3" xfId="12517" xr:uid="{00000000-0005-0000-0000-0000B35D0000}"/>
    <cellStyle name="Normal 4 5 3 4" xfId="21843" xr:uid="{00000000-0005-0000-0000-0000B45D0000}"/>
    <cellStyle name="Normal 4 5 4" xfId="4786" xr:uid="{00000000-0005-0000-0000-0000B55D0000}"/>
    <cellStyle name="Normal 4 5 4 2" xfId="14110" xr:uid="{00000000-0005-0000-0000-0000B65D0000}"/>
    <cellStyle name="Normal 4 5 4 3" xfId="23433" xr:uid="{00000000-0005-0000-0000-0000B75D0000}"/>
    <cellStyle name="Normal 4 5 5" xfId="6318" xr:uid="{00000000-0005-0000-0000-0000B85D0000}"/>
    <cellStyle name="Normal 4 5 5 2" xfId="15642" xr:uid="{00000000-0005-0000-0000-0000B95D0000}"/>
    <cellStyle name="Normal 4 5 5 3" xfId="24965" xr:uid="{00000000-0005-0000-0000-0000BA5D0000}"/>
    <cellStyle name="Normal 4 5 6" xfId="10714" xr:uid="{00000000-0005-0000-0000-0000BB5D0000}"/>
    <cellStyle name="Normal 4 5 7" xfId="20038" xr:uid="{00000000-0005-0000-0000-0000BC5D0000}"/>
    <cellStyle name="Normal 4 6" xfId="1161" xr:uid="{00000000-0005-0000-0000-0000BD5D0000}"/>
    <cellStyle name="Normal 4 6 2" xfId="2975" xr:uid="{00000000-0005-0000-0000-0000BE5D0000}"/>
    <cellStyle name="Normal 4 6 2 2" xfId="7654" xr:uid="{00000000-0005-0000-0000-0000BF5D0000}"/>
    <cellStyle name="Normal 4 6 2 2 2" xfId="16978" xr:uid="{00000000-0005-0000-0000-0000C05D0000}"/>
    <cellStyle name="Normal 4 6 2 2 3" xfId="26301" xr:uid="{00000000-0005-0000-0000-0000C15D0000}"/>
    <cellStyle name="Normal 4 6 2 3" xfId="12368" xr:uid="{00000000-0005-0000-0000-0000C25D0000}"/>
    <cellStyle name="Normal 4 6 2 4" xfId="21694" xr:uid="{00000000-0005-0000-0000-0000C35D0000}"/>
    <cellStyle name="Normal 4 6 3" xfId="4624" xr:uid="{00000000-0005-0000-0000-0000C45D0000}"/>
    <cellStyle name="Normal 4 6 3 2" xfId="13948" xr:uid="{00000000-0005-0000-0000-0000C55D0000}"/>
    <cellStyle name="Normal 4 6 3 3" xfId="23271" xr:uid="{00000000-0005-0000-0000-0000C65D0000}"/>
    <cellStyle name="Normal 4 6 4" xfId="10756" xr:uid="{00000000-0005-0000-0000-0000C75D0000}"/>
    <cellStyle name="Normal 4 6 5" xfId="20080" xr:uid="{00000000-0005-0000-0000-0000C85D0000}"/>
    <cellStyle name="Normal 4 7" xfId="2524" xr:uid="{00000000-0005-0000-0000-0000C95D0000}"/>
    <cellStyle name="Normal 4 8" xfId="2913" xr:uid="{00000000-0005-0000-0000-0000CA5D0000}"/>
    <cellStyle name="Normal 4 8 2" xfId="4547" xr:uid="{00000000-0005-0000-0000-0000CB5D0000}"/>
    <cellStyle name="Normal 4 8 2 2" xfId="9224" xr:uid="{00000000-0005-0000-0000-0000CC5D0000}"/>
    <cellStyle name="Normal 4 8 2 2 2" xfId="18548" xr:uid="{00000000-0005-0000-0000-0000CD5D0000}"/>
    <cellStyle name="Normal 4 8 2 2 3" xfId="27871" xr:uid="{00000000-0005-0000-0000-0000CE5D0000}"/>
    <cellStyle name="Normal 4 8 2 3" xfId="13871" xr:uid="{00000000-0005-0000-0000-0000CF5D0000}"/>
    <cellStyle name="Normal 4 8 2 4" xfId="23195" xr:uid="{00000000-0005-0000-0000-0000D05D0000}"/>
    <cellStyle name="Normal 4 8 3" xfId="6322" xr:uid="{00000000-0005-0000-0000-0000D15D0000}"/>
    <cellStyle name="Normal 4 8 3 2" xfId="15646" xr:uid="{00000000-0005-0000-0000-0000D25D0000}"/>
    <cellStyle name="Normal 4 8 3 3" xfId="24969" xr:uid="{00000000-0005-0000-0000-0000D35D0000}"/>
    <cellStyle name="Normal 4 8 4" xfId="12325" xr:uid="{00000000-0005-0000-0000-0000D45D0000}"/>
    <cellStyle name="Normal 4 8 5" xfId="21651" xr:uid="{00000000-0005-0000-0000-0000D55D0000}"/>
    <cellStyle name="Normal 4 9" xfId="2928" xr:uid="{00000000-0005-0000-0000-0000D65D0000}"/>
    <cellStyle name="Normal 4 9 2" xfId="7610" xr:uid="{00000000-0005-0000-0000-0000D75D0000}"/>
    <cellStyle name="Normal 4 9 2 2" xfId="16934" xr:uid="{00000000-0005-0000-0000-0000D85D0000}"/>
    <cellStyle name="Normal 4 9 2 3" xfId="26257" xr:uid="{00000000-0005-0000-0000-0000D95D0000}"/>
    <cellStyle name="Normal 4 9 3" xfId="12333" xr:uid="{00000000-0005-0000-0000-0000DA5D0000}"/>
    <cellStyle name="Normal 4 9 4" xfId="21659" xr:uid="{00000000-0005-0000-0000-0000DB5D0000}"/>
    <cellStyle name="Normal 40" xfId="2535" xr:uid="{00000000-0005-0000-0000-0000DC5D0000}"/>
    <cellStyle name="Normal 40 2" xfId="2536" xr:uid="{00000000-0005-0000-0000-0000DD5D0000}"/>
    <cellStyle name="Normal 40 2 2" xfId="2537" xr:uid="{00000000-0005-0000-0000-0000DE5D0000}"/>
    <cellStyle name="Normal 40 2 2 2" xfId="2538" xr:uid="{00000000-0005-0000-0000-0000DF5D0000}"/>
    <cellStyle name="Normal 40 2 2 2 2" xfId="2539" xr:uid="{00000000-0005-0000-0000-0000E05D0000}"/>
    <cellStyle name="Normal 40 2 2 2 2 2" xfId="4227" xr:uid="{00000000-0005-0000-0000-0000E15D0000}"/>
    <cellStyle name="Normal 40 2 2 2 2 2 2" xfId="8904" xr:uid="{00000000-0005-0000-0000-0000E25D0000}"/>
    <cellStyle name="Normal 40 2 2 2 2 2 2 2" xfId="18228" xr:uid="{00000000-0005-0000-0000-0000E35D0000}"/>
    <cellStyle name="Normal 40 2 2 2 2 2 2 3" xfId="27551" xr:uid="{00000000-0005-0000-0000-0000E45D0000}"/>
    <cellStyle name="Normal 40 2 2 2 2 2 3" xfId="13561" xr:uid="{00000000-0005-0000-0000-0000E55D0000}"/>
    <cellStyle name="Normal 40 2 2 2 2 2 4" xfId="22885" xr:uid="{00000000-0005-0000-0000-0000E65D0000}"/>
    <cellStyle name="Normal 40 2 2 2 2 3" xfId="5961" xr:uid="{00000000-0005-0000-0000-0000E75D0000}"/>
    <cellStyle name="Normal 40 2 2 2 2 3 2" xfId="15285" xr:uid="{00000000-0005-0000-0000-0000E85D0000}"/>
    <cellStyle name="Normal 40 2 2 2 2 3 3" xfId="24608" xr:uid="{00000000-0005-0000-0000-0000E95D0000}"/>
    <cellStyle name="Normal 40 2 2 2 2 4" xfId="12006" xr:uid="{00000000-0005-0000-0000-0000EA5D0000}"/>
    <cellStyle name="Normal 40 2 2 2 2 5" xfId="21332" xr:uid="{00000000-0005-0000-0000-0000EB5D0000}"/>
    <cellStyle name="Normal 40 2 2 2 3" xfId="4226" xr:uid="{00000000-0005-0000-0000-0000EC5D0000}"/>
    <cellStyle name="Normal 40 2 2 2 3 2" xfId="8903" xr:uid="{00000000-0005-0000-0000-0000ED5D0000}"/>
    <cellStyle name="Normal 40 2 2 2 3 2 2" xfId="18227" xr:uid="{00000000-0005-0000-0000-0000EE5D0000}"/>
    <cellStyle name="Normal 40 2 2 2 3 2 3" xfId="27550" xr:uid="{00000000-0005-0000-0000-0000EF5D0000}"/>
    <cellStyle name="Normal 40 2 2 2 3 3" xfId="13560" xr:uid="{00000000-0005-0000-0000-0000F05D0000}"/>
    <cellStyle name="Normal 40 2 2 2 3 4" xfId="22884" xr:uid="{00000000-0005-0000-0000-0000F15D0000}"/>
    <cellStyle name="Normal 40 2 2 2 4" xfId="5960" xr:uid="{00000000-0005-0000-0000-0000F25D0000}"/>
    <cellStyle name="Normal 40 2 2 2 4 2" xfId="15284" xr:uid="{00000000-0005-0000-0000-0000F35D0000}"/>
    <cellStyle name="Normal 40 2 2 2 4 3" xfId="24607" xr:uid="{00000000-0005-0000-0000-0000F45D0000}"/>
    <cellStyle name="Normal 40 2 2 2 5" xfId="12005" xr:uid="{00000000-0005-0000-0000-0000F55D0000}"/>
    <cellStyle name="Normal 40 2 2 2 6" xfId="21331" xr:uid="{00000000-0005-0000-0000-0000F65D0000}"/>
    <cellStyle name="Normal 40 2 2 3" xfId="4225" xr:uid="{00000000-0005-0000-0000-0000F75D0000}"/>
    <cellStyle name="Normal 40 2 2 3 2" xfId="8902" xr:uid="{00000000-0005-0000-0000-0000F85D0000}"/>
    <cellStyle name="Normal 40 2 2 3 2 2" xfId="18226" xr:uid="{00000000-0005-0000-0000-0000F95D0000}"/>
    <cellStyle name="Normal 40 2 2 3 2 3" xfId="27549" xr:uid="{00000000-0005-0000-0000-0000FA5D0000}"/>
    <cellStyle name="Normal 40 2 2 3 3" xfId="13559" xr:uid="{00000000-0005-0000-0000-0000FB5D0000}"/>
    <cellStyle name="Normal 40 2 2 3 4" xfId="22883" xr:uid="{00000000-0005-0000-0000-0000FC5D0000}"/>
    <cellStyle name="Normal 40 2 2 4" xfId="5959" xr:uid="{00000000-0005-0000-0000-0000FD5D0000}"/>
    <cellStyle name="Normal 40 2 2 4 2" xfId="15283" xr:uid="{00000000-0005-0000-0000-0000FE5D0000}"/>
    <cellStyle name="Normal 40 2 2 4 3" xfId="24606" xr:uid="{00000000-0005-0000-0000-0000FF5D0000}"/>
    <cellStyle name="Normal 40 2 2 5" xfId="12004" xr:uid="{00000000-0005-0000-0000-0000005E0000}"/>
    <cellStyle name="Normal 40 2 2 6" xfId="21330" xr:uid="{00000000-0005-0000-0000-0000015E0000}"/>
    <cellStyle name="Normal 40 2 3" xfId="4224" xr:uid="{00000000-0005-0000-0000-0000025E0000}"/>
    <cellStyle name="Normal 40 2 3 2" xfId="8901" xr:uid="{00000000-0005-0000-0000-0000035E0000}"/>
    <cellStyle name="Normal 40 2 3 2 2" xfId="18225" xr:uid="{00000000-0005-0000-0000-0000045E0000}"/>
    <cellStyle name="Normal 40 2 3 2 3" xfId="27548" xr:uid="{00000000-0005-0000-0000-0000055E0000}"/>
    <cellStyle name="Normal 40 2 3 3" xfId="13558" xr:uid="{00000000-0005-0000-0000-0000065E0000}"/>
    <cellStyle name="Normal 40 2 3 4" xfId="22882" xr:uid="{00000000-0005-0000-0000-0000075E0000}"/>
    <cellStyle name="Normal 40 2 4" xfId="5958" xr:uid="{00000000-0005-0000-0000-0000085E0000}"/>
    <cellStyle name="Normal 40 2 4 2" xfId="15282" xr:uid="{00000000-0005-0000-0000-0000095E0000}"/>
    <cellStyle name="Normal 40 2 4 3" xfId="24605" xr:uid="{00000000-0005-0000-0000-00000A5E0000}"/>
    <cellStyle name="Normal 40 2 5" xfId="12003" xr:uid="{00000000-0005-0000-0000-00000B5E0000}"/>
    <cellStyle name="Normal 40 2 6" xfId="21329" xr:uid="{00000000-0005-0000-0000-00000C5E0000}"/>
    <cellStyle name="Normal 40 3" xfId="2540" xr:uid="{00000000-0005-0000-0000-00000D5E0000}"/>
    <cellStyle name="Normal 40 3 2" xfId="4228" xr:uid="{00000000-0005-0000-0000-00000E5E0000}"/>
    <cellStyle name="Normal 40 3 2 2" xfId="8905" xr:uid="{00000000-0005-0000-0000-00000F5E0000}"/>
    <cellStyle name="Normal 40 3 2 2 2" xfId="18229" xr:uid="{00000000-0005-0000-0000-0000105E0000}"/>
    <cellStyle name="Normal 40 3 2 2 3" xfId="27552" xr:uid="{00000000-0005-0000-0000-0000115E0000}"/>
    <cellStyle name="Normal 40 3 2 3" xfId="13562" xr:uid="{00000000-0005-0000-0000-0000125E0000}"/>
    <cellStyle name="Normal 40 3 2 4" xfId="22886" xr:uid="{00000000-0005-0000-0000-0000135E0000}"/>
    <cellStyle name="Normal 40 3 3" xfId="5962" xr:uid="{00000000-0005-0000-0000-0000145E0000}"/>
    <cellStyle name="Normal 40 3 3 2" xfId="15286" xr:uid="{00000000-0005-0000-0000-0000155E0000}"/>
    <cellStyle name="Normal 40 3 3 3" xfId="24609" xr:uid="{00000000-0005-0000-0000-0000165E0000}"/>
    <cellStyle name="Normal 40 3 4" xfId="12007" xr:uid="{00000000-0005-0000-0000-0000175E0000}"/>
    <cellStyle name="Normal 40 3 5" xfId="21333" xr:uid="{00000000-0005-0000-0000-0000185E0000}"/>
    <cellStyle name="Normal 40 4" xfId="4223" xr:uid="{00000000-0005-0000-0000-0000195E0000}"/>
    <cellStyle name="Normal 40 4 2" xfId="8900" xr:uid="{00000000-0005-0000-0000-00001A5E0000}"/>
    <cellStyle name="Normal 40 4 2 2" xfId="18224" xr:uid="{00000000-0005-0000-0000-00001B5E0000}"/>
    <cellStyle name="Normal 40 4 2 3" xfId="27547" xr:uid="{00000000-0005-0000-0000-00001C5E0000}"/>
    <cellStyle name="Normal 40 4 3" xfId="13557" xr:uid="{00000000-0005-0000-0000-00001D5E0000}"/>
    <cellStyle name="Normal 40 4 4" xfId="22881" xr:uid="{00000000-0005-0000-0000-00001E5E0000}"/>
    <cellStyle name="Normal 40 5" xfId="5957" xr:uid="{00000000-0005-0000-0000-00001F5E0000}"/>
    <cellStyle name="Normal 40 5 2" xfId="15281" xr:uid="{00000000-0005-0000-0000-0000205E0000}"/>
    <cellStyle name="Normal 40 5 3" xfId="24604" xr:uid="{00000000-0005-0000-0000-0000215E0000}"/>
    <cellStyle name="Normal 40 6" xfId="12002" xr:uid="{00000000-0005-0000-0000-0000225E0000}"/>
    <cellStyle name="Normal 40 7" xfId="21328" xr:uid="{00000000-0005-0000-0000-0000235E0000}"/>
    <cellStyle name="Normal 40 8" xfId="28859" xr:uid="{00000000-0005-0000-0000-0000245E0000}"/>
    <cellStyle name="Normal 41" xfId="2541" xr:uid="{00000000-0005-0000-0000-0000255E0000}"/>
    <cellStyle name="Normal 41 2" xfId="2542" xr:uid="{00000000-0005-0000-0000-0000265E0000}"/>
    <cellStyle name="Normal 41 2 2" xfId="2543" xr:uid="{00000000-0005-0000-0000-0000275E0000}"/>
    <cellStyle name="Normal 41 2 2 2" xfId="4231" xr:uid="{00000000-0005-0000-0000-0000285E0000}"/>
    <cellStyle name="Normal 41 2 2 2 2" xfId="8908" xr:uid="{00000000-0005-0000-0000-0000295E0000}"/>
    <cellStyle name="Normal 41 2 2 2 2 2" xfId="18232" xr:uid="{00000000-0005-0000-0000-00002A5E0000}"/>
    <cellStyle name="Normal 41 2 2 2 2 3" xfId="27555" xr:uid="{00000000-0005-0000-0000-00002B5E0000}"/>
    <cellStyle name="Normal 41 2 2 2 3" xfId="13565" xr:uid="{00000000-0005-0000-0000-00002C5E0000}"/>
    <cellStyle name="Normal 41 2 2 2 4" xfId="22889" xr:uid="{00000000-0005-0000-0000-00002D5E0000}"/>
    <cellStyle name="Normal 41 2 2 3" xfId="5965" xr:uid="{00000000-0005-0000-0000-00002E5E0000}"/>
    <cellStyle name="Normal 41 2 2 3 2" xfId="15289" xr:uid="{00000000-0005-0000-0000-00002F5E0000}"/>
    <cellStyle name="Normal 41 2 2 3 3" xfId="24612" xr:uid="{00000000-0005-0000-0000-0000305E0000}"/>
    <cellStyle name="Normal 41 2 2 4" xfId="12010" xr:uid="{00000000-0005-0000-0000-0000315E0000}"/>
    <cellStyle name="Normal 41 2 2 5" xfId="21336" xr:uid="{00000000-0005-0000-0000-0000325E0000}"/>
    <cellStyle name="Normal 41 2 3" xfId="4230" xr:uid="{00000000-0005-0000-0000-0000335E0000}"/>
    <cellStyle name="Normal 41 2 3 2" xfId="8907" xr:uid="{00000000-0005-0000-0000-0000345E0000}"/>
    <cellStyle name="Normal 41 2 3 2 2" xfId="18231" xr:uid="{00000000-0005-0000-0000-0000355E0000}"/>
    <cellStyle name="Normal 41 2 3 2 3" xfId="27554" xr:uid="{00000000-0005-0000-0000-0000365E0000}"/>
    <cellStyle name="Normal 41 2 3 3" xfId="13564" xr:uid="{00000000-0005-0000-0000-0000375E0000}"/>
    <cellStyle name="Normal 41 2 3 4" xfId="22888" xr:uid="{00000000-0005-0000-0000-0000385E0000}"/>
    <cellStyle name="Normal 41 2 4" xfId="5964" xr:uid="{00000000-0005-0000-0000-0000395E0000}"/>
    <cellStyle name="Normal 41 2 4 2" xfId="15288" xr:uid="{00000000-0005-0000-0000-00003A5E0000}"/>
    <cellStyle name="Normal 41 2 4 3" xfId="24611" xr:uid="{00000000-0005-0000-0000-00003B5E0000}"/>
    <cellStyle name="Normal 41 2 5" xfId="12009" xr:uid="{00000000-0005-0000-0000-00003C5E0000}"/>
    <cellStyle name="Normal 41 2 6" xfId="21335" xr:uid="{00000000-0005-0000-0000-00003D5E0000}"/>
    <cellStyle name="Normal 41 3" xfId="2544" xr:uid="{00000000-0005-0000-0000-00003E5E0000}"/>
    <cellStyle name="Normal 41 3 2" xfId="4232" xr:uid="{00000000-0005-0000-0000-00003F5E0000}"/>
    <cellStyle name="Normal 41 3 2 2" xfId="8909" xr:uid="{00000000-0005-0000-0000-0000405E0000}"/>
    <cellStyle name="Normal 41 3 2 2 2" xfId="18233" xr:uid="{00000000-0005-0000-0000-0000415E0000}"/>
    <cellStyle name="Normal 41 3 2 2 3" xfId="27556" xr:uid="{00000000-0005-0000-0000-0000425E0000}"/>
    <cellStyle name="Normal 41 3 2 3" xfId="13566" xr:uid="{00000000-0005-0000-0000-0000435E0000}"/>
    <cellStyle name="Normal 41 3 2 4" xfId="22890" xr:uid="{00000000-0005-0000-0000-0000445E0000}"/>
    <cellStyle name="Normal 41 3 3" xfId="5966" xr:uid="{00000000-0005-0000-0000-0000455E0000}"/>
    <cellStyle name="Normal 41 3 3 2" xfId="15290" xr:uid="{00000000-0005-0000-0000-0000465E0000}"/>
    <cellStyle name="Normal 41 3 3 3" xfId="24613" xr:uid="{00000000-0005-0000-0000-0000475E0000}"/>
    <cellStyle name="Normal 41 3 4" xfId="12011" xr:uid="{00000000-0005-0000-0000-0000485E0000}"/>
    <cellStyle name="Normal 41 3 5" xfId="21337" xr:uid="{00000000-0005-0000-0000-0000495E0000}"/>
    <cellStyle name="Normal 41 4" xfId="4229" xr:uid="{00000000-0005-0000-0000-00004A5E0000}"/>
    <cellStyle name="Normal 41 4 2" xfId="8906" xr:uid="{00000000-0005-0000-0000-00004B5E0000}"/>
    <cellStyle name="Normal 41 4 2 2" xfId="18230" xr:uid="{00000000-0005-0000-0000-00004C5E0000}"/>
    <cellStyle name="Normal 41 4 2 3" xfId="27553" xr:uid="{00000000-0005-0000-0000-00004D5E0000}"/>
    <cellStyle name="Normal 41 4 3" xfId="13563" xr:uid="{00000000-0005-0000-0000-00004E5E0000}"/>
    <cellStyle name="Normal 41 4 4" xfId="22887" xr:uid="{00000000-0005-0000-0000-00004F5E0000}"/>
    <cellStyle name="Normal 41 5" xfId="5963" xr:uid="{00000000-0005-0000-0000-0000505E0000}"/>
    <cellStyle name="Normal 41 5 2" xfId="15287" xr:uid="{00000000-0005-0000-0000-0000515E0000}"/>
    <cellStyle name="Normal 41 5 3" xfId="24610" xr:uid="{00000000-0005-0000-0000-0000525E0000}"/>
    <cellStyle name="Normal 41 6" xfId="12008" xr:uid="{00000000-0005-0000-0000-0000535E0000}"/>
    <cellStyle name="Normal 41 7" xfId="21334" xr:uid="{00000000-0005-0000-0000-0000545E0000}"/>
    <cellStyle name="Normal 41 8" xfId="28837" xr:uid="{00000000-0005-0000-0000-0000555E0000}"/>
    <cellStyle name="Normal 42" xfId="2545" xr:uid="{00000000-0005-0000-0000-0000565E0000}"/>
    <cellStyle name="Normal 42 2" xfId="4233" xr:uid="{00000000-0005-0000-0000-0000575E0000}"/>
    <cellStyle name="Normal 42 2 2" xfId="8910" xr:uid="{00000000-0005-0000-0000-0000585E0000}"/>
    <cellStyle name="Normal 42 2 2 2" xfId="18234" xr:uid="{00000000-0005-0000-0000-0000595E0000}"/>
    <cellStyle name="Normal 42 2 2 3" xfId="27557" xr:uid="{00000000-0005-0000-0000-00005A5E0000}"/>
    <cellStyle name="Normal 42 2 3" xfId="13567" xr:uid="{00000000-0005-0000-0000-00005B5E0000}"/>
    <cellStyle name="Normal 42 2 4" xfId="22891" xr:uid="{00000000-0005-0000-0000-00005C5E0000}"/>
    <cellStyle name="Normal 42 2 5" xfId="28943" xr:uid="{00000000-0005-0000-0000-00005D5E0000}"/>
    <cellStyle name="Normal 42 3" xfId="5967" xr:uid="{00000000-0005-0000-0000-00005E5E0000}"/>
    <cellStyle name="Normal 42 3 2" xfId="15291" xr:uid="{00000000-0005-0000-0000-00005F5E0000}"/>
    <cellStyle name="Normal 42 3 3" xfId="24614" xr:uid="{00000000-0005-0000-0000-0000605E0000}"/>
    <cellStyle name="Normal 42 4" xfId="12012" xr:uid="{00000000-0005-0000-0000-0000615E0000}"/>
    <cellStyle name="Normal 42 5" xfId="21338" xr:uid="{00000000-0005-0000-0000-0000625E0000}"/>
    <cellStyle name="Normal 42 6" xfId="28911" xr:uid="{00000000-0005-0000-0000-0000635E0000}"/>
    <cellStyle name="Normal 43" xfId="2546" xr:uid="{00000000-0005-0000-0000-0000645E0000}"/>
    <cellStyle name="Normal 43 2" xfId="2547" xr:uid="{00000000-0005-0000-0000-0000655E0000}"/>
    <cellStyle name="Normal 43 2 2" xfId="2548" xr:uid="{00000000-0005-0000-0000-0000665E0000}"/>
    <cellStyle name="Normal 43 2 2 2" xfId="4235" xr:uid="{00000000-0005-0000-0000-0000675E0000}"/>
    <cellStyle name="Normal 43 2 2 2 2" xfId="8912" xr:uid="{00000000-0005-0000-0000-0000685E0000}"/>
    <cellStyle name="Normal 43 2 2 2 2 2" xfId="18236" xr:uid="{00000000-0005-0000-0000-0000695E0000}"/>
    <cellStyle name="Normal 43 2 2 2 2 3" xfId="27559" xr:uid="{00000000-0005-0000-0000-00006A5E0000}"/>
    <cellStyle name="Normal 43 2 2 2 3" xfId="13569" xr:uid="{00000000-0005-0000-0000-00006B5E0000}"/>
    <cellStyle name="Normal 43 2 2 2 4" xfId="22893" xr:uid="{00000000-0005-0000-0000-00006C5E0000}"/>
    <cellStyle name="Normal 43 2 2 3" xfId="5970" xr:uid="{00000000-0005-0000-0000-00006D5E0000}"/>
    <cellStyle name="Normal 43 2 2 3 2" xfId="15294" xr:uid="{00000000-0005-0000-0000-00006E5E0000}"/>
    <cellStyle name="Normal 43 2 2 3 3" xfId="24617" xr:uid="{00000000-0005-0000-0000-00006F5E0000}"/>
    <cellStyle name="Normal 43 2 2 4" xfId="12014" xr:uid="{00000000-0005-0000-0000-0000705E0000}"/>
    <cellStyle name="Normal 43 2 2 5" xfId="21340" xr:uid="{00000000-0005-0000-0000-0000715E0000}"/>
    <cellStyle name="Normal 43 2 3" xfId="4234" xr:uid="{00000000-0005-0000-0000-0000725E0000}"/>
    <cellStyle name="Normal 43 2 3 2" xfId="8911" xr:uid="{00000000-0005-0000-0000-0000735E0000}"/>
    <cellStyle name="Normal 43 2 3 2 2" xfId="18235" xr:uid="{00000000-0005-0000-0000-0000745E0000}"/>
    <cellStyle name="Normal 43 2 3 2 3" xfId="27558" xr:uid="{00000000-0005-0000-0000-0000755E0000}"/>
    <cellStyle name="Normal 43 2 3 3" xfId="13568" xr:uid="{00000000-0005-0000-0000-0000765E0000}"/>
    <cellStyle name="Normal 43 2 3 4" xfId="22892" xr:uid="{00000000-0005-0000-0000-0000775E0000}"/>
    <cellStyle name="Normal 43 2 4" xfId="5969" xr:uid="{00000000-0005-0000-0000-0000785E0000}"/>
    <cellStyle name="Normal 43 2 4 2" xfId="15293" xr:uid="{00000000-0005-0000-0000-0000795E0000}"/>
    <cellStyle name="Normal 43 2 4 3" xfId="24616" xr:uid="{00000000-0005-0000-0000-00007A5E0000}"/>
    <cellStyle name="Normal 43 2 5" xfId="12013" xr:uid="{00000000-0005-0000-0000-00007B5E0000}"/>
    <cellStyle name="Normal 43 2 6" xfId="21339" xr:uid="{00000000-0005-0000-0000-00007C5E0000}"/>
    <cellStyle name="Normal 43 2 7" xfId="28944" xr:uid="{00000000-0005-0000-0000-00007D5E0000}"/>
    <cellStyle name="Normal 43 3" xfId="2549" xr:uid="{00000000-0005-0000-0000-00007E5E0000}"/>
    <cellStyle name="Normal 43 3 2" xfId="4236" xr:uid="{00000000-0005-0000-0000-00007F5E0000}"/>
    <cellStyle name="Normal 43 3 2 2" xfId="8913" xr:uid="{00000000-0005-0000-0000-0000805E0000}"/>
    <cellStyle name="Normal 43 3 2 2 2" xfId="18237" xr:uid="{00000000-0005-0000-0000-0000815E0000}"/>
    <cellStyle name="Normal 43 3 2 2 3" xfId="27560" xr:uid="{00000000-0005-0000-0000-0000825E0000}"/>
    <cellStyle name="Normal 43 3 2 3" xfId="13570" xr:uid="{00000000-0005-0000-0000-0000835E0000}"/>
    <cellStyle name="Normal 43 3 2 4" xfId="22894" xr:uid="{00000000-0005-0000-0000-0000845E0000}"/>
    <cellStyle name="Normal 43 3 3" xfId="5971" xr:uid="{00000000-0005-0000-0000-0000855E0000}"/>
    <cellStyle name="Normal 43 3 3 2" xfId="15295" xr:uid="{00000000-0005-0000-0000-0000865E0000}"/>
    <cellStyle name="Normal 43 3 3 3" xfId="24618" xr:uid="{00000000-0005-0000-0000-0000875E0000}"/>
    <cellStyle name="Normal 43 3 4" xfId="12015" xr:uid="{00000000-0005-0000-0000-0000885E0000}"/>
    <cellStyle name="Normal 43 3 5" xfId="21341" xr:uid="{00000000-0005-0000-0000-0000895E0000}"/>
    <cellStyle name="Normal 43 4" xfId="2550" xr:uid="{00000000-0005-0000-0000-00008A5E0000}"/>
    <cellStyle name="Normal 43 5" xfId="28829" xr:uid="{00000000-0005-0000-0000-00008B5E0000}"/>
    <cellStyle name="Normal 44" xfId="1344" xr:uid="{00000000-0005-0000-0000-00008C5E0000}"/>
    <cellStyle name="Normal 44 2" xfId="1347" xr:uid="{00000000-0005-0000-0000-00008D5E0000}"/>
    <cellStyle name="Normal 44 3" xfId="2551" xr:uid="{00000000-0005-0000-0000-00008E5E0000}"/>
    <cellStyle name="Normal 44 4" xfId="28914" xr:uid="{00000000-0005-0000-0000-00008F5E0000}"/>
    <cellStyle name="Normal 45" xfId="2552" xr:uid="{00000000-0005-0000-0000-0000905E0000}"/>
    <cellStyle name="Normal 45 2" xfId="4237" xr:uid="{00000000-0005-0000-0000-0000915E0000}"/>
    <cellStyle name="Normal 45 2 2" xfId="8914" xr:uid="{00000000-0005-0000-0000-0000925E0000}"/>
    <cellStyle name="Normal 45 2 2 2" xfId="18238" xr:uid="{00000000-0005-0000-0000-0000935E0000}"/>
    <cellStyle name="Normal 45 2 2 3" xfId="27561" xr:uid="{00000000-0005-0000-0000-0000945E0000}"/>
    <cellStyle name="Normal 45 2 3" xfId="13571" xr:uid="{00000000-0005-0000-0000-0000955E0000}"/>
    <cellStyle name="Normal 45 2 4" xfId="22895" xr:uid="{00000000-0005-0000-0000-0000965E0000}"/>
    <cellStyle name="Normal 45 3" xfId="5973" xr:uid="{00000000-0005-0000-0000-0000975E0000}"/>
    <cellStyle name="Normal 45 3 2" xfId="15297" xr:uid="{00000000-0005-0000-0000-0000985E0000}"/>
    <cellStyle name="Normal 45 3 3" xfId="24620" xr:uid="{00000000-0005-0000-0000-0000995E0000}"/>
    <cellStyle name="Normal 45 4" xfId="12016" xr:uid="{00000000-0005-0000-0000-00009A5E0000}"/>
    <cellStyle name="Normal 45 5" xfId="21342" xr:uid="{00000000-0005-0000-0000-00009B5E0000}"/>
    <cellStyle name="Normal 45 6" xfId="28945" xr:uid="{00000000-0005-0000-0000-00009C5E0000}"/>
    <cellStyle name="Normal 46" xfId="2553" xr:uid="{00000000-0005-0000-0000-00009D5E0000}"/>
    <cellStyle name="Normal 46 2" xfId="4238" xr:uid="{00000000-0005-0000-0000-00009E5E0000}"/>
    <cellStyle name="Normal 46 2 2" xfId="8915" xr:uid="{00000000-0005-0000-0000-00009F5E0000}"/>
    <cellStyle name="Normal 46 2 2 2" xfId="18239" xr:uid="{00000000-0005-0000-0000-0000A05E0000}"/>
    <cellStyle name="Normal 46 2 2 3" xfId="27562" xr:uid="{00000000-0005-0000-0000-0000A15E0000}"/>
    <cellStyle name="Normal 46 2 3" xfId="13572" xr:uid="{00000000-0005-0000-0000-0000A25E0000}"/>
    <cellStyle name="Normal 46 2 4" xfId="22896" xr:uid="{00000000-0005-0000-0000-0000A35E0000}"/>
    <cellStyle name="Normal 46 3" xfId="5974" xr:uid="{00000000-0005-0000-0000-0000A45E0000}"/>
    <cellStyle name="Normal 46 3 2" xfId="15298" xr:uid="{00000000-0005-0000-0000-0000A55E0000}"/>
    <cellStyle name="Normal 46 3 3" xfId="24621" xr:uid="{00000000-0005-0000-0000-0000A65E0000}"/>
    <cellStyle name="Normal 46 4" xfId="12017" xr:uid="{00000000-0005-0000-0000-0000A75E0000}"/>
    <cellStyle name="Normal 46 5" xfId="21343" xr:uid="{00000000-0005-0000-0000-0000A85E0000}"/>
    <cellStyle name="Normal 47" xfId="2554" xr:uid="{00000000-0005-0000-0000-0000A95E0000}"/>
    <cellStyle name="Normal 47 2" xfId="2555" xr:uid="{00000000-0005-0000-0000-0000AA5E0000}"/>
    <cellStyle name="Normal 47 2 2" xfId="2556" xr:uid="{00000000-0005-0000-0000-0000AB5E0000}"/>
    <cellStyle name="Normal 47 2 2 2" xfId="4239" xr:uid="{00000000-0005-0000-0000-0000AC5E0000}"/>
    <cellStyle name="Normal 47 2 2 2 2" xfId="8916" xr:uid="{00000000-0005-0000-0000-0000AD5E0000}"/>
    <cellStyle name="Normal 47 2 2 2 2 2" xfId="18240" xr:uid="{00000000-0005-0000-0000-0000AE5E0000}"/>
    <cellStyle name="Normal 47 2 2 2 2 3" xfId="27563" xr:uid="{00000000-0005-0000-0000-0000AF5E0000}"/>
    <cellStyle name="Normal 47 2 2 2 3" xfId="13573" xr:uid="{00000000-0005-0000-0000-0000B05E0000}"/>
    <cellStyle name="Normal 47 2 2 2 4" xfId="22897" xr:uid="{00000000-0005-0000-0000-0000B15E0000}"/>
    <cellStyle name="Normal 47 2 2 3" xfId="5976" xr:uid="{00000000-0005-0000-0000-0000B25E0000}"/>
    <cellStyle name="Normal 47 2 2 3 2" xfId="15300" xr:uid="{00000000-0005-0000-0000-0000B35E0000}"/>
    <cellStyle name="Normal 47 2 2 3 3" xfId="24623" xr:uid="{00000000-0005-0000-0000-0000B45E0000}"/>
    <cellStyle name="Normal 47 2 2 4" xfId="12018" xr:uid="{00000000-0005-0000-0000-0000B55E0000}"/>
    <cellStyle name="Normal 47 2 2 5" xfId="21344" xr:uid="{00000000-0005-0000-0000-0000B65E0000}"/>
    <cellStyle name="Normal 47 3" xfId="2557" xr:uid="{00000000-0005-0000-0000-0000B75E0000}"/>
    <cellStyle name="Normal 47 3 2" xfId="2558" xr:uid="{00000000-0005-0000-0000-0000B85E0000}"/>
    <cellStyle name="Normal 47 3 2 2" xfId="4240" xr:uid="{00000000-0005-0000-0000-0000B95E0000}"/>
    <cellStyle name="Normal 47 3 2 2 2" xfId="8917" xr:uid="{00000000-0005-0000-0000-0000BA5E0000}"/>
    <cellStyle name="Normal 47 3 2 2 2 2" xfId="18241" xr:uid="{00000000-0005-0000-0000-0000BB5E0000}"/>
    <cellStyle name="Normal 47 3 2 2 2 3" xfId="27564" xr:uid="{00000000-0005-0000-0000-0000BC5E0000}"/>
    <cellStyle name="Normal 47 3 2 2 3" xfId="13574" xr:uid="{00000000-0005-0000-0000-0000BD5E0000}"/>
    <cellStyle name="Normal 47 3 2 2 4" xfId="22898" xr:uid="{00000000-0005-0000-0000-0000BE5E0000}"/>
    <cellStyle name="Normal 47 3 2 3" xfId="5977" xr:uid="{00000000-0005-0000-0000-0000BF5E0000}"/>
    <cellStyle name="Normal 47 3 2 3 2" xfId="15301" xr:uid="{00000000-0005-0000-0000-0000C05E0000}"/>
    <cellStyle name="Normal 47 3 2 3 3" xfId="24624" xr:uid="{00000000-0005-0000-0000-0000C15E0000}"/>
    <cellStyle name="Normal 47 3 2 4" xfId="12019" xr:uid="{00000000-0005-0000-0000-0000C25E0000}"/>
    <cellStyle name="Normal 47 3 2 5" xfId="21345" xr:uid="{00000000-0005-0000-0000-0000C35E0000}"/>
    <cellStyle name="Normal 47 4" xfId="2559" xr:uid="{00000000-0005-0000-0000-0000C45E0000}"/>
    <cellStyle name="Normal 47 4 2" xfId="4241" xr:uid="{00000000-0005-0000-0000-0000C55E0000}"/>
    <cellStyle name="Normal 47 4 2 2" xfId="8918" xr:uid="{00000000-0005-0000-0000-0000C65E0000}"/>
    <cellStyle name="Normal 47 4 2 2 2" xfId="18242" xr:uid="{00000000-0005-0000-0000-0000C75E0000}"/>
    <cellStyle name="Normal 47 4 2 2 3" xfId="27565" xr:uid="{00000000-0005-0000-0000-0000C85E0000}"/>
    <cellStyle name="Normal 47 4 2 3" xfId="13575" xr:uid="{00000000-0005-0000-0000-0000C95E0000}"/>
    <cellStyle name="Normal 47 4 2 4" xfId="22899" xr:uid="{00000000-0005-0000-0000-0000CA5E0000}"/>
    <cellStyle name="Normal 47 4 3" xfId="5978" xr:uid="{00000000-0005-0000-0000-0000CB5E0000}"/>
    <cellStyle name="Normal 47 4 3 2" xfId="15302" xr:uid="{00000000-0005-0000-0000-0000CC5E0000}"/>
    <cellStyle name="Normal 47 4 3 3" xfId="24625" xr:uid="{00000000-0005-0000-0000-0000CD5E0000}"/>
    <cellStyle name="Normal 47 4 4" xfId="12020" xr:uid="{00000000-0005-0000-0000-0000CE5E0000}"/>
    <cellStyle name="Normal 47 4 5" xfId="21346" xr:uid="{00000000-0005-0000-0000-0000CF5E0000}"/>
    <cellStyle name="Normal 48" xfId="2560" xr:uid="{00000000-0005-0000-0000-0000D05E0000}"/>
    <cellStyle name="Normal 48 2" xfId="2561" xr:uid="{00000000-0005-0000-0000-0000D15E0000}"/>
    <cellStyle name="Normal 48 2 2" xfId="4242" xr:uid="{00000000-0005-0000-0000-0000D25E0000}"/>
    <cellStyle name="Normal 48 2 2 2" xfId="8919" xr:uid="{00000000-0005-0000-0000-0000D35E0000}"/>
    <cellStyle name="Normal 48 2 2 2 2" xfId="18243" xr:uid="{00000000-0005-0000-0000-0000D45E0000}"/>
    <cellStyle name="Normal 48 2 2 2 3" xfId="27566" xr:uid="{00000000-0005-0000-0000-0000D55E0000}"/>
    <cellStyle name="Normal 48 2 2 3" xfId="13576" xr:uid="{00000000-0005-0000-0000-0000D65E0000}"/>
    <cellStyle name="Normal 48 2 2 4" xfId="22900" xr:uid="{00000000-0005-0000-0000-0000D75E0000}"/>
    <cellStyle name="Normal 48 2 3" xfId="5980" xr:uid="{00000000-0005-0000-0000-0000D85E0000}"/>
    <cellStyle name="Normal 48 2 3 2" xfId="15304" xr:uid="{00000000-0005-0000-0000-0000D95E0000}"/>
    <cellStyle name="Normal 48 2 3 3" xfId="24627" xr:uid="{00000000-0005-0000-0000-0000DA5E0000}"/>
    <cellStyle name="Normal 48 2 4" xfId="12021" xr:uid="{00000000-0005-0000-0000-0000DB5E0000}"/>
    <cellStyle name="Normal 48 2 5" xfId="21347" xr:uid="{00000000-0005-0000-0000-0000DC5E0000}"/>
    <cellStyle name="Normal 49" xfId="2562" xr:uid="{00000000-0005-0000-0000-0000DD5E0000}"/>
    <cellStyle name="Normal 49 2" xfId="4243" xr:uid="{00000000-0005-0000-0000-0000DE5E0000}"/>
    <cellStyle name="Normal 49 2 2" xfId="8920" xr:uid="{00000000-0005-0000-0000-0000DF5E0000}"/>
    <cellStyle name="Normal 49 2 2 2" xfId="18244" xr:uid="{00000000-0005-0000-0000-0000E05E0000}"/>
    <cellStyle name="Normal 49 2 2 3" xfId="27567" xr:uid="{00000000-0005-0000-0000-0000E15E0000}"/>
    <cellStyle name="Normal 49 2 3" xfId="13577" xr:uid="{00000000-0005-0000-0000-0000E25E0000}"/>
    <cellStyle name="Normal 49 2 4" xfId="22901" xr:uid="{00000000-0005-0000-0000-0000E35E0000}"/>
    <cellStyle name="Normal 49 3" xfId="5981" xr:uid="{00000000-0005-0000-0000-0000E45E0000}"/>
    <cellStyle name="Normal 49 3 2" xfId="15305" xr:uid="{00000000-0005-0000-0000-0000E55E0000}"/>
    <cellStyle name="Normal 49 3 3" xfId="24628" xr:uid="{00000000-0005-0000-0000-0000E65E0000}"/>
    <cellStyle name="Normal 49 4" xfId="12022" xr:uid="{00000000-0005-0000-0000-0000E75E0000}"/>
    <cellStyle name="Normal 49 5" xfId="21348" xr:uid="{00000000-0005-0000-0000-0000E85E0000}"/>
    <cellStyle name="Normal 5" xfId="169" xr:uid="{00000000-0005-0000-0000-0000E95E0000}"/>
    <cellStyle name="Normal 5 10" xfId="2564" xr:uid="{00000000-0005-0000-0000-0000EA5E0000}"/>
    <cellStyle name="Normal 5 10 2" xfId="4245" xr:uid="{00000000-0005-0000-0000-0000EB5E0000}"/>
    <cellStyle name="Normal 5 10 2 2" xfId="8922" xr:uid="{00000000-0005-0000-0000-0000EC5E0000}"/>
    <cellStyle name="Normal 5 10 2 2 2" xfId="18246" xr:uid="{00000000-0005-0000-0000-0000ED5E0000}"/>
    <cellStyle name="Normal 5 10 2 2 3" xfId="27569" xr:uid="{00000000-0005-0000-0000-0000EE5E0000}"/>
    <cellStyle name="Normal 5 10 2 3" xfId="13579" xr:uid="{00000000-0005-0000-0000-0000EF5E0000}"/>
    <cellStyle name="Normal 5 10 2 4" xfId="22903" xr:uid="{00000000-0005-0000-0000-0000F05E0000}"/>
    <cellStyle name="Normal 5 10 3" xfId="5983" xr:uid="{00000000-0005-0000-0000-0000F15E0000}"/>
    <cellStyle name="Normal 5 10 3 2" xfId="15307" xr:uid="{00000000-0005-0000-0000-0000F25E0000}"/>
    <cellStyle name="Normal 5 10 3 3" xfId="24630" xr:uid="{00000000-0005-0000-0000-0000F35E0000}"/>
    <cellStyle name="Normal 5 10 4" xfId="12024" xr:uid="{00000000-0005-0000-0000-0000F45E0000}"/>
    <cellStyle name="Normal 5 10 5" xfId="21350" xr:uid="{00000000-0005-0000-0000-0000F55E0000}"/>
    <cellStyle name="Normal 5 11" xfId="2563" xr:uid="{00000000-0005-0000-0000-0000F65E0000}"/>
    <cellStyle name="Normal 5 11 2" xfId="4244" xr:uid="{00000000-0005-0000-0000-0000F75E0000}"/>
    <cellStyle name="Normal 5 11 2 2" xfId="8921" xr:uid="{00000000-0005-0000-0000-0000F85E0000}"/>
    <cellStyle name="Normal 5 11 2 2 2" xfId="18245" xr:uid="{00000000-0005-0000-0000-0000F95E0000}"/>
    <cellStyle name="Normal 5 11 2 2 3" xfId="27568" xr:uid="{00000000-0005-0000-0000-0000FA5E0000}"/>
    <cellStyle name="Normal 5 11 2 3" xfId="13578" xr:uid="{00000000-0005-0000-0000-0000FB5E0000}"/>
    <cellStyle name="Normal 5 11 2 4" xfId="22902" xr:uid="{00000000-0005-0000-0000-0000FC5E0000}"/>
    <cellStyle name="Normal 5 11 3" xfId="5982" xr:uid="{00000000-0005-0000-0000-0000FD5E0000}"/>
    <cellStyle name="Normal 5 11 3 2" xfId="15306" xr:uid="{00000000-0005-0000-0000-0000FE5E0000}"/>
    <cellStyle name="Normal 5 11 3 3" xfId="24629" xr:uid="{00000000-0005-0000-0000-0000FF5E0000}"/>
    <cellStyle name="Normal 5 11 4" xfId="12023" xr:uid="{00000000-0005-0000-0000-0000005F0000}"/>
    <cellStyle name="Normal 5 11 5" xfId="21349" xr:uid="{00000000-0005-0000-0000-0000015F0000}"/>
    <cellStyle name="Normal 5 12" xfId="2914" xr:uid="{00000000-0005-0000-0000-0000025F0000}"/>
    <cellStyle name="Normal 5 12 2" xfId="4548" xr:uid="{00000000-0005-0000-0000-0000035F0000}"/>
    <cellStyle name="Normal 5 12 2 2" xfId="9225" xr:uid="{00000000-0005-0000-0000-0000045F0000}"/>
    <cellStyle name="Normal 5 12 2 2 2" xfId="18549" xr:uid="{00000000-0005-0000-0000-0000055F0000}"/>
    <cellStyle name="Normal 5 12 2 2 3" xfId="27872" xr:uid="{00000000-0005-0000-0000-0000065F0000}"/>
    <cellStyle name="Normal 5 12 2 3" xfId="13872" xr:uid="{00000000-0005-0000-0000-0000075F0000}"/>
    <cellStyle name="Normal 5 12 2 4" xfId="23196" xr:uid="{00000000-0005-0000-0000-0000085F0000}"/>
    <cellStyle name="Normal 5 12 3" xfId="6323" xr:uid="{00000000-0005-0000-0000-0000095F0000}"/>
    <cellStyle name="Normal 5 12 3 2" xfId="15647" xr:uid="{00000000-0005-0000-0000-00000A5F0000}"/>
    <cellStyle name="Normal 5 12 3 3" xfId="24970" xr:uid="{00000000-0005-0000-0000-00000B5F0000}"/>
    <cellStyle name="Normal 5 12 4" xfId="12326" xr:uid="{00000000-0005-0000-0000-00000C5F0000}"/>
    <cellStyle name="Normal 5 12 5" xfId="21652" xr:uid="{00000000-0005-0000-0000-00000D5F0000}"/>
    <cellStyle name="Normal 5 13" xfId="1162" xr:uid="{00000000-0005-0000-0000-00000E5F0000}"/>
    <cellStyle name="Normal 5 14" xfId="2930" xr:uid="{00000000-0005-0000-0000-00000F5F0000}"/>
    <cellStyle name="Normal 5 14 2" xfId="7612" xr:uid="{00000000-0005-0000-0000-0000105F0000}"/>
    <cellStyle name="Normal 5 14 2 2" xfId="16936" xr:uid="{00000000-0005-0000-0000-0000115F0000}"/>
    <cellStyle name="Normal 5 14 2 3" xfId="26259" xr:uid="{00000000-0005-0000-0000-0000125F0000}"/>
    <cellStyle name="Normal 5 14 3" xfId="12335" xr:uid="{00000000-0005-0000-0000-0000135F0000}"/>
    <cellStyle name="Normal 5 14 4" xfId="21661" xr:uid="{00000000-0005-0000-0000-0000145F0000}"/>
    <cellStyle name="Normal 5 15" xfId="9298" xr:uid="{00000000-0005-0000-0000-0000155F0000}"/>
    <cellStyle name="Normal 5 15 2" xfId="18622" xr:uid="{00000000-0005-0000-0000-0000165F0000}"/>
    <cellStyle name="Normal 5 15 3" xfId="27945" xr:uid="{00000000-0005-0000-0000-0000175F0000}"/>
    <cellStyle name="Normal 5 16" xfId="9792" xr:uid="{00000000-0005-0000-0000-0000185F0000}"/>
    <cellStyle name="Normal 5 17" xfId="19116" xr:uid="{00000000-0005-0000-0000-0000195F0000}"/>
    <cellStyle name="Normal 5 18" xfId="28477" xr:uid="{00000000-0005-0000-0000-00001A5F0000}"/>
    <cellStyle name="Normal 5 2" xfId="231" xr:uid="{00000000-0005-0000-0000-00001B5F0000}"/>
    <cellStyle name="Normal 5 2 10" xfId="2566" xr:uid="{00000000-0005-0000-0000-00001C5F0000}"/>
    <cellStyle name="Normal 5 2 10 2" xfId="4247" xr:uid="{00000000-0005-0000-0000-00001D5F0000}"/>
    <cellStyle name="Normal 5 2 10 2 2" xfId="8924" xr:uid="{00000000-0005-0000-0000-00001E5F0000}"/>
    <cellStyle name="Normal 5 2 10 2 2 2" xfId="18248" xr:uid="{00000000-0005-0000-0000-00001F5F0000}"/>
    <cellStyle name="Normal 5 2 10 2 2 3" xfId="27571" xr:uid="{00000000-0005-0000-0000-0000205F0000}"/>
    <cellStyle name="Normal 5 2 10 2 3" xfId="13581" xr:uid="{00000000-0005-0000-0000-0000215F0000}"/>
    <cellStyle name="Normal 5 2 10 2 4" xfId="22905" xr:uid="{00000000-0005-0000-0000-0000225F0000}"/>
    <cellStyle name="Normal 5 2 10 3" xfId="5985" xr:uid="{00000000-0005-0000-0000-0000235F0000}"/>
    <cellStyle name="Normal 5 2 10 3 2" xfId="15309" xr:uid="{00000000-0005-0000-0000-0000245F0000}"/>
    <cellStyle name="Normal 5 2 10 3 3" xfId="24632" xr:uid="{00000000-0005-0000-0000-0000255F0000}"/>
    <cellStyle name="Normal 5 2 10 4" xfId="12026" xr:uid="{00000000-0005-0000-0000-0000265F0000}"/>
    <cellStyle name="Normal 5 2 10 5" xfId="21352" xr:uid="{00000000-0005-0000-0000-0000275F0000}"/>
    <cellStyle name="Normal 5 2 11" xfId="2565" xr:uid="{00000000-0005-0000-0000-0000285F0000}"/>
    <cellStyle name="Normal 5 2 11 2" xfId="7540" xr:uid="{00000000-0005-0000-0000-0000295F0000}"/>
    <cellStyle name="Normal 5 2 11 2 2" xfId="16864" xr:uid="{00000000-0005-0000-0000-00002A5F0000}"/>
    <cellStyle name="Normal 5 2 11 2 3" xfId="26187" xr:uid="{00000000-0005-0000-0000-00002B5F0000}"/>
    <cellStyle name="Normal 5 2 11 3" xfId="12025" xr:uid="{00000000-0005-0000-0000-00002C5F0000}"/>
    <cellStyle name="Normal 5 2 11 4" xfId="21351" xr:uid="{00000000-0005-0000-0000-00002D5F0000}"/>
    <cellStyle name="Normal 5 2 12" xfId="4246" xr:uid="{00000000-0005-0000-0000-00002E5F0000}"/>
    <cellStyle name="Normal 5 2 12 2" xfId="8923" xr:uid="{00000000-0005-0000-0000-00002F5F0000}"/>
    <cellStyle name="Normal 5 2 12 2 2" xfId="18247" xr:uid="{00000000-0005-0000-0000-0000305F0000}"/>
    <cellStyle name="Normal 5 2 12 2 3" xfId="27570" xr:uid="{00000000-0005-0000-0000-0000315F0000}"/>
    <cellStyle name="Normal 5 2 12 3" xfId="13580" xr:uid="{00000000-0005-0000-0000-0000325F0000}"/>
    <cellStyle name="Normal 5 2 12 4" xfId="22904" xr:uid="{00000000-0005-0000-0000-0000335F0000}"/>
    <cellStyle name="Normal 5 2 13" xfId="5984" xr:uid="{00000000-0005-0000-0000-0000345F0000}"/>
    <cellStyle name="Normal 5 2 13 2" xfId="15308" xr:uid="{00000000-0005-0000-0000-0000355F0000}"/>
    <cellStyle name="Normal 5 2 13 3" xfId="24631" xr:uid="{00000000-0005-0000-0000-0000365F0000}"/>
    <cellStyle name="Normal 5 2 14" xfId="9357" xr:uid="{00000000-0005-0000-0000-0000375F0000}"/>
    <cellStyle name="Normal 5 2 14 2" xfId="18681" xr:uid="{00000000-0005-0000-0000-0000385F0000}"/>
    <cellStyle name="Normal 5 2 14 3" xfId="28004" xr:uid="{00000000-0005-0000-0000-0000395F0000}"/>
    <cellStyle name="Normal 5 2 15" xfId="9851" xr:uid="{00000000-0005-0000-0000-00003A5F0000}"/>
    <cellStyle name="Normal 5 2 16" xfId="19175" xr:uid="{00000000-0005-0000-0000-00003B5F0000}"/>
    <cellStyle name="Normal 5 2 17" xfId="28560" xr:uid="{00000000-0005-0000-0000-00003C5F0000}"/>
    <cellStyle name="Normal 5 2 2" xfId="370" xr:uid="{00000000-0005-0000-0000-00003D5F0000}"/>
    <cellStyle name="Normal 5 2 2 10" xfId="4248" xr:uid="{00000000-0005-0000-0000-00003E5F0000}"/>
    <cellStyle name="Normal 5 2 2 10 2" xfId="8925" xr:uid="{00000000-0005-0000-0000-00003F5F0000}"/>
    <cellStyle name="Normal 5 2 2 10 2 2" xfId="18249" xr:uid="{00000000-0005-0000-0000-0000405F0000}"/>
    <cellStyle name="Normal 5 2 2 10 2 3" xfId="27572" xr:uid="{00000000-0005-0000-0000-0000415F0000}"/>
    <cellStyle name="Normal 5 2 2 10 3" xfId="13582" xr:uid="{00000000-0005-0000-0000-0000425F0000}"/>
    <cellStyle name="Normal 5 2 2 10 4" xfId="22906" xr:uid="{00000000-0005-0000-0000-0000435F0000}"/>
    <cellStyle name="Normal 5 2 2 11" xfId="5986" xr:uid="{00000000-0005-0000-0000-0000445F0000}"/>
    <cellStyle name="Normal 5 2 2 11 2" xfId="15310" xr:uid="{00000000-0005-0000-0000-0000455F0000}"/>
    <cellStyle name="Normal 5 2 2 11 3" xfId="24633" xr:uid="{00000000-0005-0000-0000-0000465F0000}"/>
    <cellStyle name="Normal 5 2 2 12" xfId="9480" xr:uid="{00000000-0005-0000-0000-0000475F0000}"/>
    <cellStyle name="Normal 5 2 2 12 2" xfId="18804" xr:uid="{00000000-0005-0000-0000-0000485F0000}"/>
    <cellStyle name="Normal 5 2 2 12 3" xfId="28127" xr:uid="{00000000-0005-0000-0000-0000495F0000}"/>
    <cellStyle name="Normal 5 2 2 13" xfId="9974" xr:uid="{00000000-0005-0000-0000-00004A5F0000}"/>
    <cellStyle name="Normal 5 2 2 14" xfId="19298" xr:uid="{00000000-0005-0000-0000-00004B5F0000}"/>
    <cellStyle name="Normal 5 2 2 15" xfId="28580" xr:uid="{00000000-0005-0000-0000-00004C5F0000}"/>
    <cellStyle name="Normal 5 2 2 2" xfId="610" xr:uid="{00000000-0005-0000-0000-00004D5F0000}"/>
    <cellStyle name="Normal 5 2 2 2 10" xfId="5987" xr:uid="{00000000-0005-0000-0000-00004E5F0000}"/>
    <cellStyle name="Normal 5 2 2 2 10 2" xfId="15311" xr:uid="{00000000-0005-0000-0000-00004F5F0000}"/>
    <cellStyle name="Normal 5 2 2 2 10 3" xfId="24634" xr:uid="{00000000-0005-0000-0000-0000505F0000}"/>
    <cellStyle name="Normal 5 2 2 2 11" xfId="9720" xr:uid="{00000000-0005-0000-0000-0000515F0000}"/>
    <cellStyle name="Normal 5 2 2 2 11 2" xfId="19044" xr:uid="{00000000-0005-0000-0000-0000525F0000}"/>
    <cellStyle name="Normal 5 2 2 2 11 3" xfId="28367" xr:uid="{00000000-0005-0000-0000-0000535F0000}"/>
    <cellStyle name="Normal 5 2 2 2 12" xfId="10214" xr:uid="{00000000-0005-0000-0000-0000545F0000}"/>
    <cellStyle name="Normal 5 2 2 2 13" xfId="19538" xr:uid="{00000000-0005-0000-0000-0000555F0000}"/>
    <cellStyle name="Normal 5 2 2 2 14" xfId="28734" xr:uid="{00000000-0005-0000-0000-0000565F0000}"/>
    <cellStyle name="Normal 5 2 2 2 2" xfId="1097" xr:uid="{00000000-0005-0000-0000-0000575F0000}"/>
    <cellStyle name="Normal 5 2 2 2 2 2" xfId="2570" xr:uid="{00000000-0005-0000-0000-0000585F0000}"/>
    <cellStyle name="Normal 5 2 2 2 2 2 2" xfId="2571" xr:uid="{00000000-0005-0000-0000-0000595F0000}"/>
    <cellStyle name="Normal 5 2 2 2 2 2 2 2" xfId="4252" xr:uid="{00000000-0005-0000-0000-00005A5F0000}"/>
    <cellStyle name="Normal 5 2 2 2 2 2 2 2 2" xfId="8929" xr:uid="{00000000-0005-0000-0000-00005B5F0000}"/>
    <cellStyle name="Normal 5 2 2 2 2 2 2 2 2 2" xfId="18253" xr:uid="{00000000-0005-0000-0000-00005C5F0000}"/>
    <cellStyle name="Normal 5 2 2 2 2 2 2 2 2 3" xfId="27576" xr:uid="{00000000-0005-0000-0000-00005D5F0000}"/>
    <cellStyle name="Normal 5 2 2 2 2 2 2 2 3" xfId="13586" xr:uid="{00000000-0005-0000-0000-00005E5F0000}"/>
    <cellStyle name="Normal 5 2 2 2 2 2 2 2 4" xfId="22910" xr:uid="{00000000-0005-0000-0000-00005F5F0000}"/>
    <cellStyle name="Normal 5 2 2 2 2 2 2 3" xfId="5990" xr:uid="{00000000-0005-0000-0000-0000605F0000}"/>
    <cellStyle name="Normal 5 2 2 2 2 2 2 3 2" xfId="15314" xr:uid="{00000000-0005-0000-0000-0000615F0000}"/>
    <cellStyle name="Normal 5 2 2 2 2 2 2 3 3" xfId="24637" xr:uid="{00000000-0005-0000-0000-0000625F0000}"/>
    <cellStyle name="Normal 5 2 2 2 2 2 2 4" xfId="12031" xr:uid="{00000000-0005-0000-0000-0000635F0000}"/>
    <cellStyle name="Normal 5 2 2 2 2 2 2 5" xfId="21357" xr:uid="{00000000-0005-0000-0000-0000645F0000}"/>
    <cellStyle name="Normal 5 2 2 2 2 2 3" xfId="4251" xr:uid="{00000000-0005-0000-0000-0000655F0000}"/>
    <cellStyle name="Normal 5 2 2 2 2 2 3 2" xfId="8928" xr:uid="{00000000-0005-0000-0000-0000665F0000}"/>
    <cellStyle name="Normal 5 2 2 2 2 2 3 2 2" xfId="18252" xr:uid="{00000000-0005-0000-0000-0000675F0000}"/>
    <cellStyle name="Normal 5 2 2 2 2 2 3 2 3" xfId="27575" xr:uid="{00000000-0005-0000-0000-0000685F0000}"/>
    <cellStyle name="Normal 5 2 2 2 2 2 3 3" xfId="13585" xr:uid="{00000000-0005-0000-0000-0000695F0000}"/>
    <cellStyle name="Normal 5 2 2 2 2 2 3 4" xfId="22909" xr:uid="{00000000-0005-0000-0000-00006A5F0000}"/>
    <cellStyle name="Normal 5 2 2 2 2 2 4" xfId="5989" xr:uid="{00000000-0005-0000-0000-00006B5F0000}"/>
    <cellStyle name="Normal 5 2 2 2 2 2 4 2" xfId="15313" xr:uid="{00000000-0005-0000-0000-00006C5F0000}"/>
    <cellStyle name="Normal 5 2 2 2 2 2 4 3" xfId="24636" xr:uid="{00000000-0005-0000-0000-00006D5F0000}"/>
    <cellStyle name="Normal 5 2 2 2 2 2 5" xfId="12030" xr:uid="{00000000-0005-0000-0000-00006E5F0000}"/>
    <cellStyle name="Normal 5 2 2 2 2 2 6" xfId="21356" xr:uid="{00000000-0005-0000-0000-00006F5F0000}"/>
    <cellStyle name="Normal 5 2 2 2 2 3" xfId="2572" xr:uid="{00000000-0005-0000-0000-0000705F0000}"/>
    <cellStyle name="Normal 5 2 2 2 2 3 2" xfId="4253" xr:uid="{00000000-0005-0000-0000-0000715F0000}"/>
    <cellStyle name="Normal 5 2 2 2 2 3 2 2" xfId="8930" xr:uid="{00000000-0005-0000-0000-0000725F0000}"/>
    <cellStyle name="Normal 5 2 2 2 2 3 2 2 2" xfId="18254" xr:uid="{00000000-0005-0000-0000-0000735F0000}"/>
    <cellStyle name="Normal 5 2 2 2 2 3 2 2 3" xfId="27577" xr:uid="{00000000-0005-0000-0000-0000745F0000}"/>
    <cellStyle name="Normal 5 2 2 2 2 3 2 3" xfId="13587" xr:uid="{00000000-0005-0000-0000-0000755F0000}"/>
    <cellStyle name="Normal 5 2 2 2 2 3 2 4" xfId="22911" xr:uid="{00000000-0005-0000-0000-0000765F0000}"/>
    <cellStyle name="Normal 5 2 2 2 2 3 3" xfId="5991" xr:uid="{00000000-0005-0000-0000-0000775F0000}"/>
    <cellStyle name="Normal 5 2 2 2 2 3 3 2" xfId="15315" xr:uid="{00000000-0005-0000-0000-0000785F0000}"/>
    <cellStyle name="Normal 5 2 2 2 2 3 3 3" xfId="24638" xr:uid="{00000000-0005-0000-0000-0000795F0000}"/>
    <cellStyle name="Normal 5 2 2 2 2 3 4" xfId="12032" xr:uid="{00000000-0005-0000-0000-00007A5F0000}"/>
    <cellStyle name="Normal 5 2 2 2 2 3 5" xfId="21358" xr:uid="{00000000-0005-0000-0000-00007B5F0000}"/>
    <cellStyle name="Normal 5 2 2 2 2 4" xfId="2569" xr:uid="{00000000-0005-0000-0000-00007C5F0000}"/>
    <cellStyle name="Normal 5 2 2 2 2 4 2" xfId="7543" xr:uid="{00000000-0005-0000-0000-00007D5F0000}"/>
    <cellStyle name="Normal 5 2 2 2 2 4 2 2" xfId="16867" xr:uid="{00000000-0005-0000-0000-00007E5F0000}"/>
    <cellStyle name="Normal 5 2 2 2 2 4 2 3" xfId="26190" xr:uid="{00000000-0005-0000-0000-00007F5F0000}"/>
    <cellStyle name="Normal 5 2 2 2 2 4 3" xfId="12029" xr:uid="{00000000-0005-0000-0000-0000805F0000}"/>
    <cellStyle name="Normal 5 2 2 2 2 4 4" xfId="21355" xr:uid="{00000000-0005-0000-0000-0000815F0000}"/>
    <cellStyle name="Normal 5 2 2 2 2 5" xfId="4250" xr:uid="{00000000-0005-0000-0000-0000825F0000}"/>
    <cellStyle name="Normal 5 2 2 2 2 5 2" xfId="8927" xr:uid="{00000000-0005-0000-0000-0000835F0000}"/>
    <cellStyle name="Normal 5 2 2 2 2 5 2 2" xfId="18251" xr:uid="{00000000-0005-0000-0000-0000845F0000}"/>
    <cellStyle name="Normal 5 2 2 2 2 5 2 3" xfId="27574" xr:uid="{00000000-0005-0000-0000-0000855F0000}"/>
    <cellStyle name="Normal 5 2 2 2 2 5 3" xfId="13584" xr:uid="{00000000-0005-0000-0000-0000865F0000}"/>
    <cellStyle name="Normal 5 2 2 2 2 5 4" xfId="22908" xr:uid="{00000000-0005-0000-0000-0000875F0000}"/>
    <cellStyle name="Normal 5 2 2 2 2 6" xfId="5988" xr:uid="{00000000-0005-0000-0000-0000885F0000}"/>
    <cellStyle name="Normal 5 2 2 2 2 6 2" xfId="15312" xr:uid="{00000000-0005-0000-0000-0000895F0000}"/>
    <cellStyle name="Normal 5 2 2 2 2 6 3" xfId="24635" xr:uid="{00000000-0005-0000-0000-00008A5F0000}"/>
    <cellStyle name="Normal 5 2 2 2 2 7" xfId="10698" xr:uid="{00000000-0005-0000-0000-00008B5F0000}"/>
    <cellStyle name="Normal 5 2 2 2 2 8" xfId="20022" xr:uid="{00000000-0005-0000-0000-00008C5F0000}"/>
    <cellStyle name="Normal 5 2 2 2 2 9" xfId="28876" xr:uid="{00000000-0005-0000-0000-00008D5F0000}"/>
    <cellStyle name="Normal 5 2 2 2 3" xfId="2573" xr:uid="{00000000-0005-0000-0000-00008E5F0000}"/>
    <cellStyle name="Normal 5 2 2 2 3 2" xfId="2574" xr:uid="{00000000-0005-0000-0000-00008F5F0000}"/>
    <cellStyle name="Normal 5 2 2 2 3 2 2" xfId="2575" xr:uid="{00000000-0005-0000-0000-0000905F0000}"/>
    <cellStyle name="Normal 5 2 2 2 3 2 2 2" xfId="4256" xr:uid="{00000000-0005-0000-0000-0000915F0000}"/>
    <cellStyle name="Normal 5 2 2 2 3 2 2 2 2" xfId="8933" xr:uid="{00000000-0005-0000-0000-0000925F0000}"/>
    <cellStyle name="Normal 5 2 2 2 3 2 2 2 2 2" xfId="18257" xr:uid="{00000000-0005-0000-0000-0000935F0000}"/>
    <cellStyle name="Normal 5 2 2 2 3 2 2 2 2 3" xfId="27580" xr:uid="{00000000-0005-0000-0000-0000945F0000}"/>
    <cellStyle name="Normal 5 2 2 2 3 2 2 2 3" xfId="13590" xr:uid="{00000000-0005-0000-0000-0000955F0000}"/>
    <cellStyle name="Normal 5 2 2 2 3 2 2 2 4" xfId="22914" xr:uid="{00000000-0005-0000-0000-0000965F0000}"/>
    <cellStyle name="Normal 5 2 2 2 3 2 2 3" xfId="5994" xr:uid="{00000000-0005-0000-0000-0000975F0000}"/>
    <cellStyle name="Normal 5 2 2 2 3 2 2 3 2" xfId="15318" xr:uid="{00000000-0005-0000-0000-0000985F0000}"/>
    <cellStyle name="Normal 5 2 2 2 3 2 2 3 3" xfId="24641" xr:uid="{00000000-0005-0000-0000-0000995F0000}"/>
    <cellStyle name="Normal 5 2 2 2 3 2 2 4" xfId="12035" xr:uid="{00000000-0005-0000-0000-00009A5F0000}"/>
    <cellStyle name="Normal 5 2 2 2 3 2 2 5" xfId="21361" xr:uid="{00000000-0005-0000-0000-00009B5F0000}"/>
    <cellStyle name="Normal 5 2 2 2 3 2 3" xfId="4255" xr:uid="{00000000-0005-0000-0000-00009C5F0000}"/>
    <cellStyle name="Normal 5 2 2 2 3 2 3 2" xfId="8932" xr:uid="{00000000-0005-0000-0000-00009D5F0000}"/>
    <cellStyle name="Normal 5 2 2 2 3 2 3 2 2" xfId="18256" xr:uid="{00000000-0005-0000-0000-00009E5F0000}"/>
    <cellStyle name="Normal 5 2 2 2 3 2 3 2 3" xfId="27579" xr:uid="{00000000-0005-0000-0000-00009F5F0000}"/>
    <cellStyle name="Normal 5 2 2 2 3 2 3 3" xfId="13589" xr:uid="{00000000-0005-0000-0000-0000A05F0000}"/>
    <cellStyle name="Normal 5 2 2 2 3 2 3 4" xfId="22913" xr:uid="{00000000-0005-0000-0000-0000A15F0000}"/>
    <cellStyle name="Normal 5 2 2 2 3 2 4" xfId="5993" xr:uid="{00000000-0005-0000-0000-0000A25F0000}"/>
    <cellStyle name="Normal 5 2 2 2 3 2 4 2" xfId="15317" xr:uid="{00000000-0005-0000-0000-0000A35F0000}"/>
    <cellStyle name="Normal 5 2 2 2 3 2 4 3" xfId="24640" xr:uid="{00000000-0005-0000-0000-0000A45F0000}"/>
    <cellStyle name="Normal 5 2 2 2 3 2 5" xfId="12034" xr:uid="{00000000-0005-0000-0000-0000A55F0000}"/>
    <cellStyle name="Normal 5 2 2 2 3 2 6" xfId="21360" xr:uid="{00000000-0005-0000-0000-0000A65F0000}"/>
    <cellStyle name="Normal 5 2 2 2 3 3" xfId="2576" xr:uid="{00000000-0005-0000-0000-0000A75F0000}"/>
    <cellStyle name="Normal 5 2 2 2 3 3 2" xfId="4257" xr:uid="{00000000-0005-0000-0000-0000A85F0000}"/>
    <cellStyle name="Normal 5 2 2 2 3 3 2 2" xfId="8934" xr:uid="{00000000-0005-0000-0000-0000A95F0000}"/>
    <cellStyle name="Normal 5 2 2 2 3 3 2 2 2" xfId="18258" xr:uid="{00000000-0005-0000-0000-0000AA5F0000}"/>
    <cellStyle name="Normal 5 2 2 2 3 3 2 2 3" xfId="27581" xr:uid="{00000000-0005-0000-0000-0000AB5F0000}"/>
    <cellStyle name="Normal 5 2 2 2 3 3 2 3" xfId="13591" xr:uid="{00000000-0005-0000-0000-0000AC5F0000}"/>
    <cellStyle name="Normal 5 2 2 2 3 3 2 4" xfId="22915" xr:uid="{00000000-0005-0000-0000-0000AD5F0000}"/>
    <cellStyle name="Normal 5 2 2 2 3 3 3" xfId="5995" xr:uid="{00000000-0005-0000-0000-0000AE5F0000}"/>
    <cellStyle name="Normal 5 2 2 2 3 3 3 2" xfId="15319" xr:uid="{00000000-0005-0000-0000-0000AF5F0000}"/>
    <cellStyle name="Normal 5 2 2 2 3 3 3 3" xfId="24642" xr:uid="{00000000-0005-0000-0000-0000B05F0000}"/>
    <cellStyle name="Normal 5 2 2 2 3 3 4" xfId="12036" xr:uid="{00000000-0005-0000-0000-0000B15F0000}"/>
    <cellStyle name="Normal 5 2 2 2 3 3 5" xfId="21362" xr:uid="{00000000-0005-0000-0000-0000B25F0000}"/>
    <cellStyle name="Normal 5 2 2 2 3 4" xfId="4254" xr:uid="{00000000-0005-0000-0000-0000B35F0000}"/>
    <cellStyle name="Normal 5 2 2 2 3 4 2" xfId="8931" xr:uid="{00000000-0005-0000-0000-0000B45F0000}"/>
    <cellStyle name="Normal 5 2 2 2 3 4 2 2" xfId="18255" xr:uid="{00000000-0005-0000-0000-0000B55F0000}"/>
    <cellStyle name="Normal 5 2 2 2 3 4 2 3" xfId="27578" xr:uid="{00000000-0005-0000-0000-0000B65F0000}"/>
    <cellStyle name="Normal 5 2 2 2 3 4 3" xfId="13588" xr:uid="{00000000-0005-0000-0000-0000B75F0000}"/>
    <cellStyle name="Normal 5 2 2 2 3 4 4" xfId="22912" xr:uid="{00000000-0005-0000-0000-0000B85F0000}"/>
    <cellStyle name="Normal 5 2 2 2 3 5" xfId="5992" xr:uid="{00000000-0005-0000-0000-0000B95F0000}"/>
    <cellStyle name="Normal 5 2 2 2 3 5 2" xfId="15316" xr:uid="{00000000-0005-0000-0000-0000BA5F0000}"/>
    <cellStyle name="Normal 5 2 2 2 3 5 3" xfId="24639" xr:uid="{00000000-0005-0000-0000-0000BB5F0000}"/>
    <cellStyle name="Normal 5 2 2 2 3 6" xfId="12033" xr:uid="{00000000-0005-0000-0000-0000BC5F0000}"/>
    <cellStyle name="Normal 5 2 2 2 3 7" xfId="21359" xr:uid="{00000000-0005-0000-0000-0000BD5F0000}"/>
    <cellStyle name="Normal 5 2 2 2 3 8" xfId="28793" xr:uid="{00000000-0005-0000-0000-0000BE5F0000}"/>
    <cellStyle name="Normal 5 2 2 2 4" xfId="2577" xr:uid="{00000000-0005-0000-0000-0000BF5F0000}"/>
    <cellStyle name="Normal 5 2 2 2 4 2" xfId="2578" xr:uid="{00000000-0005-0000-0000-0000C05F0000}"/>
    <cellStyle name="Normal 5 2 2 2 4 2 2" xfId="4259" xr:uid="{00000000-0005-0000-0000-0000C15F0000}"/>
    <cellStyle name="Normal 5 2 2 2 4 2 2 2" xfId="8936" xr:uid="{00000000-0005-0000-0000-0000C25F0000}"/>
    <cellStyle name="Normal 5 2 2 2 4 2 2 2 2" xfId="18260" xr:uid="{00000000-0005-0000-0000-0000C35F0000}"/>
    <cellStyle name="Normal 5 2 2 2 4 2 2 2 3" xfId="27583" xr:uid="{00000000-0005-0000-0000-0000C45F0000}"/>
    <cellStyle name="Normal 5 2 2 2 4 2 2 3" xfId="13593" xr:uid="{00000000-0005-0000-0000-0000C55F0000}"/>
    <cellStyle name="Normal 5 2 2 2 4 2 2 4" xfId="22917" xr:uid="{00000000-0005-0000-0000-0000C65F0000}"/>
    <cellStyle name="Normal 5 2 2 2 4 2 3" xfId="5997" xr:uid="{00000000-0005-0000-0000-0000C75F0000}"/>
    <cellStyle name="Normal 5 2 2 2 4 2 3 2" xfId="15321" xr:uid="{00000000-0005-0000-0000-0000C85F0000}"/>
    <cellStyle name="Normal 5 2 2 2 4 2 3 3" xfId="24644" xr:uid="{00000000-0005-0000-0000-0000C95F0000}"/>
    <cellStyle name="Normal 5 2 2 2 4 2 4" xfId="12038" xr:uid="{00000000-0005-0000-0000-0000CA5F0000}"/>
    <cellStyle name="Normal 5 2 2 2 4 2 5" xfId="21364" xr:uid="{00000000-0005-0000-0000-0000CB5F0000}"/>
    <cellStyle name="Normal 5 2 2 2 4 3" xfId="4258" xr:uid="{00000000-0005-0000-0000-0000CC5F0000}"/>
    <cellStyle name="Normal 5 2 2 2 4 3 2" xfId="8935" xr:uid="{00000000-0005-0000-0000-0000CD5F0000}"/>
    <cellStyle name="Normal 5 2 2 2 4 3 2 2" xfId="18259" xr:uid="{00000000-0005-0000-0000-0000CE5F0000}"/>
    <cellStyle name="Normal 5 2 2 2 4 3 2 3" xfId="27582" xr:uid="{00000000-0005-0000-0000-0000CF5F0000}"/>
    <cellStyle name="Normal 5 2 2 2 4 3 3" xfId="13592" xr:uid="{00000000-0005-0000-0000-0000D05F0000}"/>
    <cellStyle name="Normal 5 2 2 2 4 3 4" xfId="22916" xr:uid="{00000000-0005-0000-0000-0000D15F0000}"/>
    <cellStyle name="Normal 5 2 2 2 4 4" xfId="5996" xr:uid="{00000000-0005-0000-0000-0000D25F0000}"/>
    <cellStyle name="Normal 5 2 2 2 4 4 2" xfId="15320" xr:uid="{00000000-0005-0000-0000-0000D35F0000}"/>
    <cellStyle name="Normal 5 2 2 2 4 4 3" xfId="24643" xr:uid="{00000000-0005-0000-0000-0000D45F0000}"/>
    <cellStyle name="Normal 5 2 2 2 4 5" xfId="12037" xr:uid="{00000000-0005-0000-0000-0000D55F0000}"/>
    <cellStyle name="Normal 5 2 2 2 4 6" xfId="21363" xr:uid="{00000000-0005-0000-0000-0000D65F0000}"/>
    <cellStyle name="Normal 5 2 2 2 5" xfId="2579" xr:uid="{00000000-0005-0000-0000-0000D75F0000}"/>
    <cellStyle name="Normal 5 2 2 2 5 2" xfId="4260" xr:uid="{00000000-0005-0000-0000-0000D85F0000}"/>
    <cellStyle name="Normal 5 2 2 2 5 2 2" xfId="8937" xr:uid="{00000000-0005-0000-0000-0000D95F0000}"/>
    <cellStyle name="Normal 5 2 2 2 5 2 2 2" xfId="18261" xr:uid="{00000000-0005-0000-0000-0000DA5F0000}"/>
    <cellStyle name="Normal 5 2 2 2 5 2 2 3" xfId="27584" xr:uid="{00000000-0005-0000-0000-0000DB5F0000}"/>
    <cellStyle name="Normal 5 2 2 2 5 2 3" xfId="13594" xr:uid="{00000000-0005-0000-0000-0000DC5F0000}"/>
    <cellStyle name="Normal 5 2 2 2 5 2 4" xfId="22918" xr:uid="{00000000-0005-0000-0000-0000DD5F0000}"/>
    <cellStyle name="Normal 5 2 2 2 5 3" xfId="5998" xr:uid="{00000000-0005-0000-0000-0000DE5F0000}"/>
    <cellStyle name="Normal 5 2 2 2 5 3 2" xfId="15322" xr:uid="{00000000-0005-0000-0000-0000DF5F0000}"/>
    <cellStyle name="Normal 5 2 2 2 5 3 3" xfId="24645" xr:uid="{00000000-0005-0000-0000-0000E05F0000}"/>
    <cellStyle name="Normal 5 2 2 2 5 4" xfId="12039" xr:uid="{00000000-0005-0000-0000-0000E15F0000}"/>
    <cellStyle name="Normal 5 2 2 2 5 5" xfId="21365" xr:uid="{00000000-0005-0000-0000-0000E25F0000}"/>
    <cellStyle name="Normal 5 2 2 2 6" xfId="2580" xr:uid="{00000000-0005-0000-0000-0000E35F0000}"/>
    <cellStyle name="Normal 5 2 2 2 6 2" xfId="4261" xr:uid="{00000000-0005-0000-0000-0000E45F0000}"/>
    <cellStyle name="Normal 5 2 2 2 6 2 2" xfId="8938" xr:uid="{00000000-0005-0000-0000-0000E55F0000}"/>
    <cellStyle name="Normal 5 2 2 2 6 2 2 2" xfId="18262" xr:uid="{00000000-0005-0000-0000-0000E65F0000}"/>
    <cellStyle name="Normal 5 2 2 2 6 2 2 3" xfId="27585" xr:uid="{00000000-0005-0000-0000-0000E75F0000}"/>
    <cellStyle name="Normal 5 2 2 2 6 2 3" xfId="13595" xr:uid="{00000000-0005-0000-0000-0000E85F0000}"/>
    <cellStyle name="Normal 5 2 2 2 6 2 4" xfId="22919" xr:uid="{00000000-0005-0000-0000-0000E95F0000}"/>
    <cellStyle name="Normal 5 2 2 2 6 3" xfId="5999" xr:uid="{00000000-0005-0000-0000-0000EA5F0000}"/>
    <cellStyle name="Normal 5 2 2 2 6 3 2" xfId="15323" xr:uid="{00000000-0005-0000-0000-0000EB5F0000}"/>
    <cellStyle name="Normal 5 2 2 2 6 3 3" xfId="24646" xr:uid="{00000000-0005-0000-0000-0000EC5F0000}"/>
    <cellStyle name="Normal 5 2 2 2 6 4" xfId="12040" xr:uid="{00000000-0005-0000-0000-0000ED5F0000}"/>
    <cellStyle name="Normal 5 2 2 2 6 5" xfId="21366" xr:uid="{00000000-0005-0000-0000-0000EE5F0000}"/>
    <cellStyle name="Normal 5 2 2 2 7" xfId="2581" xr:uid="{00000000-0005-0000-0000-0000EF5F0000}"/>
    <cellStyle name="Normal 5 2 2 2 7 2" xfId="4262" xr:uid="{00000000-0005-0000-0000-0000F05F0000}"/>
    <cellStyle name="Normal 5 2 2 2 7 2 2" xfId="8939" xr:uid="{00000000-0005-0000-0000-0000F15F0000}"/>
    <cellStyle name="Normal 5 2 2 2 7 2 2 2" xfId="18263" xr:uid="{00000000-0005-0000-0000-0000F25F0000}"/>
    <cellStyle name="Normal 5 2 2 2 7 2 2 3" xfId="27586" xr:uid="{00000000-0005-0000-0000-0000F35F0000}"/>
    <cellStyle name="Normal 5 2 2 2 7 2 3" xfId="13596" xr:uid="{00000000-0005-0000-0000-0000F45F0000}"/>
    <cellStyle name="Normal 5 2 2 2 7 2 4" xfId="22920" xr:uid="{00000000-0005-0000-0000-0000F55F0000}"/>
    <cellStyle name="Normal 5 2 2 2 7 3" xfId="6000" xr:uid="{00000000-0005-0000-0000-0000F65F0000}"/>
    <cellStyle name="Normal 5 2 2 2 7 3 2" xfId="15324" xr:uid="{00000000-0005-0000-0000-0000F75F0000}"/>
    <cellStyle name="Normal 5 2 2 2 7 3 3" xfId="24647" xr:uid="{00000000-0005-0000-0000-0000F85F0000}"/>
    <cellStyle name="Normal 5 2 2 2 7 4" xfId="12041" xr:uid="{00000000-0005-0000-0000-0000F95F0000}"/>
    <cellStyle name="Normal 5 2 2 2 7 5" xfId="21367" xr:uid="{00000000-0005-0000-0000-0000FA5F0000}"/>
    <cellStyle name="Normal 5 2 2 2 8" xfId="2568" xr:uid="{00000000-0005-0000-0000-0000FB5F0000}"/>
    <cellStyle name="Normal 5 2 2 2 8 2" xfId="7542" xr:uid="{00000000-0005-0000-0000-0000FC5F0000}"/>
    <cellStyle name="Normal 5 2 2 2 8 2 2" xfId="16866" xr:uid="{00000000-0005-0000-0000-0000FD5F0000}"/>
    <cellStyle name="Normal 5 2 2 2 8 2 3" xfId="26189" xr:uid="{00000000-0005-0000-0000-0000FE5F0000}"/>
    <cellStyle name="Normal 5 2 2 2 8 3" xfId="12028" xr:uid="{00000000-0005-0000-0000-0000FF5F0000}"/>
    <cellStyle name="Normal 5 2 2 2 8 4" xfId="21354" xr:uid="{00000000-0005-0000-0000-000000600000}"/>
    <cellStyle name="Normal 5 2 2 2 9" xfId="4249" xr:uid="{00000000-0005-0000-0000-000001600000}"/>
    <cellStyle name="Normal 5 2 2 2 9 2" xfId="8926" xr:uid="{00000000-0005-0000-0000-000002600000}"/>
    <cellStyle name="Normal 5 2 2 2 9 2 2" xfId="18250" xr:uid="{00000000-0005-0000-0000-000003600000}"/>
    <cellStyle name="Normal 5 2 2 2 9 2 3" xfId="27573" xr:uid="{00000000-0005-0000-0000-000004600000}"/>
    <cellStyle name="Normal 5 2 2 2 9 3" xfId="13583" xr:uid="{00000000-0005-0000-0000-000005600000}"/>
    <cellStyle name="Normal 5 2 2 2 9 4" xfId="22907" xr:uid="{00000000-0005-0000-0000-000006600000}"/>
    <cellStyle name="Normal 5 2 2 3" xfId="857" xr:uid="{00000000-0005-0000-0000-000007600000}"/>
    <cellStyle name="Normal 5 2 2 3 2" xfId="2583" xr:uid="{00000000-0005-0000-0000-000008600000}"/>
    <cellStyle name="Normal 5 2 2 3 2 2" xfId="2584" xr:uid="{00000000-0005-0000-0000-000009600000}"/>
    <cellStyle name="Normal 5 2 2 3 2 2 2" xfId="4265" xr:uid="{00000000-0005-0000-0000-00000A600000}"/>
    <cellStyle name="Normal 5 2 2 3 2 2 2 2" xfId="8942" xr:uid="{00000000-0005-0000-0000-00000B600000}"/>
    <cellStyle name="Normal 5 2 2 3 2 2 2 2 2" xfId="18266" xr:uid="{00000000-0005-0000-0000-00000C600000}"/>
    <cellStyle name="Normal 5 2 2 3 2 2 2 2 3" xfId="27589" xr:uid="{00000000-0005-0000-0000-00000D600000}"/>
    <cellStyle name="Normal 5 2 2 3 2 2 2 3" xfId="13599" xr:uid="{00000000-0005-0000-0000-00000E600000}"/>
    <cellStyle name="Normal 5 2 2 3 2 2 2 4" xfId="22923" xr:uid="{00000000-0005-0000-0000-00000F600000}"/>
    <cellStyle name="Normal 5 2 2 3 2 2 3" xfId="6003" xr:uid="{00000000-0005-0000-0000-000010600000}"/>
    <cellStyle name="Normal 5 2 2 3 2 2 3 2" xfId="15327" xr:uid="{00000000-0005-0000-0000-000011600000}"/>
    <cellStyle name="Normal 5 2 2 3 2 2 3 3" xfId="24650" xr:uid="{00000000-0005-0000-0000-000012600000}"/>
    <cellStyle name="Normal 5 2 2 3 2 2 4" xfId="12044" xr:uid="{00000000-0005-0000-0000-000013600000}"/>
    <cellStyle name="Normal 5 2 2 3 2 2 5" xfId="21370" xr:uid="{00000000-0005-0000-0000-000014600000}"/>
    <cellStyle name="Normal 5 2 2 3 2 3" xfId="4264" xr:uid="{00000000-0005-0000-0000-000015600000}"/>
    <cellStyle name="Normal 5 2 2 3 2 3 2" xfId="8941" xr:uid="{00000000-0005-0000-0000-000016600000}"/>
    <cellStyle name="Normal 5 2 2 3 2 3 2 2" xfId="18265" xr:uid="{00000000-0005-0000-0000-000017600000}"/>
    <cellStyle name="Normal 5 2 2 3 2 3 2 3" xfId="27588" xr:uid="{00000000-0005-0000-0000-000018600000}"/>
    <cellStyle name="Normal 5 2 2 3 2 3 3" xfId="13598" xr:uid="{00000000-0005-0000-0000-000019600000}"/>
    <cellStyle name="Normal 5 2 2 3 2 3 4" xfId="22922" xr:uid="{00000000-0005-0000-0000-00001A600000}"/>
    <cellStyle name="Normal 5 2 2 3 2 4" xfId="6002" xr:uid="{00000000-0005-0000-0000-00001B600000}"/>
    <cellStyle name="Normal 5 2 2 3 2 4 2" xfId="15326" xr:uid="{00000000-0005-0000-0000-00001C600000}"/>
    <cellStyle name="Normal 5 2 2 3 2 4 3" xfId="24649" xr:uid="{00000000-0005-0000-0000-00001D600000}"/>
    <cellStyle name="Normal 5 2 2 3 2 5" xfId="12043" xr:uid="{00000000-0005-0000-0000-00001E600000}"/>
    <cellStyle name="Normal 5 2 2 3 2 6" xfId="21369" xr:uid="{00000000-0005-0000-0000-00001F600000}"/>
    <cellStyle name="Normal 5 2 2 3 3" xfId="2585" xr:uid="{00000000-0005-0000-0000-000020600000}"/>
    <cellStyle name="Normal 5 2 2 3 3 2" xfId="4266" xr:uid="{00000000-0005-0000-0000-000021600000}"/>
    <cellStyle name="Normal 5 2 2 3 3 2 2" xfId="8943" xr:uid="{00000000-0005-0000-0000-000022600000}"/>
    <cellStyle name="Normal 5 2 2 3 3 2 2 2" xfId="18267" xr:uid="{00000000-0005-0000-0000-000023600000}"/>
    <cellStyle name="Normal 5 2 2 3 3 2 2 3" xfId="27590" xr:uid="{00000000-0005-0000-0000-000024600000}"/>
    <cellStyle name="Normal 5 2 2 3 3 2 3" xfId="13600" xr:uid="{00000000-0005-0000-0000-000025600000}"/>
    <cellStyle name="Normal 5 2 2 3 3 2 4" xfId="22924" xr:uid="{00000000-0005-0000-0000-000026600000}"/>
    <cellStyle name="Normal 5 2 2 3 3 3" xfId="6004" xr:uid="{00000000-0005-0000-0000-000027600000}"/>
    <cellStyle name="Normal 5 2 2 3 3 3 2" xfId="15328" xr:uid="{00000000-0005-0000-0000-000028600000}"/>
    <cellStyle name="Normal 5 2 2 3 3 3 3" xfId="24651" xr:uid="{00000000-0005-0000-0000-000029600000}"/>
    <cellStyle name="Normal 5 2 2 3 3 4" xfId="12045" xr:uid="{00000000-0005-0000-0000-00002A600000}"/>
    <cellStyle name="Normal 5 2 2 3 3 5" xfId="21371" xr:uid="{00000000-0005-0000-0000-00002B600000}"/>
    <cellStyle name="Normal 5 2 2 3 4" xfId="2582" xr:uid="{00000000-0005-0000-0000-00002C600000}"/>
    <cellStyle name="Normal 5 2 2 3 4 2" xfId="7544" xr:uid="{00000000-0005-0000-0000-00002D600000}"/>
    <cellStyle name="Normal 5 2 2 3 4 2 2" xfId="16868" xr:uid="{00000000-0005-0000-0000-00002E600000}"/>
    <cellStyle name="Normal 5 2 2 3 4 2 3" xfId="26191" xr:uid="{00000000-0005-0000-0000-00002F600000}"/>
    <cellStyle name="Normal 5 2 2 3 4 3" xfId="12042" xr:uid="{00000000-0005-0000-0000-000030600000}"/>
    <cellStyle name="Normal 5 2 2 3 4 4" xfId="21368" xr:uid="{00000000-0005-0000-0000-000031600000}"/>
    <cellStyle name="Normal 5 2 2 3 5" xfId="4263" xr:uid="{00000000-0005-0000-0000-000032600000}"/>
    <cellStyle name="Normal 5 2 2 3 5 2" xfId="8940" xr:uid="{00000000-0005-0000-0000-000033600000}"/>
    <cellStyle name="Normal 5 2 2 3 5 2 2" xfId="18264" xr:uid="{00000000-0005-0000-0000-000034600000}"/>
    <cellStyle name="Normal 5 2 2 3 5 2 3" xfId="27587" xr:uid="{00000000-0005-0000-0000-000035600000}"/>
    <cellStyle name="Normal 5 2 2 3 5 3" xfId="13597" xr:uid="{00000000-0005-0000-0000-000036600000}"/>
    <cellStyle name="Normal 5 2 2 3 5 4" xfId="22921" xr:uid="{00000000-0005-0000-0000-000037600000}"/>
    <cellStyle name="Normal 5 2 2 3 6" xfId="6001" xr:uid="{00000000-0005-0000-0000-000038600000}"/>
    <cellStyle name="Normal 5 2 2 3 6 2" xfId="15325" xr:uid="{00000000-0005-0000-0000-000039600000}"/>
    <cellStyle name="Normal 5 2 2 3 6 3" xfId="24648" xr:uid="{00000000-0005-0000-0000-00003A600000}"/>
    <cellStyle name="Normal 5 2 2 3 7" xfId="10458" xr:uid="{00000000-0005-0000-0000-00003B600000}"/>
    <cellStyle name="Normal 5 2 2 3 8" xfId="19782" xr:uid="{00000000-0005-0000-0000-00003C600000}"/>
    <cellStyle name="Normal 5 2 2 3 9" xfId="28857" xr:uid="{00000000-0005-0000-0000-00003D600000}"/>
    <cellStyle name="Normal 5 2 2 4" xfId="2586" xr:uid="{00000000-0005-0000-0000-00003E600000}"/>
    <cellStyle name="Normal 5 2 2 4 2" xfId="2587" xr:uid="{00000000-0005-0000-0000-00003F600000}"/>
    <cellStyle name="Normal 5 2 2 4 2 2" xfId="2588" xr:uid="{00000000-0005-0000-0000-000040600000}"/>
    <cellStyle name="Normal 5 2 2 4 2 2 2" xfId="4269" xr:uid="{00000000-0005-0000-0000-000041600000}"/>
    <cellStyle name="Normal 5 2 2 4 2 2 2 2" xfId="8946" xr:uid="{00000000-0005-0000-0000-000042600000}"/>
    <cellStyle name="Normal 5 2 2 4 2 2 2 2 2" xfId="18270" xr:uid="{00000000-0005-0000-0000-000043600000}"/>
    <cellStyle name="Normal 5 2 2 4 2 2 2 2 3" xfId="27593" xr:uid="{00000000-0005-0000-0000-000044600000}"/>
    <cellStyle name="Normal 5 2 2 4 2 2 2 3" xfId="13603" xr:uid="{00000000-0005-0000-0000-000045600000}"/>
    <cellStyle name="Normal 5 2 2 4 2 2 2 4" xfId="22927" xr:uid="{00000000-0005-0000-0000-000046600000}"/>
    <cellStyle name="Normal 5 2 2 4 2 2 3" xfId="6007" xr:uid="{00000000-0005-0000-0000-000047600000}"/>
    <cellStyle name="Normal 5 2 2 4 2 2 3 2" xfId="15331" xr:uid="{00000000-0005-0000-0000-000048600000}"/>
    <cellStyle name="Normal 5 2 2 4 2 2 3 3" xfId="24654" xr:uid="{00000000-0005-0000-0000-000049600000}"/>
    <cellStyle name="Normal 5 2 2 4 2 2 4" xfId="12048" xr:uid="{00000000-0005-0000-0000-00004A600000}"/>
    <cellStyle name="Normal 5 2 2 4 2 2 5" xfId="21374" xr:uid="{00000000-0005-0000-0000-00004B600000}"/>
    <cellStyle name="Normal 5 2 2 4 2 3" xfId="4268" xr:uid="{00000000-0005-0000-0000-00004C600000}"/>
    <cellStyle name="Normal 5 2 2 4 2 3 2" xfId="8945" xr:uid="{00000000-0005-0000-0000-00004D600000}"/>
    <cellStyle name="Normal 5 2 2 4 2 3 2 2" xfId="18269" xr:uid="{00000000-0005-0000-0000-00004E600000}"/>
    <cellStyle name="Normal 5 2 2 4 2 3 2 3" xfId="27592" xr:uid="{00000000-0005-0000-0000-00004F600000}"/>
    <cellStyle name="Normal 5 2 2 4 2 3 3" xfId="13602" xr:uid="{00000000-0005-0000-0000-000050600000}"/>
    <cellStyle name="Normal 5 2 2 4 2 3 4" xfId="22926" xr:uid="{00000000-0005-0000-0000-000051600000}"/>
    <cellStyle name="Normal 5 2 2 4 2 4" xfId="6006" xr:uid="{00000000-0005-0000-0000-000052600000}"/>
    <cellStyle name="Normal 5 2 2 4 2 4 2" xfId="15330" xr:uid="{00000000-0005-0000-0000-000053600000}"/>
    <cellStyle name="Normal 5 2 2 4 2 4 3" xfId="24653" xr:uid="{00000000-0005-0000-0000-000054600000}"/>
    <cellStyle name="Normal 5 2 2 4 2 5" xfId="12047" xr:uid="{00000000-0005-0000-0000-000055600000}"/>
    <cellStyle name="Normal 5 2 2 4 2 6" xfId="21373" xr:uid="{00000000-0005-0000-0000-000056600000}"/>
    <cellStyle name="Normal 5 2 2 4 3" xfId="2589" xr:uid="{00000000-0005-0000-0000-000057600000}"/>
    <cellStyle name="Normal 5 2 2 4 3 2" xfId="4270" xr:uid="{00000000-0005-0000-0000-000058600000}"/>
    <cellStyle name="Normal 5 2 2 4 3 2 2" xfId="8947" xr:uid="{00000000-0005-0000-0000-000059600000}"/>
    <cellStyle name="Normal 5 2 2 4 3 2 2 2" xfId="18271" xr:uid="{00000000-0005-0000-0000-00005A600000}"/>
    <cellStyle name="Normal 5 2 2 4 3 2 2 3" xfId="27594" xr:uid="{00000000-0005-0000-0000-00005B600000}"/>
    <cellStyle name="Normal 5 2 2 4 3 2 3" xfId="13604" xr:uid="{00000000-0005-0000-0000-00005C600000}"/>
    <cellStyle name="Normal 5 2 2 4 3 2 4" xfId="22928" xr:uid="{00000000-0005-0000-0000-00005D600000}"/>
    <cellStyle name="Normal 5 2 2 4 3 3" xfId="6008" xr:uid="{00000000-0005-0000-0000-00005E600000}"/>
    <cellStyle name="Normal 5 2 2 4 3 3 2" xfId="15332" xr:uid="{00000000-0005-0000-0000-00005F600000}"/>
    <cellStyle name="Normal 5 2 2 4 3 3 3" xfId="24655" xr:uid="{00000000-0005-0000-0000-000060600000}"/>
    <cellStyle name="Normal 5 2 2 4 3 4" xfId="12049" xr:uid="{00000000-0005-0000-0000-000061600000}"/>
    <cellStyle name="Normal 5 2 2 4 3 5" xfId="21375" xr:uid="{00000000-0005-0000-0000-000062600000}"/>
    <cellStyle name="Normal 5 2 2 4 4" xfId="4267" xr:uid="{00000000-0005-0000-0000-000063600000}"/>
    <cellStyle name="Normal 5 2 2 4 4 2" xfId="8944" xr:uid="{00000000-0005-0000-0000-000064600000}"/>
    <cellStyle name="Normal 5 2 2 4 4 2 2" xfId="18268" xr:uid="{00000000-0005-0000-0000-000065600000}"/>
    <cellStyle name="Normal 5 2 2 4 4 2 3" xfId="27591" xr:uid="{00000000-0005-0000-0000-000066600000}"/>
    <cellStyle name="Normal 5 2 2 4 4 3" xfId="13601" xr:uid="{00000000-0005-0000-0000-000067600000}"/>
    <cellStyle name="Normal 5 2 2 4 4 4" xfId="22925" xr:uid="{00000000-0005-0000-0000-000068600000}"/>
    <cellStyle name="Normal 5 2 2 4 5" xfId="6005" xr:uid="{00000000-0005-0000-0000-000069600000}"/>
    <cellStyle name="Normal 5 2 2 4 5 2" xfId="15329" xr:uid="{00000000-0005-0000-0000-00006A600000}"/>
    <cellStyle name="Normal 5 2 2 4 5 3" xfId="24652" xr:uid="{00000000-0005-0000-0000-00006B600000}"/>
    <cellStyle name="Normal 5 2 2 4 6" xfId="12046" xr:uid="{00000000-0005-0000-0000-00006C600000}"/>
    <cellStyle name="Normal 5 2 2 4 7" xfId="21372" xr:uid="{00000000-0005-0000-0000-00006D600000}"/>
    <cellStyle name="Normal 5 2 2 4 8" xfId="28783" xr:uid="{00000000-0005-0000-0000-00006E600000}"/>
    <cellStyle name="Normal 5 2 2 5" xfId="2590" xr:uid="{00000000-0005-0000-0000-00006F600000}"/>
    <cellStyle name="Normal 5 2 2 5 2" xfId="2591" xr:uid="{00000000-0005-0000-0000-000070600000}"/>
    <cellStyle name="Normal 5 2 2 5 2 2" xfId="4272" xr:uid="{00000000-0005-0000-0000-000071600000}"/>
    <cellStyle name="Normal 5 2 2 5 2 2 2" xfId="8949" xr:uid="{00000000-0005-0000-0000-000072600000}"/>
    <cellStyle name="Normal 5 2 2 5 2 2 2 2" xfId="18273" xr:uid="{00000000-0005-0000-0000-000073600000}"/>
    <cellStyle name="Normal 5 2 2 5 2 2 2 3" xfId="27596" xr:uid="{00000000-0005-0000-0000-000074600000}"/>
    <cellStyle name="Normal 5 2 2 5 2 2 3" xfId="13606" xr:uid="{00000000-0005-0000-0000-000075600000}"/>
    <cellStyle name="Normal 5 2 2 5 2 2 4" xfId="22930" xr:uid="{00000000-0005-0000-0000-000076600000}"/>
    <cellStyle name="Normal 5 2 2 5 2 3" xfId="6010" xr:uid="{00000000-0005-0000-0000-000077600000}"/>
    <cellStyle name="Normal 5 2 2 5 2 3 2" xfId="15334" xr:uid="{00000000-0005-0000-0000-000078600000}"/>
    <cellStyle name="Normal 5 2 2 5 2 3 3" xfId="24657" xr:uid="{00000000-0005-0000-0000-000079600000}"/>
    <cellStyle name="Normal 5 2 2 5 2 4" xfId="12051" xr:uid="{00000000-0005-0000-0000-00007A600000}"/>
    <cellStyle name="Normal 5 2 2 5 2 5" xfId="21377" xr:uid="{00000000-0005-0000-0000-00007B600000}"/>
    <cellStyle name="Normal 5 2 2 5 3" xfId="4271" xr:uid="{00000000-0005-0000-0000-00007C600000}"/>
    <cellStyle name="Normal 5 2 2 5 3 2" xfId="8948" xr:uid="{00000000-0005-0000-0000-00007D600000}"/>
    <cellStyle name="Normal 5 2 2 5 3 2 2" xfId="18272" xr:uid="{00000000-0005-0000-0000-00007E600000}"/>
    <cellStyle name="Normal 5 2 2 5 3 2 3" xfId="27595" xr:uid="{00000000-0005-0000-0000-00007F600000}"/>
    <cellStyle name="Normal 5 2 2 5 3 3" xfId="13605" xr:uid="{00000000-0005-0000-0000-000080600000}"/>
    <cellStyle name="Normal 5 2 2 5 3 4" xfId="22929" xr:uid="{00000000-0005-0000-0000-000081600000}"/>
    <cellStyle name="Normal 5 2 2 5 4" xfId="6009" xr:uid="{00000000-0005-0000-0000-000082600000}"/>
    <cellStyle name="Normal 5 2 2 5 4 2" xfId="15333" xr:uid="{00000000-0005-0000-0000-000083600000}"/>
    <cellStyle name="Normal 5 2 2 5 4 3" xfId="24656" xr:uid="{00000000-0005-0000-0000-000084600000}"/>
    <cellStyle name="Normal 5 2 2 5 5" xfId="12050" xr:uid="{00000000-0005-0000-0000-000085600000}"/>
    <cellStyle name="Normal 5 2 2 5 6" xfId="21376" xr:uid="{00000000-0005-0000-0000-000086600000}"/>
    <cellStyle name="Normal 5 2 2 6" xfId="2592" xr:uid="{00000000-0005-0000-0000-000087600000}"/>
    <cellStyle name="Normal 5 2 2 6 2" xfId="4273" xr:uid="{00000000-0005-0000-0000-000088600000}"/>
    <cellStyle name="Normal 5 2 2 6 2 2" xfId="8950" xr:uid="{00000000-0005-0000-0000-000089600000}"/>
    <cellStyle name="Normal 5 2 2 6 2 2 2" xfId="18274" xr:uid="{00000000-0005-0000-0000-00008A600000}"/>
    <cellStyle name="Normal 5 2 2 6 2 2 3" xfId="27597" xr:uid="{00000000-0005-0000-0000-00008B600000}"/>
    <cellStyle name="Normal 5 2 2 6 2 3" xfId="13607" xr:uid="{00000000-0005-0000-0000-00008C600000}"/>
    <cellStyle name="Normal 5 2 2 6 2 4" xfId="22931" xr:uid="{00000000-0005-0000-0000-00008D600000}"/>
    <cellStyle name="Normal 5 2 2 6 3" xfId="6011" xr:uid="{00000000-0005-0000-0000-00008E600000}"/>
    <cellStyle name="Normal 5 2 2 6 3 2" xfId="15335" xr:uid="{00000000-0005-0000-0000-00008F600000}"/>
    <cellStyle name="Normal 5 2 2 6 3 3" xfId="24658" xr:uid="{00000000-0005-0000-0000-000090600000}"/>
    <cellStyle name="Normal 5 2 2 6 4" xfId="12052" xr:uid="{00000000-0005-0000-0000-000091600000}"/>
    <cellStyle name="Normal 5 2 2 6 5" xfId="21378" xr:uid="{00000000-0005-0000-0000-000092600000}"/>
    <cellStyle name="Normal 5 2 2 7" xfId="2593" xr:uid="{00000000-0005-0000-0000-000093600000}"/>
    <cellStyle name="Normal 5 2 2 7 2" xfId="4274" xr:uid="{00000000-0005-0000-0000-000094600000}"/>
    <cellStyle name="Normal 5 2 2 7 2 2" xfId="8951" xr:uid="{00000000-0005-0000-0000-000095600000}"/>
    <cellStyle name="Normal 5 2 2 7 2 2 2" xfId="18275" xr:uid="{00000000-0005-0000-0000-000096600000}"/>
    <cellStyle name="Normal 5 2 2 7 2 2 3" xfId="27598" xr:uid="{00000000-0005-0000-0000-000097600000}"/>
    <cellStyle name="Normal 5 2 2 7 2 3" xfId="13608" xr:uid="{00000000-0005-0000-0000-000098600000}"/>
    <cellStyle name="Normal 5 2 2 7 2 4" xfId="22932" xr:uid="{00000000-0005-0000-0000-000099600000}"/>
    <cellStyle name="Normal 5 2 2 7 3" xfId="6012" xr:uid="{00000000-0005-0000-0000-00009A600000}"/>
    <cellStyle name="Normal 5 2 2 7 3 2" xfId="15336" xr:uid="{00000000-0005-0000-0000-00009B600000}"/>
    <cellStyle name="Normal 5 2 2 7 3 3" xfId="24659" xr:uid="{00000000-0005-0000-0000-00009C600000}"/>
    <cellStyle name="Normal 5 2 2 7 4" xfId="12053" xr:uid="{00000000-0005-0000-0000-00009D600000}"/>
    <cellStyle name="Normal 5 2 2 7 5" xfId="21379" xr:uid="{00000000-0005-0000-0000-00009E600000}"/>
    <cellStyle name="Normal 5 2 2 8" xfId="2594" xr:uid="{00000000-0005-0000-0000-00009F600000}"/>
    <cellStyle name="Normal 5 2 2 8 2" xfId="4275" xr:uid="{00000000-0005-0000-0000-0000A0600000}"/>
    <cellStyle name="Normal 5 2 2 8 2 2" xfId="8952" xr:uid="{00000000-0005-0000-0000-0000A1600000}"/>
    <cellStyle name="Normal 5 2 2 8 2 2 2" xfId="18276" xr:uid="{00000000-0005-0000-0000-0000A2600000}"/>
    <cellStyle name="Normal 5 2 2 8 2 2 3" xfId="27599" xr:uid="{00000000-0005-0000-0000-0000A3600000}"/>
    <cellStyle name="Normal 5 2 2 8 2 3" xfId="13609" xr:uid="{00000000-0005-0000-0000-0000A4600000}"/>
    <cellStyle name="Normal 5 2 2 8 2 4" xfId="22933" xr:uid="{00000000-0005-0000-0000-0000A5600000}"/>
    <cellStyle name="Normal 5 2 2 8 3" xfId="6013" xr:uid="{00000000-0005-0000-0000-0000A6600000}"/>
    <cellStyle name="Normal 5 2 2 8 3 2" xfId="15337" xr:uid="{00000000-0005-0000-0000-0000A7600000}"/>
    <cellStyle name="Normal 5 2 2 8 3 3" xfId="24660" xr:uid="{00000000-0005-0000-0000-0000A8600000}"/>
    <cellStyle name="Normal 5 2 2 8 4" xfId="12054" xr:uid="{00000000-0005-0000-0000-0000A9600000}"/>
    <cellStyle name="Normal 5 2 2 8 5" xfId="21380" xr:uid="{00000000-0005-0000-0000-0000AA600000}"/>
    <cellStyle name="Normal 5 2 2 9" xfId="2567" xr:uid="{00000000-0005-0000-0000-0000AB600000}"/>
    <cellStyle name="Normal 5 2 2 9 2" xfId="7541" xr:uid="{00000000-0005-0000-0000-0000AC600000}"/>
    <cellStyle name="Normal 5 2 2 9 2 2" xfId="16865" xr:uid="{00000000-0005-0000-0000-0000AD600000}"/>
    <cellStyle name="Normal 5 2 2 9 2 3" xfId="26188" xr:uid="{00000000-0005-0000-0000-0000AE600000}"/>
    <cellStyle name="Normal 5 2 2 9 3" xfId="12027" xr:uid="{00000000-0005-0000-0000-0000AF600000}"/>
    <cellStyle name="Normal 5 2 2 9 4" xfId="21353" xr:uid="{00000000-0005-0000-0000-0000B0600000}"/>
    <cellStyle name="Normal 5 2 3" xfId="488" xr:uid="{00000000-0005-0000-0000-0000B1600000}"/>
    <cellStyle name="Normal 5 2 3 10" xfId="2596" xr:uid="{00000000-0005-0000-0000-0000B2600000}"/>
    <cellStyle name="Normal 5 2 3 10 2" xfId="4277" xr:uid="{00000000-0005-0000-0000-0000B3600000}"/>
    <cellStyle name="Normal 5 2 3 10 2 2" xfId="8954" xr:uid="{00000000-0005-0000-0000-0000B4600000}"/>
    <cellStyle name="Normal 5 2 3 10 2 2 2" xfId="18278" xr:uid="{00000000-0005-0000-0000-0000B5600000}"/>
    <cellStyle name="Normal 5 2 3 10 2 2 3" xfId="27601" xr:uid="{00000000-0005-0000-0000-0000B6600000}"/>
    <cellStyle name="Normal 5 2 3 10 2 3" xfId="13611" xr:uid="{00000000-0005-0000-0000-0000B7600000}"/>
    <cellStyle name="Normal 5 2 3 10 2 4" xfId="22935" xr:uid="{00000000-0005-0000-0000-0000B8600000}"/>
    <cellStyle name="Normal 5 2 3 10 3" xfId="6015" xr:uid="{00000000-0005-0000-0000-0000B9600000}"/>
    <cellStyle name="Normal 5 2 3 10 3 2" xfId="15339" xr:uid="{00000000-0005-0000-0000-0000BA600000}"/>
    <cellStyle name="Normal 5 2 3 10 3 3" xfId="24662" xr:uid="{00000000-0005-0000-0000-0000BB600000}"/>
    <cellStyle name="Normal 5 2 3 10 4" xfId="12056" xr:uid="{00000000-0005-0000-0000-0000BC600000}"/>
    <cellStyle name="Normal 5 2 3 10 5" xfId="21382" xr:uid="{00000000-0005-0000-0000-0000BD600000}"/>
    <cellStyle name="Normal 5 2 3 11" xfId="2595" xr:uid="{00000000-0005-0000-0000-0000BE600000}"/>
    <cellStyle name="Normal 5 2 3 11 2" xfId="7545" xr:uid="{00000000-0005-0000-0000-0000BF600000}"/>
    <cellStyle name="Normal 5 2 3 11 2 2" xfId="16869" xr:uid="{00000000-0005-0000-0000-0000C0600000}"/>
    <cellStyle name="Normal 5 2 3 11 2 3" xfId="26192" xr:uid="{00000000-0005-0000-0000-0000C1600000}"/>
    <cellStyle name="Normal 5 2 3 11 3" xfId="12055" xr:uid="{00000000-0005-0000-0000-0000C2600000}"/>
    <cellStyle name="Normal 5 2 3 11 4" xfId="21381" xr:uid="{00000000-0005-0000-0000-0000C3600000}"/>
    <cellStyle name="Normal 5 2 3 12" xfId="4276" xr:uid="{00000000-0005-0000-0000-0000C4600000}"/>
    <cellStyle name="Normal 5 2 3 12 2" xfId="8953" xr:uid="{00000000-0005-0000-0000-0000C5600000}"/>
    <cellStyle name="Normal 5 2 3 12 2 2" xfId="18277" xr:uid="{00000000-0005-0000-0000-0000C6600000}"/>
    <cellStyle name="Normal 5 2 3 12 2 3" xfId="27600" xr:uid="{00000000-0005-0000-0000-0000C7600000}"/>
    <cellStyle name="Normal 5 2 3 12 3" xfId="13610" xr:uid="{00000000-0005-0000-0000-0000C8600000}"/>
    <cellStyle name="Normal 5 2 3 12 4" xfId="22934" xr:uid="{00000000-0005-0000-0000-0000C9600000}"/>
    <cellStyle name="Normal 5 2 3 13" xfId="6014" xr:uid="{00000000-0005-0000-0000-0000CA600000}"/>
    <cellStyle name="Normal 5 2 3 13 2" xfId="15338" xr:uid="{00000000-0005-0000-0000-0000CB600000}"/>
    <cellStyle name="Normal 5 2 3 13 3" xfId="24661" xr:uid="{00000000-0005-0000-0000-0000CC600000}"/>
    <cellStyle name="Normal 5 2 3 14" xfId="9598" xr:uid="{00000000-0005-0000-0000-0000CD600000}"/>
    <cellStyle name="Normal 5 2 3 14 2" xfId="18922" xr:uid="{00000000-0005-0000-0000-0000CE600000}"/>
    <cellStyle name="Normal 5 2 3 14 3" xfId="28245" xr:uid="{00000000-0005-0000-0000-0000CF600000}"/>
    <cellStyle name="Normal 5 2 3 15" xfId="10092" xr:uid="{00000000-0005-0000-0000-0000D0600000}"/>
    <cellStyle name="Normal 5 2 3 16" xfId="19416" xr:uid="{00000000-0005-0000-0000-0000D1600000}"/>
    <cellStyle name="Normal 5 2 3 17" xfId="28733" xr:uid="{00000000-0005-0000-0000-0000D2600000}"/>
    <cellStyle name="Normal 5 2 3 2" xfId="975" xr:uid="{00000000-0005-0000-0000-0000D3600000}"/>
    <cellStyle name="Normal 5 2 3 2 10" xfId="4278" xr:uid="{00000000-0005-0000-0000-0000D4600000}"/>
    <cellStyle name="Normal 5 2 3 2 10 2" xfId="8955" xr:uid="{00000000-0005-0000-0000-0000D5600000}"/>
    <cellStyle name="Normal 5 2 3 2 10 2 2" xfId="18279" xr:uid="{00000000-0005-0000-0000-0000D6600000}"/>
    <cellStyle name="Normal 5 2 3 2 10 2 3" xfId="27602" xr:uid="{00000000-0005-0000-0000-0000D7600000}"/>
    <cellStyle name="Normal 5 2 3 2 10 3" xfId="13612" xr:uid="{00000000-0005-0000-0000-0000D8600000}"/>
    <cellStyle name="Normal 5 2 3 2 10 4" xfId="22936" xr:uid="{00000000-0005-0000-0000-0000D9600000}"/>
    <cellStyle name="Normal 5 2 3 2 11" xfId="6016" xr:uid="{00000000-0005-0000-0000-0000DA600000}"/>
    <cellStyle name="Normal 5 2 3 2 11 2" xfId="15340" xr:uid="{00000000-0005-0000-0000-0000DB600000}"/>
    <cellStyle name="Normal 5 2 3 2 11 3" xfId="24663" xr:uid="{00000000-0005-0000-0000-0000DC600000}"/>
    <cellStyle name="Normal 5 2 3 2 12" xfId="10576" xr:uid="{00000000-0005-0000-0000-0000DD600000}"/>
    <cellStyle name="Normal 5 2 3 2 13" xfId="19900" xr:uid="{00000000-0005-0000-0000-0000DE600000}"/>
    <cellStyle name="Normal 5 2 3 2 14" xfId="28875" xr:uid="{00000000-0005-0000-0000-0000DF600000}"/>
    <cellStyle name="Normal 5 2 3 2 2" xfId="2598" xr:uid="{00000000-0005-0000-0000-0000E0600000}"/>
    <cellStyle name="Normal 5 2 3 2 2 10" xfId="12058" xr:uid="{00000000-0005-0000-0000-0000E1600000}"/>
    <cellStyle name="Normal 5 2 3 2 2 11" xfId="21384" xr:uid="{00000000-0005-0000-0000-0000E2600000}"/>
    <cellStyle name="Normal 5 2 3 2 2 2" xfId="2599" xr:uid="{00000000-0005-0000-0000-0000E3600000}"/>
    <cellStyle name="Normal 5 2 3 2 2 2 2" xfId="2600" xr:uid="{00000000-0005-0000-0000-0000E4600000}"/>
    <cellStyle name="Normal 5 2 3 2 2 2 2 2" xfId="2601" xr:uid="{00000000-0005-0000-0000-0000E5600000}"/>
    <cellStyle name="Normal 5 2 3 2 2 2 2 2 2" xfId="4282" xr:uid="{00000000-0005-0000-0000-0000E6600000}"/>
    <cellStyle name="Normal 5 2 3 2 2 2 2 2 2 2" xfId="8959" xr:uid="{00000000-0005-0000-0000-0000E7600000}"/>
    <cellStyle name="Normal 5 2 3 2 2 2 2 2 2 2 2" xfId="18283" xr:uid="{00000000-0005-0000-0000-0000E8600000}"/>
    <cellStyle name="Normal 5 2 3 2 2 2 2 2 2 2 3" xfId="27606" xr:uid="{00000000-0005-0000-0000-0000E9600000}"/>
    <cellStyle name="Normal 5 2 3 2 2 2 2 2 2 3" xfId="13616" xr:uid="{00000000-0005-0000-0000-0000EA600000}"/>
    <cellStyle name="Normal 5 2 3 2 2 2 2 2 2 4" xfId="22940" xr:uid="{00000000-0005-0000-0000-0000EB600000}"/>
    <cellStyle name="Normal 5 2 3 2 2 2 2 2 3" xfId="6020" xr:uid="{00000000-0005-0000-0000-0000EC600000}"/>
    <cellStyle name="Normal 5 2 3 2 2 2 2 2 3 2" xfId="15344" xr:uid="{00000000-0005-0000-0000-0000ED600000}"/>
    <cellStyle name="Normal 5 2 3 2 2 2 2 2 3 3" xfId="24667" xr:uid="{00000000-0005-0000-0000-0000EE600000}"/>
    <cellStyle name="Normal 5 2 3 2 2 2 2 2 4" xfId="12061" xr:uid="{00000000-0005-0000-0000-0000EF600000}"/>
    <cellStyle name="Normal 5 2 3 2 2 2 2 2 5" xfId="21387" xr:uid="{00000000-0005-0000-0000-0000F0600000}"/>
    <cellStyle name="Normal 5 2 3 2 2 2 2 3" xfId="4281" xr:uid="{00000000-0005-0000-0000-0000F1600000}"/>
    <cellStyle name="Normal 5 2 3 2 2 2 2 3 2" xfId="8958" xr:uid="{00000000-0005-0000-0000-0000F2600000}"/>
    <cellStyle name="Normal 5 2 3 2 2 2 2 3 2 2" xfId="18282" xr:uid="{00000000-0005-0000-0000-0000F3600000}"/>
    <cellStyle name="Normal 5 2 3 2 2 2 2 3 2 3" xfId="27605" xr:uid="{00000000-0005-0000-0000-0000F4600000}"/>
    <cellStyle name="Normal 5 2 3 2 2 2 2 3 3" xfId="13615" xr:uid="{00000000-0005-0000-0000-0000F5600000}"/>
    <cellStyle name="Normal 5 2 3 2 2 2 2 3 4" xfId="22939" xr:uid="{00000000-0005-0000-0000-0000F6600000}"/>
    <cellStyle name="Normal 5 2 3 2 2 2 2 4" xfId="6019" xr:uid="{00000000-0005-0000-0000-0000F7600000}"/>
    <cellStyle name="Normal 5 2 3 2 2 2 2 4 2" xfId="15343" xr:uid="{00000000-0005-0000-0000-0000F8600000}"/>
    <cellStyle name="Normal 5 2 3 2 2 2 2 4 3" xfId="24666" xr:uid="{00000000-0005-0000-0000-0000F9600000}"/>
    <cellStyle name="Normal 5 2 3 2 2 2 2 5" xfId="12060" xr:uid="{00000000-0005-0000-0000-0000FA600000}"/>
    <cellStyle name="Normal 5 2 3 2 2 2 2 6" xfId="21386" xr:uid="{00000000-0005-0000-0000-0000FB600000}"/>
    <cellStyle name="Normal 5 2 3 2 2 2 3" xfId="2602" xr:uid="{00000000-0005-0000-0000-0000FC600000}"/>
    <cellStyle name="Normal 5 2 3 2 2 2 3 2" xfId="4283" xr:uid="{00000000-0005-0000-0000-0000FD600000}"/>
    <cellStyle name="Normal 5 2 3 2 2 2 3 2 2" xfId="8960" xr:uid="{00000000-0005-0000-0000-0000FE600000}"/>
    <cellStyle name="Normal 5 2 3 2 2 2 3 2 2 2" xfId="18284" xr:uid="{00000000-0005-0000-0000-0000FF600000}"/>
    <cellStyle name="Normal 5 2 3 2 2 2 3 2 2 3" xfId="27607" xr:uid="{00000000-0005-0000-0000-000000610000}"/>
    <cellStyle name="Normal 5 2 3 2 2 2 3 2 3" xfId="13617" xr:uid="{00000000-0005-0000-0000-000001610000}"/>
    <cellStyle name="Normal 5 2 3 2 2 2 3 2 4" xfId="22941" xr:uid="{00000000-0005-0000-0000-000002610000}"/>
    <cellStyle name="Normal 5 2 3 2 2 2 3 3" xfId="6021" xr:uid="{00000000-0005-0000-0000-000003610000}"/>
    <cellStyle name="Normal 5 2 3 2 2 2 3 3 2" xfId="15345" xr:uid="{00000000-0005-0000-0000-000004610000}"/>
    <cellStyle name="Normal 5 2 3 2 2 2 3 3 3" xfId="24668" xr:uid="{00000000-0005-0000-0000-000005610000}"/>
    <cellStyle name="Normal 5 2 3 2 2 2 3 4" xfId="12062" xr:uid="{00000000-0005-0000-0000-000006610000}"/>
    <cellStyle name="Normal 5 2 3 2 2 2 3 5" xfId="21388" xr:uid="{00000000-0005-0000-0000-000007610000}"/>
    <cellStyle name="Normal 5 2 3 2 2 2 4" xfId="4280" xr:uid="{00000000-0005-0000-0000-000008610000}"/>
    <cellStyle name="Normal 5 2 3 2 2 2 4 2" xfId="8957" xr:uid="{00000000-0005-0000-0000-000009610000}"/>
    <cellStyle name="Normal 5 2 3 2 2 2 4 2 2" xfId="18281" xr:uid="{00000000-0005-0000-0000-00000A610000}"/>
    <cellStyle name="Normal 5 2 3 2 2 2 4 2 3" xfId="27604" xr:uid="{00000000-0005-0000-0000-00000B610000}"/>
    <cellStyle name="Normal 5 2 3 2 2 2 4 3" xfId="13614" xr:uid="{00000000-0005-0000-0000-00000C610000}"/>
    <cellStyle name="Normal 5 2 3 2 2 2 4 4" xfId="22938" xr:uid="{00000000-0005-0000-0000-00000D610000}"/>
    <cellStyle name="Normal 5 2 3 2 2 2 5" xfId="6018" xr:uid="{00000000-0005-0000-0000-00000E610000}"/>
    <cellStyle name="Normal 5 2 3 2 2 2 5 2" xfId="15342" xr:uid="{00000000-0005-0000-0000-00000F610000}"/>
    <cellStyle name="Normal 5 2 3 2 2 2 5 3" xfId="24665" xr:uid="{00000000-0005-0000-0000-000010610000}"/>
    <cellStyle name="Normal 5 2 3 2 2 2 6" xfId="12059" xr:uid="{00000000-0005-0000-0000-000011610000}"/>
    <cellStyle name="Normal 5 2 3 2 2 2 7" xfId="21385" xr:uid="{00000000-0005-0000-0000-000012610000}"/>
    <cellStyle name="Normal 5 2 3 2 2 3" xfId="2603" xr:uid="{00000000-0005-0000-0000-000013610000}"/>
    <cellStyle name="Normal 5 2 3 2 2 3 2" xfId="2604" xr:uid="{00000000-0005-0000-0000-000014610000}"/>
    <cellStyle name="Normal 5 2 3 2 2 3 2 2" xfId="2605" xr:uid="{00000000-0005-0000-0000-000015610000}"/>
    <cellStyle name="Normal 5 2 3 2 2 3 2 2 2" xfId="4286" xr:uid="{00000000-0005-0000-0000-000016610000}"/>
    <cellStyle name="Normal 5 2 3 2 2 3 2 2 2 2" xfId="8963" xr:uid="{00000000-0005-0000-0000-000017610000}"/>
    <cellStyle name="Normal 5 2 3 2 2 3 2 2 2 2 2" xfId="18287" xr:uid="{00000000-0005-0000-0000-000018610000}"/>
    <cellStyle name="Normal 5 2 3 2 2 3 2 2 2 2 3" xfId="27610" xr:uid="{00000000-0005-0000-0000-000019610000}"/>
    <cellStyle name="Normal 5 2 3 2 2 3 2 2 2 3" xfId="13620" xr:uid="{00000000-0005-0000-0000-00001A610000}"/>
    <cellStyle name="Normal 5 2 3 2 2 3 2 2 2 4" xfId="22944" xr:uid="{00000000-0005-0000-0000-00001B610000}"/>
    <cellStyle name="Normal 5 2 3 2 2 3 2 2 3" xfId="6024" xr:uid="{00000000-0005-0000-0000-00001C610000}"/>
    <cellStyle name="Normal 5 2 3 2 2 3 2 2 3 2" xfId="15348" xr:uid="{00000000-0005-0000-0000-00001D610000}"/>
    <cellStyle name="Normal 5 2 3 2 2 3 2 2 3 3" xfId="24671" xr:uid="{00000000-0005-0000-0000-00001E610000}"/>
    <cellStyle name="Normal 5 2 3 2 2 3 2 2 4" xfId="12065" xr:uid="{00000000-0005-0000-0000-00001F610000}"/>
    <cellStyle name="Normal 5 2 3 2 2 3 2 2 5" xfId="21391" xr:uid="{00000000-0005-0000-0000-000020610000}"/>
    <cellStyle name="Normal 5 2 3 2 2 3 2 3" xfId="4285" xr:uid="{00000000-0005-0000-0000-000021610000}"/>
    <cellStyle name="Normal 5 2 3 2 2 3 2 3 2" xfId="8962" xr:uid="{00000000-0005-0000-0000-000022610000}"/>
    <cellStyle name="Normal 5 2 3 2 2 3 2 3 2 2" xfId="18286" xr:uid="{00000000-0005-0000-0000-000023610000}"/>
    <cellStyle name="Normal 5 2 3 2 2 3 2 3 2 3" xfId="27609" xr:uid="{00000000-0005-0000-0000-000024610000}"/>
    <cellStyle name="Normal 5 2 3 2 2 3 2 3 3" xfId="13619" xr:uid="{00000000-0005-0000-0000-000025610000}"/>
    <cellStyle name="Normal 5 2 3 2 2 3 2 3 4" xfId="22943" xr:uid="{00000000-0005-0000-0000-000026610000}"/>
    <cellStyle name="Normal 5 2 3 2 2 3 2 4" xfId="6023" xr:uid="{00000000-0005-0000-0000-000027610000}"/>
    <cellStyle name="Normal 5 2 3 2 2 3 2 4 2" xfId="15347" xr:uid="{00000000-0005-0000-0000-000028610000}"/>
    <cellStyle name="Normal 5 2 3 2 2 3 2 4 3" xfId="24670" xr:uid="{00000000-0005-0000-0000-000029610000}"/>
    <cellStyle name="Normal 5 2 3 2 2 3 2 5" xfId="12064" xr:uid="{00000000-0005-0000-0000-00002A610000}"/>
    <cellStyle name="Normal 5 2 3 2 2 3 2 6" xfId="21390" xr:uid="{00000000-0005-0000-0000-00002B610000}"/>
    <cellStyle name="Normal 5 2 3 2 2 3 3" xfId="2606" xr:uid="{00000000-0005-0000-0000-00002C610000}"/>
    <cellStyle name="Normal 5 2 3 2 2 3 3 2" xfId="4287" xr:uid="{00000000-0005-0000-0000-00002D610000}"/>
    <cellStyle name="Normal 5 2 3 2 2 3 3 2 2" xfId="8964" xr:uid="{00000000-0005-0000-0000-00002E610000}"/>
    <cellStyle name="Normal 5 2 3 2 2 3 3 2 2 2" xfId="18288" xr:uid="{00000000-0005-0000-0000-00002F610000}"/>
    <cellStyle name="Normal 5 2 3 2 2 3 3 2 2 3" xfId="27611" xr:uid="{00000000-0005-0000-0000-000030610000}"/>
    <cellStyle name="Normal 5 2 3 2 2 3 3 2 3" xfId="13621" xr:uid="{00000000-0005-0000-0000-000031610000}"/>
    <cellStyle name="Normal 5 2 3 2 2 3 3 2 4" xfId="22945" xr:uid="{00000000-0005-0000-0000-000032610000}"/>
    <cellStyle name="Normal 5 2 3 2 2 3 3 3" xfId="6025" xr:uid="{00000000-0005-0000-0000-000033610000}"/>
    <cellStyle name="Normal 5 2 3 2 2 3 3 3 2" xfId="15349" xr:uid="{00000000-0005-0000-0000-000034610000}"/>
    <cellStyle name="Normal 5 2 3 2 2 3 3 3 3" xfId="24672" xr:uid="{00000000-0005-0000-0000-000035610000}"/>
    <cellStyle name="Normal 5 2 3 2 2 3 3 4" xfId="12066" xr:uid="{00000000-0005-0000-0000-000036610000}"/>
    <cellStyle name="Normal 5 2 3 2 2 3 3 5" xfId="21392" xr:uid="{00000000-0005-0000-0000-000037610000}"/>
    <cellStyle name="Normal 5 2 3 2 2 3 4" xfId="4284" xr:uid="{00000000-0005-0000-0000-000038610000}"/>
    <cellStyle name="Normal 5 2 3 2 2 3 4 2" xfId="8961" xr:uid="{00000000-0005-0000-0000-000039610000}"/>
    <cellStyle name="Normal 5 2 3 2 2 3 4 2 2" xfId="18285" xr:uid="{00000000-0005-0000-0000-00003A610000}"/>
    <cellStyle name="Normal 5 2 3 2 2 3 4 2 3" xfId="27608" xr:uid="{00000000-0005-0000-0000-00003B610000}"/>
    <cellStyle name="Normal 5 2 3 2 2 3 4 3" xfId="13618" xr:uid="{00000000-0005-0000-0000-00003C610000}"/>
    <cellStyle name="Normal 5 2 3 2 2 3 4 4" xfId="22942" xr:uid="{00000000-0005-0000-0000-00003D610000}"/>
    <cellStyle name="Normal 5 2 3 2 2 3 5" xfId="6022" xr:uid="{00000000-0005-0000-0000-00003E610000}"/>
    <cellStyle name="Normal 5 2 3 2 2 3 5 2" xfId="15346" xr:uid="{00000000-0005-0000-0000-00003F610000}"/>
    <cellStyle name="Normal 5 2 3 2 2 3 5 3" xfId="24669" xr:uid="{00000000-0005-0000-0000-000040610000}"/>
    <cellStyle name="Normal 5 2 3 2 2 3 6" xfId="12063" xr:uid="{00000000-0005-0000-0000-000041610000}"/>
    <cellStyle name="Normal 5 2 3 2 2 3 7" xfId="21389" xr:uid="{00000000-0005-0000-0000-000042610000}"/>
    <cellStyle name="Normal 5 2 3 2 2 4" xfId="2607" xr:uid="{00000000-0005-0000-0000-000043610000}"/>
    <cellStyle name="Normal 5 2 3 2 2 4 2" xfId="2608" xr:uid="{00000000-0005-0000-0000-000044610000}"/>
    <cellStyle name="Normal 5 2 3 2 2 4 2 2" xfId="4289" xr:uid="{00000000-0005-0000-0000-000045610000}"/>
    <cellStyle name="Normal 5 2 3 2 2 4 2 2 2" xfId="8966" xr:uid="{00000000-0005-0000-0000-000046610000}"/>
    <cellStyle name="Normal 5 2 3 2 2 4 2 2 2 2" xfId="18290" xr:uid="{00000000-0005-0000-0000-000047610000}"/>
    <cellStyle name="Normal 5 2 3 2 2 4 2 2 2 3" xfId="27613" xr:uid="{00000000-0005-0000-0000-000048610000}"/>
    <cellStyle name="Normal 5 2 3 2 2 4 2 2 3" xfId="13623" xr:uid="{00000000-0005-0000-0000-000049610000}"/>
    <cellStyle name="Normal 5 2 3 2 2 4 2 2 4" xfId="22947" xr:uid="{00000000-0005-0000-0000-00004A610000}"/>
    <cellStyle name="Normal 5 2 3 2 2 4 2 3" xfId="6027" xr:uid="{00000000-0005-0000-0000-00004B610000}"/>
    <cellStyle name="Normal 5 2 3 2 2 4 2 3 2" xfId="15351" xr:uid="{00000000-0005-0000-0000-00004C610000}"/>
    <cellStyle name="Normal 5 2 3 2 2 4 2 3 3" xfId="24674" xr:uid="{00000000-0005-0000-0000-00004D610000}"/>
    <cellStyle name="Normal 5 2 3 2 2 4 2 4" xfId="12068" xr:uid="{00000000-0005-0000-0000-00004E610000}"/>
    <cellStyle name="Normal 5 2 3 2 2 4 2 5" xfId="21394" xr:uid="{00000000-0005-0000-0000-00004F610000}"/>
    <cellStyle name="Normal 5 2 3 2 2 4 3" xfId="4288" xr:uid="{00000000-0005-0000-0000-000050610000}"/>
    <cellStyle name="Normal 5 2 3 2 2 4 3 2" xfId="8965" xr:uid="{00000000-0005-0000-0000-000051610000}"/>
    <cellStyle name="Normal 5 2 3 2 2 4 3 2 2" xfId="18289" xr:uid="{00000000-0005-0000-0000-000052610000}"/>
    <cellStyle name="Normal 5 2 3 2 2 4 3 2 3" xfId="27612" xr:uid="{00000000-0005-0000-0000-000053610000}"/>
    <cellStyle name="Normal 5 2 3 2 2 4 3 3" xfId="13622" xr:uid="{00000000-0005-0000-0000-000054610000}"/>
    <cellStyle name="Normal 5 2 3 2 2 4 3 4" xfId="22946" xr:uid="{00000000-0005-0000-0000-000055610000}"/>
    <cellStyle name="Normal 5 2 3 2 2 4 4" xfId="6026" xr:uid="{00000000-0005-0000-0000-000056610000}"/>
    <cellStyle name="Normal 5 2 3 2 2 4 4 2" xfId="15350" xr:uid="{00000000-0005-0000-0000-000057610000}"/>
    <cellStyle name="Normal 5 2 3 2 2 4 4 3" xfId="24673" xr:uid="{00000000-0005-0000-0000-000058610000}"/>
    <cellStyle name="Normal 5 2 3 2 2 4 5" xfId="12067" xr:uid="{00000000-0005-0000-0000-000059610000}"/>
    <cellStyle name="Normal 5 2 3 2 2 4 6" xfId="21393" xr:uid="{00000000-0005-0000-0000-00005A610000}"/>
    <cellStyle name="Normal 5 2 3 2 2 5" xfId="2609" xr:uid="{00000000-0005-0000-0000-00005B610000}"/>
    <cellStyle name="Normal 5 2 3 2 2 5 2" xfId="4290" xr:uid="{00000000-0005-0000-0000-00005C610000}"/>
    <cellStyle name="Normal 5 2 3 2 2 5 2 2" xfId="8967" xr:uid="{00000000-0005-0000-0000-00005D610000}"/>
    <cellStyle name="Normal 5 2 3 2 2 5 2 2 2" xfId="18291" xr:uid="{00000000-0005-0000-0000-00005E610000}"/>
    <cellStyle name="Normal 5 2 3 2 2 5 2 2 3" xfId="27614" xr:uid="{00000000-0005-0000-0000-00005F610000}"/>
    <cellStyle name="Normal 5 2 3 2 2 5 2 3" xfId="13624" xr:uid="{00000000-0005-0000-0000-000060610000}"/>
    <cellStyle name="Normal 5 2 3 2 2 5 2 4" xfId="22948" xr:uid="{00000000-0005-0000-0000-000061610000}"/>
    <cellStyle name="Normal 5 2 3 2 2 5 3" xfId="6028" xr:uid="{00000000-0005-0000-0000-000062610000}"/>
    <cellStyle name="Normal 5 2 3 2 2 5 3 2" xfId="15352" xr:uid="{00000000-0005-0000-0000-000063610000}"/>
    <cellStyle name="Normal 5 2 3 2 2 5 3 3" xfId="24675" xr:uid="{00000000-0005-0000-0000-000064610000}"/>
    <cellStyle name="Normal 5 2 3 2 2 5 4" xfId="12069" xr:uid="{00000000-0005-0000-0000-000065610000}"/>
    <cellStyle name="Normal 5 2 3 2 2 5 5" xfId="21395" xr:uid="{00000000-0005-0000-0000-000066610000}"/>
    <cellStyle name="Normal 5 2 3 2 2 6" xfId="2610" xr:uid="{00000000-0005-0000-0000-000067610000}"/>
    <cellStyle name="Normal 5 2 3 2 2 6 2" xfId="4291" xr:uid="{00000000-0005-0000-0000-000068610000}"/>
    <cellStyle name="Normal 5 2 3 2 2 6 2 2" xfId="8968" xr:uid="{00000000-0005-0000-0000-000069610000}"/>
    <cellStyle name="Normal 5 2 3 2 2 6 2 2 2" xfId="18292" xr:uid="{00000000-0005-0000-0000-00006A610000}"/>
    <cellStyle name="Normal 5 2 3 2 2 6 2 2 3" xfId="27615" xr:uid="{00000000-0005-0000-0000-00006B610000}"/>
    <cellStyle name="Normal 5 2 3 2 2 6 2 3" xfId="13625" xr:uid="{00000000-0005-0000-0000-00006C610000}"/>
    <cellStyle name="Normal 5 2 3 2 2 6 2 4" xfId="22949" xr:uid="{00000000-0005-0000-0000-00006D610000}"/>
    <cellStyle name="Normal 5 2 3 2 2 6 3" xfId="6029" xr:uid="{00000000-0005-0000-0000-00006E610000}"/>
    <cellStyle name="Normal 5 2 3 2 2 6 3 2" xfId="15353" xr:uid="{00000000-0005-0000-0000-00006F610000}"/>
    <cellStyle name="Normal 5 2 3 2 2 6 3 3" xfId="24676" xr:uid="{00000000-0005-0000-0000-000070610000}"/>
    <cellStyle name="Normal 5 2 3 2 2 6 4" xfId="12070" xr:uid="{00000000-0005-0000-0000-000071610000}"/>
    <cellStyle name="Normal 5 2 3 2 2 6 5" xfId="21396" xr:uid="{00000000-0005-0000-0000-000072610000}"/>
    <cellStyle name="Normal 5 2 3 2 2 7" xfId="2611" xr:uid="{00000000-0005-0000-0000-000073610000}"/>
    <cellStyle name="Normal 5 2 3 2 2 7 2" xfId="4292" xr:uid="{00000000-0005-0000-0000-000074610000}"/>
    <cellStyle name="Normal 5 2 3 2 2 7 2 2" xfId="8969" xr:uid="{00000000-0005-0000-0000-000075610000}"/>
    <cellStyle name="Normal 5 2 3 2 2 7 2 2 2" xfId="18293" xr:uid="{00000000-0005-0000-0000-000076610000}"/>
    <cellStyle name="Normal 5 2 3 2 2 7 2 2 3" xfId="27616" xr:uid="{00000000-0005-0000-0000-000077610000}"/>
    <cellStyle name="Normal 5 2 3 2 2 7 2 3" xfId="13626" xr:uid="{00000000-0005-0000-0000-000078610000}"/>
    <cellStyle name="Normal 5 2 3 2 2 7 2 4" xfId="22950" xr:uid="{00000000-0005-0000-0000-000079610000}"/>
    <cellStyle name="Normal 5 2 3 2 2 7 3" xfId="6030" xr:uid="{00000000-0005-0000-0000-00007A610000}"/>
    <cellStyle name="Normal 5 2 3 2 2 7 3 2" xfId="15354" xr:uid="{00000000-0005-0000-0000-00007B610000}"/>
    <cellStyle name="Normal 5 2 3 2 2 7 3 3" xfId="24677" xr:uid="{00000000-0005-0000-0000-00007C610000}"/>
    <cellStyle name="Normal 5 2 3 2 2 7 4" xfId="12071" xr:uid="{00000000-0005-0000-0000-00007D610000}"/>
    <cellStyle name="Normal 5 2 3 2 2 7 5" xfId="21397" xr:uid="{00000000-0005-0000-0000-00007E610000}"/>
    <cellStyle name="Normal 5 2 3 2 2 8" xfId="4279" xr:uid="{00000000-0005-0000-0000-00007F610000}"/>
    <cellStyle name="Normal 5 2 3 2 2 8 2" xfId="8956" xr:uid="{00000000-0005-0000-0000-000080610000}"/>
    <cellStyle name="Normal 5 2 3 2 2 8 2 2" xfId="18280" xr:uid="{00000000-0005-0000-0000-000081610000}"/>
    <cellStyle name="Normal 5 2 3 2 2 8 2 3" xfId="27603" xr:uid="{00000000-0005-0000-0000-000082610000}"/>
    <cellStyle name="Normal 5 2 3 2 2 8 3" xfId="13613" xr:uid="{00000000-0005-0000-0000-000083610000}"/>
    <cellStyle name="Normal 5 2 3 2 2 8 4" xfId="22937" xr:uid="{00000000-0005-0000-0000-000084610000}"/>
    <cellStyle name="Normal 5 2 3 2 2 9" xfId="6017" xr:uid="{00000000-0005-0000-0000-000085610000}"/>
    <cellStyle name="Normal 5 2 3 2 2 9 2" xfId="15341" xr:uid="{00000000-0005-0000-0000-000086610000}"/>
    <cellStyle name="Normal 5 2 3 2 2 9 3" xfId="24664" xr:uid="{00000000-0005-0000-0000-000087610000}"/>
    <cellStyle name="Normal 5 2 3 2 3" xfId="2612" xr:uid="{00000000-0005-0000-0000-000088610000}"/>
    <cellStyle name="Normal 5 2 3 2 3 2" xfId="2613" xr:uid="{00000000-0005-0000-0000-000089610000}"/>
    <cellStyle name="Normal 5 2 3 2 3 2 2" xfId="2614" xr:uid="{00000000-0005-0000-0000-00008A610000}"/>
    <cellStyle name="Normal 5 2 3 2 3 2 2 2" xfId="4295" xr:uid="{00000000-0005-0000-0000-00008B610000}"/>
    <cellStyle name="Normal 5 2 3 2 3 2 2 2 2" xfId="8972" xr:uid="{00000000-0005-0000-0000-00008C610000}"/>
    <cellStyle name="Normal 5 2 3 2 3 2 2 2 2 2" xfId="18296" xr:uid="{00000000-0005-0000-0000-00008D610000}"/>
    <cellStyle name="Normal 5 2 3 2 3 2 2 2 2 3" xfId="27619" xr:uid="{00000000-0005-0000-0000-00008E610000}"/>
    <cellStyle name="Normal 5 2 3 2 3 2 2 2 3" xfId="13629" xr:uid="{00000000-0005-0000-0000-00008F610000}"/>
    <cellStyle name="Normal 5 2 3 2 3 2 2 2 4" xfId="22953" xr:uid="{00000000-0005-0000-0000-000090610000}"/>
    <cellStyle name="Normal 5 2 3 2 3 2 2 3" xfId="6033" xr:uid="{00000000-0005-0000-0000-000091610000}"/>
    <cellStyle name="Normal 5 2 3 2 3 2 2 3 2" xfId="15357" xr:uid="{00000000-0005-0000-0000-000092610000}"/>
    <cellStyle name="Normal 5 2 3 2 3 2 2 3 3" xfId="24680" xr:uid="{00000000-0005-0000-0000-000093610000}"/>
    <cellStyle name="Normal 5 2 3 2 3 2 2 4" xfId="12074" xr:uid="{00000000-0005-0000-0000-000094610000}"/>
    <cellStyle name="Normal 5 2 3 2 3 2 2 5" xfId="21400" xr:uid="{00000000-0005-0000-0000-000095610000}"/>
    <cellStyle name="Normal 5 2 3 2 3 2 3" xfId="4294" xr:uid="{00000000-0005-0000-0000-000096610000}"/>
    <cellStyle name="Normal 5 2 3 2 3 2 3 2" xfId="8971" xr:uid="{00000000-0005-0000-0000-000097610000}"/>
    <cellStyle name="Normal 5 2 3 2 3 2 3 2 2" xfId="18295" xr:uid="{00000000-0005-0000-0000-000098610000}"/>
    <cellStyle name="Normal 5 2 3 2 3 2 3 2 3" xfId="27618" xr:uid="{00000000-0005-0000-0000-000099610000}"/>
    <cellStyle name="Normal 5 2 3 2 3 2 3 3" xfId="13628" xr:uid="{00000000-0005-0000-0000-00009A610000}"/>
    <cellStyle name="Normal 5 2 3 2 3 2 3 4" xfId="22952" xr:uid="{00000000-0005-0000-0000-00009B610000}"/>
    <cellStyle name="Normal 5 2 3 2 3 2 4" xfId="6032" xr:uid="{00000000-0005-0000-0000-00009C610000}"/>
    <cellStyle name="Normal 5 2 3 2 3 2 4 2" xfId="15356" xr:uid="{00000000-0005-0000-0000-00009D610000}"/>
    <cellStyle name="Normal 5 2 3 2 3 2 4 3" xfId="24679" xr:uid="{00000000-0005-0000-0000-00009E610000}"/>
    <cellStyle name="Normal 5 2 3 2 3 2 5" xfId="12073" xr:uid="{00000000-0005-0000-0000-00009F610000}"/>
    <cellStyle name="Normal 5 2 3 2 3 2 6" xfId="21399" xr:uid="{00000000-0005-0000-0000-0000A0610000}"/>
    <cellStyle name="Normal 5 2 3 2 3 3" xfId="2615" xr:uid="{00000000-0005-0000-0000-0000A1610000}"/>
    <cellStyle name="Normal 5 2 3 2 3 3 2" xfId="4296" xr:uid="{00000000-0005-0000-0000-0000A2610000}"/>
    <cellStyle name="Normal 5 2 3 2 3 3 2 2" xfId="8973" xr:uid="{00000000-0005-0000-0000-0000A3610000}"/>
    <cellStyle name="Normal 5 2 3 2 3 3 2 2 2" xfId="18297" xr:uid="{00000000-0005-0000-0000-0000A4610000}"/>
    <cellStyle name="Normal 5 2 3 2 3 3 2 2 3" xfId="27620" xr:uid="{00000000-0005-0000-0000-0000A5610000}"/>
    <cellStyle name="Normal 5 2 3 2 3 3 2 3" xfId="13630" xr:uid="{00000000-0005-0000-0000-0000A6610000}"/>
    <cellStyle name="Normal 5 2 3 2 3 3 2 4" xfId="22954" xr:uid="{00000000-0005-0000-0000-0000A7610000}"/>
    <cellStyle name="Normal 5 2 3 2 3 3 3" xfId="6034" xr:uid="{00000000-0005-0000-0000-0000A8610000}"/>
    <cellStyle name="Normal 5 2 3 2 3 3 3 2" xfId="15358" xr:uid="{00000000-0005-0000-0000-0000A9610000}"/>
    <cellStyle name="Normal 5 2 3 2 3 3 3 3" xfId="24681" xr:uid="{00000000-0005-0000-0000-0000AA610000}"/>
    <cellStyle name="Normal 5 2 3 2 3 3 4" xfId="12075" xr:uid="{00000000-0005-0000-0000-0000AB610000}"/>
    <cellStyle name="Normal 5 2 3 2 3 3 5" xfId="21401" xr:uid="{00000000-0005-0000-0000-0000AC610000}"/>
    <cellStyle name="Normal 5 2 3 2 3 4" xfId="4293" xr:uid="{00000000-0005-0000-0000-0000AD610000}"/>
    <cellStyle name="Normal 5 2 3 2 3 4 2" xfId="8970" xr:uid="{00000000-0005-0000-0000-0000AE610000}"/>
    <cellStyle name="Normal 5 2 3 2 3 4 2 2" xfId="18294" xr:uid="{00000000-0005-0000-0000-0000AF610000}"/>
    <cellStyle name="Normal 5 2 3 2 3 4 2 3" xfId="27617" xr:uid="{00000000-0005-0000-0000-0000B0610000}"/>
    <cellStyle name="Normal 5 2 3 2 3 4 3" xfId="13627" xr:uid="{00000000-0005-0000-0000-0000B1610000}"/>
    <cellStyle name="Normal 5 2 3 2 3 4 4" xfId="22951" xr:uid="{00000000-0005-0000-0000-0000B2610000}"/>
    <cellStyle name="Normal 5 2 3 2 3 5" xfId="6031" xr:uid="{00000000-0005-0000-0000-0000B3610000}"/>
    <cellStyle name="Normal 5 2 3 2 3 5 2" xfId="15355" xr:uid="{00000000-0005-0000-0000-0000B4610000}"/>
    <cellStyle name="Normal 5 2 3 2 3 5 3" xfId="24678" xr:uid="{00000000-0005-0000-0000-0000B5610000}"/>
    <cellStyle name="Normal 5 2 3 2 3 6" xfId="12072" xr:uid="{00000000-0005-0000-0000-0000B6610000}"/>
    <cellStyle name="Normal 5 2 3 2 3 7" xfId="21398" xr:uid="{00000000-0005-0000-0000-0000B7610000}"/>
    <cellStyle name="Normal 5 2 3 2 4" xfId="2616" xr:uid="{00000000-0005-0000-0000-0000B8610000}"/>
    <cellStyle name="Normal 5 2 3 2 4 2" xfId="2617" xr:uid="{00000000-0005-0000-0000-0000B9610000}"/>
    <cellStyle name="Normal 5 2 3 2 4 2 2" xfId="2618" xr:uid="{00000000-0005-0000-0000-0000BA610000}"/>
    <cellStyle name="Normal 5 2 3 2 4 2 2 2" xfId="4299" xr:uid="{00000000-0005-0000-0000-0000BB610000}"/>
    <cellStyle name="Normal 5 2 3 2 4 2 2 2 2" xfId="8976" xr:uid="{00000000-0005-0000-0000-0000BC610000}"/>
    <cellStyle name="Normal 5 2 3 2 4 2 2 2 2 2" xfId="18300" xr:uid="{00000000-0005-0000-0000-0000BD610000}"/>
    <cellStyle name="Normal 5 2 3 2 4 2 2 2 2 3" xfId="27623" xr:uid="{00000000-0005-0000-0000-0000BE610000}"/>
    <cellStyle name="Normal 5 2 3 2 4 2 2 2 3" xfId="13633" xr:uid="{00000000-0005-0000-0000-0000BF610000}"/>
    <cellStyle name="Normal 5 2 3 2 4 2 2 2 4" xfId="22957" xr:uid="{00000000-0005-0000-0000-0000C0610000}"/>
    <cellStyle name="Normal 5 2 3 2 4 2 2 3" xfId="6037" xr:uid="{00000000-0005-0000-0000-0000C1610000}"/>
    <cellStyle name="Normal 5 2 3 2 4 2 2 3 2" xfId="15361" xr:uid="{00000000-0005-0000-0000-0000C2610000}"/>
    <cellStyle name="Normal 5 2 3 2 4 2 2 3 3" xfId="24684" xr:uid="{00000000-0005-0000-0000-0000C3610000}"/>
    <cellStyle name="Normal 5 2 3 2 4 2 2 4" xfId="12078" xr:uid="{00000000-0005-0000-0000-0000C4610000}"/>
    <cellStyle name="Normal 5 2 3 2 4 2 2 5" xfId="21404" xr:uid="{00000000-0005-0000-0000-0000C5610000}"/>
    <cellStyle name="Normal 5 2 3 2 4 2 3" xfId="4298" xr:uid="{00000000-0005-0000-0000-0000C6610000}"/>
    <cellStyle name="Normal 5 2 3 2 4 2 3 2" xfId="8975" xr:uid="{00000000-0005-0000-0000-0000C7610000}"/>
    <cellStyle name="Normal 5 2 3 2 4 2 3 2 2" xfId="18299" xr:uid="{00000000-0005-0000-0000-0000C8610000}"/>
    <cellStyle name="Normal 5 2 3 2 4 2 3 2 3" xfId="27622" xr:uid="{00000000-0005-0000-0000-0000C9610000}"/>
    <cellStyle name="Normal 5 2 3 2 4 2 3 3" xfId="13632" xr:uid="{00000000-0005-0000-0000-0000CA610000}"/>
    <cellStyle name="Normal 5 2 3 2 4 2 3 4" xfId="22956" xr:uid="{00000000-0005-0000-0000-0000CB610000}"/>
    <cellStyle name="Normal 5 2 3 2 4 2 4" xfId="6036" xr:uid="{00000000-0005-0000-0000-0000CC610000}"/>
    <cellStyle name="Normal 5 2 3 2 4 2 4 2" xfId="15360" xr:uid="{00000000-0005-0000-0000-0000CD610000}"/>
    <cellStyle name="Normal 5 2 3 2 4 2 4 3" xfId="24683" xr:uid="{00000000-0005-0000-0000-0000CE610000}"/>
    <cellStyle name="Normal 5 2 3 2 4 2 5" xfId="12077" xr:uid="{00000000-0005-0000-0000-0000CF610000}"/>
    <cellStyle name="Normal 5 2 3 2 4 2 6" xfId="21403" xr:uid="{00000000-0005-0000-0000-0000D0610000}"/>
    <cellStyle name="Normal 5 2 3 2 4 3" xfId="2619" xr:uid="{00000000-0005-0000-0000-0000D1610000}"/>
    <cellStyle name="Normal 5 2 3 2 4 3 2" xfId="4300" xr:uid="{00000000-0005-0000-0000-0000D2610000}"/>
    <cellStyle name="Normal 5 2 3 2 4 3 2 2" xfId="8977" xr:uid="{00000000-0005-0000-0000-0000D3610000}"/>
    <cellStyle name="Normal 5 2 3 2 4 3 2 2 2" xfId="18301" xr:uid="{00000000-0005-0000-0000-0000D4610000}"/>
    <cellStyle name="Normal 5 2 3 2 4 3 2 2 3" xfId="27624" xr:uid="{00000000-0005-0000-0000-0000D5610000}"/>
    <cellStyle name="Normal 5 2 3 2 4 3 2 3" xfId="13634" xr:uid="{00000000-0005-0000-0000-0000D6610000}"/>
    <cellStyle name="Normal 5 2 3 2 4 3 2 4" xfId="22958" xr:uid="{00000000-0005-0000-0000-0000D7610000}"/>
    <cellStyle name="Normal 5 2 3 2 4 3 3" xfId="6038" xr:uid="{00000000-0005-0000-0000-0000D8610000}"/>
    <cellStyle name="Normal 5 2 3 2 4 3 3 2" xfId="15362" xr:uid="{00000000-0005-0000-0000-0000D9610000}"/>
    <cellStyle name="Normal 5 2 3 2 4 3 3 3" xfId="24685" xr:uid="{00000000-0005-0000-0000-0000DA610000}"/>
    <cellStyle name="Normal 5 2 3 2 4 3 4" xfId="12079" xr:uid="{00000000-0005-0000-0000-0000DB610000}"/>
    <cellStyle name="Normal 5 2 3 2 4 3 5" xfId="21405" xr:uid="{00000000-0005-0000-0000-0000DC610000}"/>
    <cellStyle name="Normal 5 2 3 2 4 4" xfId="4297" xr:uid="{00000000-0005-0000-0000-0000DD610000}"/>
    <cellStyle name="Normal 5 2 3 2 4 4 2" xfId="8974" xr:uid="{00000000-0005-0000-0000-0000DE610000}"/>
    <cellStyle name="Normal 5 2 3 2 4 4 2 2" xfId="18298" xr:uid="{00000000-0005-0000-0000-0000DF610000}"/>
    <cellStyle name="Normal 5 2 3 2 4 4 2 3" xfId="27621" xr:uid="{00000000-0005-0000-0000-0000E0610000}"/>
    <cellStyle name="Normal 5 2 3 2 4 4 3" xfId="13631" xr:uid="{00000000-0005-0000-0000-0000E1610000}"/>
    <cellStyle name="Normal 5 2 3 2 4 4 4" xfId="22955" xr:uid="{00000000-0005-0000-0000-0000E2610000}"/>
    <cellStyle name="Normal 5 2 3 2 4 5" xfId="6035" xr:uid="{00000000-0005-0000-0000-0000E3610000}"/>
    <cellStyle name="Normal 5 2 3 2 4 5 2" xfId="15359" xr:uid="{00000000-0005-0000-0000-0000E4610000}"/>
    <cellStyle name="Normal 5 2 3 2 4 5 3" xfId="24682" xr:uid="{00000000-0005-0000-0000-0000E5610000}"/>
    <cellStyle name="Normal 5 2 3 2 4 6" xfId="12076" xr:uid="{00000000-0005-0000-0000-0000E6610000}"/>
    <cellStyle name="Normal 5 2 3 2 4 7" xfId="21402" xr:uid="{00000000-0005-0000-0000-0000E7610000}"/>
    <cellStyle name="Normal 5 2 3 2 5" xfId="2620" xr:uid="{00000000-0005-0000-0000-0000E8610000}"/>
    <cellStyle name="Normal 5 2 3 2 5 2" xfId="2621" xr:uid="{00000000-0005-0000-0000-0000E9610000}"/>
    <cellStyle name="Normal 5 2 3 2 5 2 2" xfId="4302" xr:uid="{00000000-0005-0000-0000-0000EA610000}"/>
    <cellStyle name="Normal 5 2 3 2 5 2 2 2" xfId="8979" xr:uid="{00000000-0005-0000-0000-0000EB610000}"/>
    <cellStyle name="Normal 5 2 3 2 5 2 2 2 2" xfId="18303" xr:uid="{00000000-0005-0000-0000-0000EC610000}"/>
    <cellStyle name="Normal 5 2 3 2 5 2 2 2 3" xfId="27626" xr:uid="{00000000-0005-0000-0000-0000ED610000}"/>
    <cellStyle name="Normal 5 2 3 2 5 2 2 3" xfId="13636" xr:uid="{00000000-0005-0000-0000-0000EE610000}"/>
    <cellStyle name="Normal 5 2 3 2 5 2 2 4" xfId="22960" xr:uid="{00000000-0005-0000-0000-0000EF610000}"/>
    <cellStyle name="Normal 5 2 3 2 5 2 3" xfId="6040" xr:uid="{00000000-0005-0000-0000-0000F0610000}"/>
    <cellStyle name="Normal 5 2 3 2 5 2 3 2" xfId="15364" xr:uid="{00000000-0005-0000-0000-0000F1610000}"/>
    <cellStyle name="Normal 5 2 3 2 5 2 3 3" xfId="24687" xr:uid="{00000000-0005-0000-0000-0000F2610000}"/>
    <cellStyle name="Normal 5 2 3 2 5 2 4" xfId="12081" xr:uid="{00000000-0005-0000-0000-0000F3610000}"/>
    <cellStyle name="Normal 5 2 3 2 5 2 5" xfId="21407" xr:uid="{00000000-0005-0000-0000-0000F4610000}"/>
    <cellStyle name="Normal 5 2 3 2 5 3" xfId="4301" xr:uid="{00000000-0005-0000-0000-0000F5610000}"/>
    <cellStyle name="Normal 5 2 3 2 5 3 2" xfId="8978" xr:uid="{00000000-0005-0000-0000-0000F6610000}"/>
    <cellStyle name="Normal 5 2 3 2 5 3 2 2" xfId="18302" xr:uid="{00000000-0005-0000-0000-0000F7610000}"/>
    <cellStyle name="Normal 5 2 3 2 5 3 2 3" xfId="27625" xr:uid="{00000000-0005-0000-0000-0000F8610000}"/>
    <cellStyle name="Normal 5 2 3 2 5 3 3" xfId="13635" xr:uid="{00000000-0005-0000-0000-0000F9610000}"/>
    <cellStyle name="Normal 5 2 3 2 5 3 4" xfId="22959" xr:uid="{00000000-0005-0000-0000-0000FA610000}"/>
    <cellStyle name="Normal 5 2 3 2 5 4" xfId="6039" xr:uid="{00000000-0005-0000-0000-0000FB610000}"/>
    <cellStyle name="Normal 5 2 3 2 5 4 2" xfId="15363" xr:uid="{00000000-0005-0000-0000-0000FC610000}"/>
    <cellStyle name="Normal 5 2 3 2 5 4 3" xfId="24686" xr:uid="{00000000-0005-0000-0000-0000FD610000}"/>
    <cellStyle name="Normal 5 2 3 2 5 5" xfId="12080" xr:uid="{00000000-0005-0000-0000-0000FE610000}"/>
    <cellStyle name="Normal 5 2 3 2 5 6" xfId="21406" xr:uid="{00000000-0005-0000-0000-0000FF610000}"/>
    <cellStyle name="Normal 5 2 3 2 6" xfId="2622" xr:uid="{00000000-0005-0000-0000-000000620000}"/>
    <cellStyle name="Normal 5 2 3 2 6 2" xfId="4303" xr:uid="{00000000-0005-0000-0000-000001620000}"/>
    <cellStyle name="Normal 5 2 3 2 6 2 2" xfId="8980" xr:uid="{00000000-0005-0000-0000-000002620000}"/>
    <cellStyle name="Normal 5 2 3 2 6 2 2 2" xfId="18304" xr:uid="{00000000-0005-0000-0000-000003620000}"/>
    <cellStyle name="Normal 5 2 3 2 6 2 2 3" xfId="27627" xr:uid="{00000000-0005-0000-0000-000004620000}"/>
    <cellStyle name="Normal 5 2 3 2 6 2 3" xfId="13637" xr:uid="{00000000-0005-0000-0000-000005620000}"/>
    <cellStyle name="Normal 5 2 3 2 6 2 4" xfId="22961" xr:uid="{00000000-0005-0000-0000-000006620000}"/>
    <cellStyle name="Normal 5 2 3 2 6 3" xfId="6041" xr:uid="{00000000-0005-0000-0000-000007620000}"/>
    <cellStyle name="Normal 5 2 3 2 6 3 2" xfId="15365" xr:uid="{00000000-0005-0000-0000-000008620000}"/>
    <cellStyle name="Normal 5 2 3 2 6 3 3" xfId="24688" xr:uid="{00000000-0005-0000-0000-000009620000}"/>
    <cellStyle name="Normal 5 2 3 2 6 4" xfId="12082" xr:uid="{00000000-0005-0000-0000-00000A620000}"/>
    <cellStyle name="Normal 5 2 3 2 6 5" xfId="21408" xr:uid="{00000000-0005-0000-0000-00000B620000}"/>
    <cellStyle name="Normal 5 2 3 2 7" xfId="2623" xr:uid="{00000000-0005-0000-0000-00000C620000}"/>
    <cellStyle name="Normal 5 2 3 2 7 2" xfId="4304" xr:uid="{00000000-0005-0000-0000-00000D620000}"/>
    <cellStyle name="Normal 5 2 3 2 7 2 2" xfId="8981" xr:uid="{00000000-0005-0000-0000-00000E620000}"/>
    <cellStyle name="Normal 5 2 3 2 7 2 2 2" xfId="18305" xr:uid="{00000000-0005-0000-0000-00000F620000}"/>
    <cellStyle name="Normal 5 2 3 2 7 2 2 3" xfId="27628" xr:uid="{00000000-0005-0000-0000-000010620000}"/>
    <cellStyle name="Normal 5 2 3 2 7 2 3" xfId="13638" xr:uid="{00000000-0005-0000-0000-000011620000}"/>
    <cellStyle name="Normal 5 2 3 2 7 2 4" xfId="22962" xr:uid="{00000000-0005-0000-0000-000012620000}"/>
    <cellStyle name="Normal 5 2 3 2 7 3" xfId="6042" xr:uid="{00000000-0005-0000-0000-000013620000}"/>
    <cellStyle name="Normal 5 2 3 2 7 3 2" xfId="15366" xr:uid="{00000000-0005-0000-0000-000014620000}"/>
    <cellStyle name="Normal 5 2 3 2 7 3 3" xfId="24689" xr:uid="{00000000-0005-0000-0000-000015620000}"/>
    <cellStyle name="Normal 5 2 3 2 7 4" xfId="12083" xr:uid="{00000000-0005-0000-0000-000016620000}"/>
    <cellStyle name="Normal 5 2 3 2 7 5" xfId="21409" xr:uid="{00000000-0005-0000-0000-000017620000}"/>
    <cellStyle name="Normal 5 2 3 2 8" xfId="2624" xr:uid="{00000000-0005-0000-0000-000018620000}"/>
    <cellStyle name="Normal 5 2 3 2 8 2" xfId="4305" xr:uid="{00000000-0005-0000-0000-000019620000}"/>
    <cellStyle name="Normal 5 2 3 2 8 2 2" xfId="8982" xr:uid="{00000000-0005-0000-0000-00001A620000}"/>
    <cellStyle name="Normal 5 2 3 2 8 2 2 2" xfId="18306" xr:uid="{00000000-0005-0000-0000-00001B620000}"/>
    <cellStyle name="Normal 5 2 3 2 8 2 2 3" xfId="27629" xr:uid="{00000000-0005-0000-0000-00001C620000}"/>
    <cellStyle name="Normal 5 2 3 2 8 2 3" xfId="13639" xr:uid="{00000000-0005-0000-0000-00001D620000}"/>
    <cellStyle name="Normal 5 2 3 2 8 2 4" xfId="22963" xr:uid="{00000000-0005-0000-0000-00001E620000}"/>
    <cellStyle name="Normal 5 2 3 2 8 3" xfId="6043" xr:uid="{00000000-0005-0000-0000-00001F620000}"/>
    <cellStyle name="Normal 5 2 3 2 8 3 2" xfId="15367" xr:uid="{00000000-0005-0000-0000-000020620000}"/>
    <cellStyle name="Normal 5 2 3 2 8 3 3" xfId="24690" xr:uid="{00000000-0005-0000-0000-000021620000}"/>
    <cellStyle name="Normal 5 2 3 2 8 4" xfId="12084" xr:uid="{00000000-0005-0000-0000-000022620000}"/>
    <cellStyle name="Normal 5 2 3 2 8 5" xfId="21410" xr:uid="{00000000-0005-0000-0000-000023620000}"/>
    <cellStyle name="Normal 5 2 3 2 9" xfId="2597" xr:uid="{00000000-0005-0000-0000-000024620000}"/>
    <cellStyle name="Normal 5 2 3 2 9 2" xfId="7546" xr:uid="{00000000-0005-0000-0000-000025620000}"/>
    <cellStyle name="Normal 5 2 3 2 9 2 2" xfId="16870" xr:uid="{00000000-0005-0000-0000-000026620000}"/>
    <cellStyle name="Normal 5 2 3 2 9 2 3" xfId="26193" xr:uid="{00000000-0005-0000-0000-000027620000}"/>
    <cellStyle name="Normal 5 2 3 2 9 3" xfId="12057" xr:uid="{00000000-0005-0000-0000-000028620000}"/>
    <cellStyle name="Normal 5 2 3 2 9 4" xfId="21383" xr:uid="{00000000-0005-0000-0000-000029620000}"/>
    <cellStyle name="Normal 5 2 3 3" xfId="2625" xr:uid="{00000000-0005-0000-0000-00002A620000}"/>
    <cellStyle name="Normal 5 2 3 3 10" xfId="6044" xr:uid="{00000000-0005-0000-0000-00002B620000}"/>
    <cellStyle name="Normal 5 2 3 3 10 2" xfId="15368" xr:uid="{00000000-0005-0000-0000-00002C620000}"/>
    <cellStyle name="Normal 5 2 3 3 10 3" xfId="24691" xr:uid="{00000000-0005-0000-0000-00002D620000}"/>
    <cellStyle name="Normal 5 2 3 3 11" xfId="12085" xr:uid="{00000000-0005-0000-0000-00002E620000}"/>
    <cellStyle name="Normal 5 2 3 3 12" xfId="21411" xr:uid="{00000000-0005-0000-0000-00002F620000}"/>
    <cellStyle name="Normal 5 2 3 3 13" xfId="28792" xr:uid="{00000000-0005-0000-0000-000030620000}"/>
    <cellStyle name="Normal 5 2 3 3 2" xfId="2626" xr:uid="{00000000-0005-0000-0000-000031620000}"/>
    <cellStyle name="Normal 5 2 3 3 2 10" xfId="12086" xr:uid="{00000000-0005-0000-0000-000032620000}"/>
    <cellStyle name="Normal 5 2 3 3 2 11" xfId="21412" xr:uid="{00000000-0005-0000-0000-000033620000}"/>
    <cellStyle name="Normal 5 2 3 3 2 2" xfId="2627" xr:uid="{00000000-0005-0000-0000-000034620000}"/>
    <cellStyle name="Normal 5 2 3 3 2 2 2" xfId="2628" xr:uid="{00000000-0005-0000-0000-000035620000}"/>
    <cellStyle name="Normal 5 2 3 3 2 2 2 2" xfId="2629" xr:uid="{00000000-0005-0000-0000-000036620000}"/>
    <cellStyle name="Normal 5 2 3 3 2 2 2 2 2" xfId="4310" xr:uid="{00000000-0005-0000-0000-000037620000}"/>
    <cellStyle name="Normal 5 2 3 3 2 2 2 2 2 2" xfId="8987" xr:uid="{00000000-0005-0000-0000-000038620000}"/>
    <cellStyle name="Normal 5 2 3 3 2 2 2 2 2 2 2" xfId="18311" xr:uid="{00000000-0005-0000-0000-000039620000}"/>
    <cellStyle name="Normal 5 2 3 3 2 2 2 2 2 2 3" xfId="27634" xr:uid="{00000000-0005-0000-0000-00003A620000}"/>
    <cellStyle name="Normal 5 2 3 3 2 2 2 2 2 3" xfId="13644" xr:uid="{00000000-0005-0000-0000-00003B620000}"/>
    <cellStyle name="Normal 5 2 3 3 2 2 2 2 2 4" xfId="22968" xr:uid="{00000000-0005-0000-0000-00003C620000}"/>
    <cellStyle name="Normal 5 2 3 3 2 2 2 2 3" xfId="6048" xr:uid="{00000000-0005-0000-0000-00003D620000}"/>
    <cellStyle name="Normal 5 2 3 3 2 2 2 2 3 2" xfId="15372" xr:uid="{00000000-0005-0000-0000-00003E620000}"/>
    <cellStyle name="Normal 5 2 3 3 2 2 2 2 3 3" xfId="24695" xr:uid="{00000000-0005-0000-0000-00003F620000}"/>
    <cellStyle name="Normal 5 2 3 3 2 2 2 2 4" xfId="12089" xr:uid="{00000000-0005-0000-0000-000040620000}"/>
    <cellStyle name="Normal 5 2 3 3 2 2 2 2 5" xfId="21415" xr:uid="{00000000-0005-0000-0000-000041620000}"/>
    <cellStyle name="Normal 5 2 3 3 2 2 2 3" xfId="4309" xr:uid="{00000000-0005-0000-0000-000042620000}"/>
    <cellStyle name="Normal 5 2 3 3 2 2 2 3 2" xfId="8986" xr:uid="{00000000-0005-0000-0000-000043620000}"/>
    <cellStyle name="Normal 5 2 3 3 2 2 2 3 2 2" xfId="18310" xr:uid="{00000000-0005-0000-0000-000044620000}"/>
    <cellStyle name="Normal 5 2 3 3 2 2 2 3 2 3" xfId="27633" xr:uid="{00000000-0005-0000-0000-000045620000}"/>
    <cellStyle name="Normal 5 2 3 3 2 2 2 3 3" xfId="13643" xr:uid="{00000000-0005-0000-0000-000046620000}"/>
    <cellStyle name="Normal 5 2 3 3 2 2 2 3 4" xfId="22967" xr:uid="{00000000-0005-0000-0000-000047620000}"/>
    <cellStyle name="Normal 5 2 3 3 2 2 2 4" xfId="6047" xr:uid="{00000000-0005-0000-0000-000048620000}"/>
    <cellStyle name="Normal 5 2 3 3 2 2 2 4 2" xfId="15371" xr:uid="{00000000-0005-0000-0000-000049620000}"/>
    <cellStyle name="Normal 5 2 3 3 2 2 2 4 3" xfId="24694" xr:uid="{00000000-0005-0000-0000-00004A620000}"/>
    <cellStyle name="Normal 5 2 3 3 2 2 2 5" xfId="12088" xr:uid="{00000000-0005-0000-0000-00004B620000}"/>
    <cellStyle name="Normal 5 2 3 3 2 2 2 6" xfId="21414" xr:uid="{00000000-0005-0000-0000-00004C620000}"/>
    <cellStyle name="Normal 5 2 3 3 2 2 3" xfId="2630" xr:uid="{00000000-0005-0000-0000-00004D620000}"/>
    <cellStyle name="Normal 5 2 3 3 2 2 3 2" xfId="4311" xr:uid="{00000000-0005-0000-0000-00004E620000}"/>
    <cellStyle name="Normal 5 2 3 3 2 2 3 2 2" xfId="8988" xr:uid="{00000000-0005-0000-0000-00004F620000}"/>
    <cellStyle name="Normal 5 2 3 3 2 2 3 2 2 2" xfId="18312" xr:uid="{00000000-0005-0000-0000-000050620000}"/>
    <cellStyle name="Normal 5 2 3 3 2 2 3 2 2 3" xfId="27635" xr:uid="{00000000-0005-0000-0000-000051620000}"/>
    <cellStyle name="Normal 5 2 3 3 2 2 3 2 3" xfId="13645" xr:uid="{00000000-0005-0000-0000-000052620000}"/>
    <cellStyle name="Normal 5 2 3 3 2 2 3 2 4" xfId="22969" xr:uid="{00000000-0005-0000-0000-000053620000}"/>
    <cellStyle name="Normal 5 2 3 3 2 2 3 3" xfId="6049" xr:uid="{00000000-0005-0000-0000-000054620000}"/>
    <cellStyle name="Normal 5 2 3 3 2 2 3 3 2" xfId="15373" xr:uid="{00000000-0005-0000-0000-000055620000}"/>
    <cellStyle name="Normal 5 2 3 3 2 2 3 3 3" xfId="24696" xr:uid="{00000000-0005-0000-0000-000056620000}"/>
    <cellStyle name="Normal 5 2 3 3 2 2 3 4" xfId="12090" xr:uid="{00000000-0005-0000-0000-000057620000}"/>
    <cellStyle name="Normal 5 2 3 3 2 2 3 5" xfId="21416" xr:uid="{00000000-0005-0000-0000-000058620000}"/>
    <cellStyle name="Normal 5 2 3 3 2 2 4" xfId="4308" xr:uid="{00000000-0005-0000-0000-000059620000}"/>
    <cellStyle name="Normal 5 2 3 3 2 2 4 2" xfId="8985" xr:uid="{00000000-0005-0000-0000-00005A620000}"/>
    <cellStyle name="Normal 5 2 3 3 2 2 4 2 2" xfId="18309" xr:uid="{00000000-0005-0000-0000-00005B620000}"/>
    <cellStyle name="Normal 5 2 3 3 2 2 4 2 3" xfId="27632" xr:uid="{00000000-0005-0000-0000-00005C620000}"/>
    <cellStyle name="Normal 5 2 3 3 2 2 4 3" xfId="13642" xr:uid="{00000000-0005-0000-0000-00005D620000}"/>
    <cellStyle name="Normal 5 2 3 3 2 2 4 4" xfId="22966" xr:uid="{00000000-0005-0000-0000-00005E620000}"/>
    <cellStyle name="Normal 5 2 3 3 2 2 5" xfId="6046" xr:uid="{00000000-0005-0000-0000-00005F620000}"/>
    <cellStyle name="Normal 5 2 3 3 2 2 5 2" xfId="15370" xr:uid="{00000000-0005-0000-0000-000060620000}"/>
    <cellStyle name="Normal 5 2 3 3 2 2 5 3" xfId="24693" xr:uid="{00000000-0005-0000-0000-000061620000}"/>
    <cellStyle name="Normal 5 2 3 3 2 2 6" xfId="12087" xr:uid="{00000000-0005-0000-0000-000062620000}"/>
    <cellStyle name="Normal 5 2 3 3 2 2 7" xfId="21413" xr:uid="{00000000-0005-0000-0000-000063620000}"/>
    <cellStyle name="Normal 5 2 3 3 2 3" xfId="2631" xr:uid="{00000000-0005-0000-0000-000064620000}"/>
    <cellStyle name="Normal 5 2 3 3 2 3 2" xfId="2632" xr:uid="{00000000-0005-0000-0000-000065620000}"/>
    <cellStyle name="Normal 5 2 3 3 2 3 2 2" xfId="2633" xr:uid="{00000000-0005-0000-0000-000066620000}"/>
    <cellStyle name="Normal 5 2 3 3 2 3 2 2 2" xfId="4314" xr:uid="{00000000-0005-0000-0000-000067620000}"/>
    <cellStyle name="Normal 5 2 3 3 2 3 2 2 2 2" xfId="8991" xr:uid="{00000000-0005-0000-0000-000068620000}"/>
    <cellStyle name="Normal 5 2 3 3 2 3 2 2 2 2 2" xfId="18315" xr:uid="{00000000-0005-0000-0000-000069620000}"/>
    <cellStyle name="Normal 5 2 3 3 2 3 2 2 2 2 3" xfId="27638" xr:uid="{00000000-0005-0000-0000-00006A620000}"/>
    <cellStyle name="Normal 5 2 3 3 2 3 2 2 2 3" xfId="13648" xr:uid="{00000000-0005-0000-0000-00006B620000}"/>
    <cellStyle name="Normal 5 2 3 3 2 3 2 2 2 4" xfId="22972" xr:uid="{00000000-0005-0000-0000-00006C620000}"/>
    <cellStyle name="Normal 5 2 3 3 2 3 2 2 3" xfId="6052" xr:uid="{00000000-0005-0000-0000-00006D620000}"/>
    <cellStyle name="Normal 5 2 3 3 2 3 2 2 3 2" xfId="15376" xr:uid="{00000000-0005-0000-0000-00006E620000}"/>
    <cellStyle name="Normal 5 2 3 3 2 3 2 2 3 3" xfId="24699" xr:uid="{00000000-0005-0000-0000-00006F620000}"/>
    <cellStyle name="Normal 5 2 3 3 2 3 2 2 4" xfId="12093" xr:uid="{00000000-0005-0000-0000-000070620000}"/>
    <cellStyle name="Normal 5 2 3 3 2 3 2 2 5" xfId="21419" xr:uid="{00000000-0005-0000-0000-000071620000}"/>
    <cellStyle name="Normal 5 2 3 3 2 3 2 3" xfId="4313" xr:uid="{00000000-0005-0000-0000-000072620000}"/>
    <cellStyle name="Normal 5 2 3 3 2 3 2 3 2" xfId="8990" xr:uid="{00000000-0005-0000-0000-000073620000}"/>
    <cellStyle name="Normal 5 2 3 3 2 3 2 3 2 2" xfId="18314" xr:uid="{00000000-0005-0000-0000-000074620000}"/>
    <cellStyle name="Normal 5 2 3 3 2 3 2 3 2 3" xfId="27637" xr:uid="{00000000-0005-0000-0000-000075620000}"/>
    <cellStyle name="Normal 5 2 3 3 2 3 2 3 3" xfId="13647" xr:uid="{00000000-0005-0000-0000-000076620000}"/>
    <cellStyle name="Normal 5 2 3 3 2 3 2 3 4" xfId="22971" xr:uid="{00000000-0005-0000-0000-000077620000}"/>
    <cellStyle name="Normal 5 2 3 3 2 3 2 4" xfId="6051" xr:uid="{00000000-0005-0000-0000-000078620000}"/>
    <cellStyle name="Normal 5 2 3 3 2 3 2 4 2" xfId="15375" xr:uid="{00000000-0005-0000-0000-000079620000}"/>
    <cellStyle name="Normal 5 2 3 3 2 3 2 4 3" xfId="24698" xr:uid="{00000000-0005-0000-0000-00007A620000}"/>
    <cellStyle name="Normal 5 2 3 3 2 3 2 5" xfId="12092" xr:uid="{00000000-0005-0000-0000-00007B620000}"/>
    <cellStyle name="Normal 5 2 3 3 2 3 2 6" xfId="21418" xr:uid="{00000000-0005-0000-0000-00007C620000}"/>
    <cellStyle name="Normal 5 2 3 3 2 3 3" xfId="2634" xr:uid="{00000000-0005-0000-0000-00007D620000}"/>
    <cellStyle name="Normal 5 2 3 3 2 3 3 2" xfId="4315" xr:uid="{00000000-0005-0000-0000-00007E620000}"/>
    <cellStyle name="Normal 5 2 3 3 2 3 3 2 2" xfId="8992" xr:uid="{00000000-0005-0000-0000-00007F620000}"/>
    <cellStyle name="Normal 5 2 3 3 2 3 3 2 2 2" xfId="18316" xr:uid="{00000000-0005-0000-0000-000080620000}"/>
    <cellStyle name="Normal 5 2 3 3 2 3 3 2 2 3" xfId="27639" xr:uid="{00000000-0005-0000-0000-000081620000}"/>
    <cellStyle name="Normal 5 2 3 3 2 3 3 2 3" xfId="13649" xr:uid="{00000000-0005-0000-0000-000082620000}"/>
    <cellStyle name="Normal 5 2 3 3 2 3 3 2 4" xfId="22973" xr:uid="{00000000-0005-0000-0000-000083620000}"/>
    <cellStyle name="Normal 5 2 3 3 2 3 3 3" xfId="6053" xr:uid="{00000000-0005-0000-0000-000084620000}"/>
    <cellStyle name="Normal 5 2 3 3 2 3 3 3 2" xfId="15377" xr:uid="{00000000-0005-0000-0000-000085620000}"/>
    <cellStyle name="Normal 5 2 3 3 2 3 3 3 3" xfId="24700" xr:uid="{00000000-0005-0000-0000-000086620000}"/>
    <cellStyle name="Normal 5 2 3 3 2 3 3 4" xfId="12094" xr:uid="{00000000-0005-0000-0000-000087620000}"/>
    <cellStyle name="Normal 5 2 3 3 2 3 3 5" xfId="21420" xr:uid="{00000000-0005-0000-0000-000088620000}"/>
    <cellStyle name="Normal 5 2 3 3 2 3 4" xfId="4312" xr:uid="{00000000-0005-0000-0000-000089620000}"/>
    <cellStyle name="Normal 5 2 3 3 2 3 4 2" xfId="8989" xr:uid="{00000000-0005-0000-0000-00008A620000}"/>
    <cellStyle name="Normal 5 2 3 3 2 3 4 2 2" xfId="18313" xr:uid="{00000000-0005-0000-0000-00008B620000}"/>
    <cellStyle name="Normal 5 2 3 3 2 3 4 2 3" xfId="27636" xr:uid="{00000000-0005-0000-0000-00008C620000}"/>
    <cellStyle name="Normal 5 2 3 3 2 3 4 3" xfId="13646" xr:uid="{00000000-0005-0000-0000-00008D620000}"/>
    <cellStyle name="Normal 5 2 3 3 2 3 4 4" xfId="22970" xr:uid="{00000000-0005-0000-0000-00008E620000}"/>
    <cellStyle name="Normal 5 2 3 3 2 3 5" xfId="6050" xr:uid="{00000000-0005-0000-0000-00008F620000}"/>
    <cellStyle name="Normal 5 2 3 3 2 3 5 2" xfId="15374" xr:uid="{00000000-0005-0000-0000-000090620000}"/>
    <cellStyle name="Normal 5 2 3 3 2 3 5 3" xfId="24697" xr:uid="{00000000-0005-0000-0000-000091620000}"/>
    <cellStyle name="Normal 5 2 3 3 2 3 6" xfId="12091" xr:uid="{00000000-0005-0000-0000-000092620000}"/>
    <cellStyle name="Normal 5 2 3 3 2 3 7" xfId="21417" xr:uid="{00000000-0005-0000-0000-000093620000}"/>
    <cellStyle name="Normal 5 2 3 3 2 4" xfId="2635" xr:uid="{00000000-0005-0000-0000-000094620000}"/>
    <cellStyle name="Normal 5 2 3 3 2 4 2" xfId="2636" xr:uid="{00000000-0005-0000-0000-000095620000}"/>
    <cellStyle name="Normal 5 2 3 3 2 4 2 2" xfId="4317" xr:uid="{00000000-0005-0000-0000-000096620000}"/>
    <cellStyle name="Normal 5 2 3 3 2 4 2 2 2" xfId="8994" xr:uid="{00000000-0005-0000-0000-000097620000}"/>
    <cellStyle name="Normal 5 2 3 3 2 4 2 2 2 2" xfId="18318" xr:uid="{00000000-0005-0000-0000-000098620000}"/>
    <cellStyle name="Normal 5 2 3 3 2 4 2 2 2 3" xfId="27641" xr:uid="{00000000-0005-0000-0000-000099620000}"/>
    <cellStyle name="Normal 5 2 3 3 2 4 2 2 3" xfId="13651" xr:uid="{00000000-0005-0000-0000-00009A620000}"/>
    <cellStyle name="Normal 5 2 3 3 2 4 2 2 4" xfId="22975" xr:uid="{00000000-0005-0000-0000-00009B620000}"/>
    <cellStyle name="Normal 5 2 3 3 2 4 2 3" xfId="6055" xr:uid="{00000000-0005-0000-0000-00009C620000}"/>
    <cellStyle name="Normal 5 2 3 3 2 4 2 3 2" xfId="15379" xr:uid="{00000000-0005-0000-0000-00009D620000}"/>
    <cellStyle name="Normal 5 2 3 3 2 4 2 3 3" xfId="24702" xr:uid="{00000000-0005-0000-0000-00009E620000}"/>
    <cellStyle name="Normal 5 2 3 3 2 4 2 4" xfId="12096" xr:uid="{00000000-0005-0000-0000-00009F620000}"/>
    <cellStyle name="Normal 5 2 3 3 2 4 2 5" xfId="21422" xr:uid="{00000000-0005-0000-0000-0000A0620000}"/>
    <cellStyle name="Normal 5 2 3 3 2 4 3" xfId="4316" xr:uid="{00000000-0005-0000-0000-0000A1620000}"/>
    <cellStyle name="Normal 5 2 3 3 2 4 3 2" xfId="8993" xr:uid="{00000000-0005-0000-0000-0000A2620000}"/>
    <cellStyle name="Normal 5 2 3 3 2 4 3 2 2" xfId="18317" xr:uid="{00000000-0005-0000-0000-0000A3620000}"/>
    <cellStyle name="Normal 5 2 3 3 2 4 3 2 3" xfId="27640" xr:uid="{00000000-0005-0000-0000-0000A4620000}"/>
    <cellStyle name="Normal 5 2 3 3 2 4 3 3" xfId="13650" xr:uid="{00000000-0005-0000-0000-0000A5620000}"/>
    <cellStyle name="Normal 5 2 3 3 2 4 3 4" xfId="22974" xr:uid="{00000000-0005-0000-0000-0000A6620000}"/>
    <cellStyle name="Normal 5 2 3 3 2 4 4" xfId="6054" xr:uid="{00000000-0005-0000-0000-0000A7620000}"/>
    <cellStyle name="Normal 5 2 3 3 2 4 4 2" xfId="15378" xr:uid="{00000000-0005-0000-0000-0000A8620000}"/>
    <cellStyle name="Normal 5 2 3 3 2 4 4 3" xfId="24701" xr:uid="{00000000-0005-0000-0000-0000A9620000}"/>
    <cellStyle name="Normal 5 2 3 3 2 4 5" xfId="12095" xr:uid="{00000000-0005-0000-0000-0000AA620000}"/>
    <cellStyle name="Normal 5 2 3 3 2 4 6" xfId="21421" xr:uid="{00000000-0005-0000-0000-0000AB620000}"/>
    <cellStyle name="Normal 5 2 3 3 2 5" xfId="2637" xr:uid="{00000000-0005-0000-0000-0000AC620000}"/>
    <cellStyle name="Normal 5 2 3 3 2 5 2" xfId="4318" xr:uid="{00000000-0005-0000-0000-0000AD620000}"/>
    <cellStyle name="Normal 5 2 3 3 2 5 2 2" xfId="8995" xr:uid="{00000000-0005-0000-0000-0000AE620000}"/>
    <cellStyle name="Normal 5 2 3 3 2 5 2 2 2" xfId="18319" xr:uid="{00000000-0005-0000-0000-0000AF620000}"/>
    <cellStyle name="Normal 5 2 3 3 2 5 2 2 3" xfId="27642" xr:uid="{00000000-0005-0000-0000-0000B0620000}"/>
    <cellStyle name="Normal 5 2 3 3 2 5 2 3" xfId="13652" xr:uid="{00000000-0005-0000-0000-0000B1620000}"/>
    <cellStyle name="Normal 5 2 3 3 2 5 2 4" xfId="22976" xr:uid="{00000000-0005-0000-0000-0000B2620000}"/>
    <cellStyle name="Normal 5 2 3 3 2 5 3" xfId="6056" xr:uid="{00000000-0005-0000-0000-0000B3620000}"/>
    <cellStyle name="Normal 5 2 3 3 2 5 3 2" xfId="15380" xr:uid="{00000000-0005-0000-0000-0000B4620000}"/>
    <cellStyle name="Normal 5 2 3 3 2 5 3 3" xfId="24703" xr:uid="{00000000-0005-0000-0000-0000B5620000}"/>
    <cellStyle name="Normal 5 2 3 3 2 5 4" xfId="12097" xr:uid="{00000000-0005-0000-0000-0000B6620000}"/>
    <cellStyle name="Normal 5 2 3 3 2 5 5" xfId="21423" xr:uid="{00000000-0005-0000-0000-0000B7620000}"/>
    <cellStyle name="Normal 5 2 3 3 2 6" xfId="2638" xr:uid="{00000000-0005-0000-0000-0000B8620000}"/>
    <cellStyle name="Normal 5 2 3 3 2 6 2" xfId="4319" xr:uid="{00000000-0005-0000-0000-0000B9620000}"/>
    <cellStyle name="Normal 5 2 3 3 2 6 2 2" xfId="8996" xr:uid="{00000000-0005-0000-0000-0000BA620000}"/>
    <cellStyle name="Normal 5 2 3 3 2 6 2 2 2" xfId="18320" xr:uid="{00000000-0005-0000-0000-0000BB620000}"/>
    <cellStyle name="Normal 5 2 3 3 2 6 2 2 3" xfId="27643" xr:uid="{00000000-0005-0000-0000-0000BC620000}"/>
    <cellStyle name="Normal 5 2 3 3 2 6 2 3" xfId="13653" xr:uid="{00000000-0005-0000-0000-0000BD620000}"/>
    <cellStyle name="Normal 5 2 3 3 2 6 2 4" xfId="22977" xr:uid="{00000000-0005-0000-0000-0000BE620000}"/>
    <cellStyle name="Normal 5 2 3 3 2 6 3" xfId="6057" xr:uid="{00000000-0005-0000-0000-0000BF620000}"/>
    <cellStyle name="Normal 5 2 3 3 2 6 3 2" xfId="15381" xr:uid="{00000000-0005-0000-0000-0000C0620000}"/>
    <cellStyle name="Normal 5 2 3 3 2 6 3 3" xfId="24704" xr:uid="{00000000-0005-0000-0000-0000C1620000}"/>
    <cellStyle name="Normal 5 2 3 3 2 6 4" xfId="12098" xr:uid="{00000000-0005-0000-0000-0000C2620000}"/>
    <cellStyle name="Normal 5 2 3 3 2 6 5" xfId="21424" xr:uid="{00000000-0005-0000-0000-0000C3620000}"/>
    <cellStyle name="Normal 5 2 3 3 2 7" xfId="2639" xr:uid="{00000000-0005-0000-0000-0000C4620000}"/>
    <cellStyle name="Normal 5 2 3 3 2 7 2" xfId="4320" xr:uid="{00000000-0005-0000-0000-0000C5620000}"/>
    <cellStyle name="Normal 5 2 3 3 2 7 2 2" xfId="8997" xr:uid="{00000000-0005-0000-0000-0000C6620000}"/>
    <cellStyle name="Normal 5 2 3 3 2 7 2 2 2" xfId="18321" xr:uid="{00000000-0005-0000-0000-0000C7620000}"/>
    <cellStyle name="Normal 5 2 3 3 2 7 2 2 3" xfId="27644" xr:uid="{00000000-0005-0000-0000-0000C8620000}"/>
    <cellStyle name="Normal 5 2 3 3 2 7 2 3" xfId="13654" xr:uid="{00000000-0005-0000-0000-0000C9620000}"/>
    <cellStyle name="Normal 5 2 3 3 2 7 2 4" xfId="22978" xr:uid="{00000000-0005-0000-0000-0000CA620000}"/>
    <cellStyle name="Normal 5 2 3 3 2 7 3" xfId="6058" xr:uid="{00000000-0005-0000-0000-0000CB620000}"/>
    <cellStyle name="Normal 5 2 3 3 2 7 3 2" xfId="15382" xr:uid="{00000000-0005-0000-0000-0000CC620000}"/>
    <cellStyle name="Normal 5 2 3 3 2 7 3 3" xfId="24705" xr:uid="{00000000-0005-0000-0000-0000CD620000}"/>
    <cellStyle name="Normal 5 2 3 3 2 7 4" xfId="12099" xr:uid="{00000000-0005-0000-0000-0000CE620000}"/>
    <cellStyle name="Normal 5 2 3 3 2 7 5" xfId="21425" xr:uid="{00000000-0005-0000-0000-0000CF620000}"/>
    <cellStyle name="Normal 5 2 3 3 2 8" xfId="4307" xr:uid="{00000000-0005-0000-0000-0000D0620000}"/>
    <cellStyle name="Normal 5 2 3 3 2 8 2" xfId="8984" xr:uid="{00000000-0005-0000-0000-0000D1620000}"/>
    <cellStyle name="Normal 5 2 3 3 2 8 2 2" xfId="18308" xr:uid="{00000000-0005-0000-0000-0000D2620000}"/>
    <cellStyle name="Normal 5 2 3 3 2 8 2 3" xfId="27631" xr:uid="{00000000-0005-0000-0000-0000D3620000}"/>
    <cellStyle name="Normal 5 2 3 3 2 8 3" xfId="13641" xr:uid="{00000000-0005-0000-0000-0000D4620000}"/>
    <cellStyle name="Normal 5 2 3 3 2 8 4" xfId="22965" xr:uid="{00000000-0005-0000-0000-0000D5620000}"/>
    <cellStyle name="Normal 5 2 3 3 2 9" xfId="6045" xr:uid="{00000000-0005-0000-0000-0000D6620000}"/>
    <cellStyle name="Normal 5 2 3 3 2 9 2" xfId="15369" xr:uid="{00000000-0005-0000-0000-0000D7620000}"/>
    <cellStyle name="Normal 5 2 3 3 2 9 3" xfId="24692" xr:uid="{00000000-0005-0000-0000-0000D8620000}"/>
    <cellStyle name="Normal 5 2 3 3 3" xfId="2640" xr:uid="{00000000-0005-0000-0000-0000D9620000}"/>
    <cellStyle name="Normal 5 2 3 3 3 2" xfId="2641" xr:uid="{00000000-0005-0000-0000-0000DA620000}"/>
    <cellStyle name="Normal 5 2 3 3 3 2 2" xfId="2642" xr:uid="{00000000-0005-0000-0000-0000DB620000}"/>
    <cellStyle name="Normal 5 2 3 3 3 2 2 2" xfId="4323" xr:uid="{00000000-0005-0000-0000-0000DC620000}"/>
    <cellStyle name="Normal 5 2 3 3 3 2 2 2 2" xfId="9000" xr:uid="{00000000-0005-0000-0000-0000DD620000}"/>
    <cellStyle name="Normal 5 2 3 3 3 2 2 2 2 2" xfId="18324" xr:uid="{00000000-0005-0000-0000-0000DE620000}"/>
    <cellStyle name="Normal 5 2 3 3 3 2 2 2 2 3" xfId="27647" xr:uid="{00000000-0005-0000-0000-0000DF620000}"/>
    <cellStyle name="Normal 5 2 3 3 3 2 2 2 3" xfId="13657" xr:uid="{00000000-0005-0000-0000-0000E0620000}"/>
    <cellStyle name="Normal 5 2 3 3 3 2 2 2 4" xfId="22981" xr:uid="{00000000-0005-0000-0000-0000E1620000}"/>
    <cellStyle name="Normal 5 2 3 3 3 2 2 3" xfId="6061" xr:uid="{00000000-0005-0000-0000-0000E2620000}"/>
    <cellStyle name="Normal 5 2 3 3 3 2 2 3 2" xfId="15385" xr:uid="{00000000-0005-0000-0000-0000E3620000}"/>
    <cellStyle name="Normal 5 2 3 3 3 2 2 3 3" xfId="24708" xr:uid="{00000000-0005-0000-0000-0000E4620000}"/>
    <cellStyle name="Normal 5 2 3 3 3 2 2 4" xfId="12102" xr:uid="{00000000-0005-0000-0000-0000E5620000}"/>
    <cellStyle name="Normal 5 2 3 3 3 2 2 5" xfId="21428" xr:uid="{00000000-0005-0000-0000-0000E6620000}"/>
    <cellStyle name="Normal 5 2 3 3 3 2 3" xfId="4322" xr:uid="{00000000-0005-0000-0000-0000E7620000}"/>
    <cellStyle name="Normal 5 2 3 3 3 2 3 2" xfId="8999" xr:uid="{00000000-0005-0000-0000-0000E8620000}"/>
    <cellStyle name="Normal 5 2 3 3 3 2 3 2 2" xfId="18323" xr:uid="{00000000-0005-0000-0000-0000E9620000}"/>
    <cellStyle name="Normal 5 2 3 3 3 2 3 2 3" xfId="27646" xr:uid="{00000000-0005-0000-0000-0000EA620000}"/>
    <cellStyle name="Normal 5 2 3 3 3 2 3 3" xfId="13656" xr:uid="{00000000-0005-0000-0000-0000EB620000}"/>
    <cellStyle name="Normal 5 2 3 3 3 2 3 4" xfId="22980" xr:uid="{00000000-0005-0000-0000-0000EC620000}"/>
    <cellStyle name="Normal 5 2 3 3 3 2 4" xfId="6060" xr:uid="{00000000-0005-0000-0000-0000ED620000}"/>
    <cellStyle name="Normal 5 2 3 3 3 2 4 2" xfId="15384" xr:uid="{00000000-0005-0000-0000-0000EE620000}"/>
    <cellStyle name="Normal 5 2 3 3 3 2 4 3" xfId="24707" xr:uid="{00000000-0005-0000-0000-0000EF620000}"/>
    <cellStyle name="Normal 5 2 3 3 3 2 5" xfId="12101" xr:uid="{00000000-0005-0000-0000-0000F0620000}"/>
    <cellStyle name="Normal 5 2 3 3 3 2 6" xfId="21427" xr:uid="{00000000-0005-0000-0000-0000F1620000}"/>
    <cellStyle name="Normal 5 2 3 3 3 3" xfId="2643" xr:uid="{00000000-0005-0000-0000-0000F2620000}"/>
    <cellStyle name="Normal 5 2 3 3 3 3 2" xfId="4324" xr:uid="{00000000-0005-0000-0000-0000F3620000}"/>
    <cellStyle name="Normal 5 2 3 3 3 3 2 2" xfId="9001" xr:uid="{00000000-0005-0000-0000-0000F4620000}"/>
    <cellStyle name="Normal 5 2 3 3 3 3 2 2 2" xfId="18325" xr:uid="{00000000-0005-0000-0000-0000F5620000}"/>
    <cellStyle name="Normal 5 2 3 3 3 3 2 2 3" xfId="27648" xr:uid="{00000000-0005-0000-0000-0000F6620000}"/>
    <cellStyle name="Normal 5 2 3 3 3 3 2 3" xfId="13658" xr:uid="{00000000-0005-0000-0000-0000F7620000}"/>
    <cellStyle name="Normal 5 2 3 3 3 3 2 4" xfId="22982" xr:uid="{00000000-0005-0000-0000-0000F8620000}"/>
    <cellStyle name="Normal 5 2 3 3 3 3 3" xfId="6062" xr:uid="{00000000-0005-0000-0000-0000F9620000}"/>
    <cellStyle name="Normal 5 2 3 3 3 3 3 2" xfId="15386" xr:uid="{00000000-0005-0000-0000-0000FA620000}"/>
    <cellStyle name="Normal 5 2 3 3 3 3 3 3" xfId="24709" xr:uid="{00000000-0005-0000-0000-0000FB620000}"/>
    <cellStyle name="Normal 5 2 3 3 3 3 4" xfId="12103" xr:uid="{00000000-0005-0000-0000-0000FC620000}"/>
    <cellStyle name="Normal 5 2 3 3 3 3 5" xfId="21429" xr:uid="{00000000-0005-0000-0000-0000FD620000}"/>
    <cellStyle name="Normal 5 2 3 3 3 4" xfId="4321" xr:uid="{00000000-0005-0000-0000-0000FE620000}"/>
    <cellStyle name="Normal 5 2 3 3 3 4 2" xfId="8998" xr:uid="{00000000-0005-0000-0000-0000FF620000}"/>
    <cellStyle name="Normal 5 2 3 3 3 4 2 2" xfId="18322" xr:uid="{00000000-0005-0000-0000-000000630000}"/>
    <cellStyle name="Normal 5 2 3 3 3 4 2 3" xfId="27645" xr:uid="{00000000-0005-0000-0000-000001630000}"/>
    <cellStyle name="Normal 5 2 3 3 3 4 3" xfId="13655" xr:uid="{00000000-0005-0000-0000-000002630000}"/>
    <cellStyle name="Normal 5 2 3 3 3 4 4" xfId="22979" xr:uid="{00000000-0005-0000-0000-000003630000}"/>
    <cellStyle name="Normal 5 2 3 3 3 5" xfId="6059" xr:uid="{00000000-0005-0000-0000-000004630000}"/>
    <cellStyle name="Normal 5 2 3 3 3 5 2" xfId="15383" xr:uid="{00000000-0005-0000-0000-000005630000}"/>
    <cellStyle name="Normal 5 2 3 3 3 5 3" xfId="24706" xr:uid="{00000000-0005-0000-0000-000006630000}"/>
    <cellStyle name="Normal 5 2 3 3 3 6" xfId="12100" xr:uid="{00000000-0005-0000-0000-000007630000}"/>
    <cellStyle name="Normal 5 2 3 3 3 7" xfId="21426" xr:uid="{00000000-0005-0000-0000-000008630000}"/>
    <cellStyle name="Normal 5 2 3 3 4" xfId="2644" xr:uid="{00000000-0005-0000-0000-000009630000}"/>
    <cellStyle name="Normal 5 2 3 3 4 2" xfId="2645" xr:uid="{00000000-0005-0000-0000-00000A630000}"/>
    <cellStyle name="Normal 5 2 3 3 4 2 2" xfId="2646" xr:uid="{00000000-0005-0000-0000-00000B630000}"/>
    <cellStyle name="Normal 5 2 3 3 4 2 2 2" xfId="4327" xr:uid="{00000000-0005-0000-0000-00000C630000}"/>
    <cellStyle name="Normal 5 2 3 3 4 2 2 2 2" xfId="9004" xr:uid="{00000000-0005-0000-0000-00000D630000}"/>
    <cellStyle name="Normal 5 2 3 3 4 2 2 2 2 2" xfId="18328" xr:uid="{00000000-0005-0000-0000-00000E630000}"/>
    <cellStyle name="Normal 5 2 3 3 4 2 2 2 2 3" xfId="27651" xr:uid="{00000000-0005-0000-0000-00000F630000}"/>
    <cellStyle name="Normal 5 2 3 3 4 2 2 2 3" xfId="13661" xr:uid="{00000000-0005-0000-0000-000010630000}"/>
    <cellStyle name="Normal 5 2 3 3 4 2 2 2 4" xfId="22985" xr:uid="{00000000-0005-0000-0000-000011630000}"/>
    <cellStyle name="Normal 5 2 3 3 4 2 2 3" xfId="6065" xr:uid="{00000000-0005-0000-0000-000012630000}"/>
    <cellStyle name="Normal 5 2 3 3 4 2 2 3 2" xfId="15389" xr:uid="{00000000-0005-0000-0000-000013630000}"/>
    <cellStyle name="Normal 5 2 3 3 4 2 2 3 3" xfId="24712" xr:uid="{00000000-0005-0000-0000-000014630000}"/>
    <cellStyle name="Normal 5 2 3 3 4 2 2 4" xfId="12106" xr:uid="{00000000-0005-0000-0000-000015630000}"/>
    <cellStyle name="Normal 5 2 3 3 4 2 2 5" xfId="21432" xr:uid="{00000000-0005-0000-0000-000016630000}"/>
    <cellStyle name="Normal 5 2 3 3 4 2 3" xfId="4326" xr:uid="{00000000-0005-0000-0000-000017630000}"/>
    <cellStyle name="Normal 5 2 3 3 4 2 3 2" xfId="9003" xr:uid="{00000000-0005-0000-0000-000018630000}"/>
    <cellStyle name="Normal 5 2 3 3 4 2 3 2 2" xfId="18327" xr:uid="{00000000-0005-0000-0000-000019630000}"/>
    <cellStyle name="Normal 5 2 3 3 4 2 3 2 3" xfId="27650" xr:uid="{00000000-0005-0000-0000-00001A630000}"/>
    <cellStyle name="Normal 5 2 3 3 4 2 3 3" xfId="13660" xr:uid="{00000000-0005-0000-0000-00001B630000}"/>
    <cellStyle name="Normal 5 2 3 3 4 2 3 4" xfId="22984" xr:uid="{00000000-0005-0000-0000-00001C630000}"/>
    <cellStyle name="Normal 5 2 3 3 4 2 4" xfId="6064" xr:uid="{00000000-0005-0000-0000-00001D630000}"/>
    <cellStyle name="Normal 5 2 3 3 4 2 4 2" xfId="15388" xr:uid="{00000000-0005-0000-0000-00001E630000}"/>
    <cellStyle name="Normal 5 2 3 3 4 2 4 3" xfId="24711" xr:uid="{00000000-0005-0000-0000-00001F630000}"/>
    <cellStyle name="Normal 5 2 3 3 4 2 5" xfId="12105" xr:uid="{00000000-0005-0000-0000-000020630000}"/>
    <cellStyle name="Normal 5 2 3 3 4 2 6" xfId="21431" xr:uid="{00000000-0005-0000-0000-000021630000}"/>
    <cellStyle name="Normal 5 2 3 3 4 3" xfId="2647" xr:uid="{00000000-0005-0000-0000-000022630000}"/>
    <cellStyle name="Normal 5 2 3 3 4 3 2" xfId="4328" xr:uid="{00000000-0005-0000-0000-000023630000}"/>
    <cellStyle name="Normal 5 2 3 3 4 3 2 2" xfId="9005" xr:uid="{00000000-0005-0000-0000-000024630000}"/>
    <cellStyle name="Normal 5 2 3 3 4 3 2 2 2" xfId="18329" xr:uid="{00000000-0005-0000-0000-000025630000}"/>
    <cellStyle name="Normal 5 2 3 3 4 3 2 2 3" xfId="27652" xr:uid="{00000000-0005-0000-0000-000026630000}"/>
    <cellStyle name="Normal 5 2 3 3 4 3 2 3" xfId="13662" xr:uid="{00000000-0005-0000-0000-000027630000}"/>
    <cellStyle name="Normal 5 2 3 3 4 3 2 4" xfId="22986" xr:uid="{00000000-0005-0000-0000-000028630000}"/>
    <cellStyle name="Normal 5 2 3 3 4 3 3" xfId="6066" xr:uid="{00000000-0005-0000-0000-000029630000}"/>
    <cellStyle name="Normal 5 2 3 3 4 3 3 2" xfId="15390" xr:uid="{00000000-0005-0000-0000-00002A630000}"/>
    <cellStyle name="Normal 5 2 3 3 4 3 3 3" xfId="24713" xr:uid="{00000000-0005-0000-0000-00002B630000}"/>
    <cellStyle name="Normal 5 2 3 3 4 3 4" xfId="12107" xr:uid="{00000000-0005-0000-0000-00002C630000}"/>
    <cellStyle name="Normal 5 2 3 3 4 3 5" xfId="21433" xr:uid="{00000000-0005-0000-0000-00002D630000}"/>
    <cellStyle name="Normal 5 2 3 3 4 4" xfId="4325" xr:uid="{00000000-0005-0000-0000-00002E630000}"/>
    <cellStyle name="Normal 5 2 3 3 4 4 2" xfId="9002" xr:uid="{00000000-0005-0000-0000-00002F630000}"/>
    <cellStyle name="Normal 5 2 3 3 4 4 2 2" xfId="18326" xr:uid="{00000000-0005-0000-0000-000030630000}"/>
    <cellStyle name="Normal 5 2 3 3 4 4 2 3" xfId="27649" xr:uid="{00000000-0005-0000-0000-000031630000}"/>
    <cellStyle name="Normal 5 2 3 3 4 4 3" xfId="13659" xr:uid="{00000000-0005-0000-0000-000032630000}"/>
    <cellStyle name="Normal 5 2 3 3 4 4 4" xfId="22983" xr:uid="{00000000-0005-0000-0000-000033630000}"/>
    <cellStyle name="Normal 5 2 3 3 4 5" xfId="6063" xr:uid="{00000000-0005-0000-0000-000034630000}"/>
    <cellStyle name="Normal 5 2 3 3 4 5 2" xfId="15387" xr:uid="{00000000-0005-0000-0000-000035630000}"/>
    <cellStyle name="Normal 5 2 3 3 4 5 3" xfId="24710" xr:uid="{00000000-0005-0000-0000-000036630000}"/>
    <cellStyle name="Normal 5 2 3 3 4 6" xfId="12104" xr:uid="{00000000-0005-0000-0000-000037630000}"/>
    <cellStyle name="Normal 5 2 3 3 4 7" xfId="21430" xr:uid="{00000000-0005-0000-0000-000038630000}"/>
    <cellStyle name="Normal 5 2 3 3 5" xfId="2648" xr:uid="{00000000-0005-0000-0000-000039630000}"/>
    <cellStyle name="Normal 5 2 3 3 5 2" xfId="2649" xr:uid="{00000000-0005-0000-0000-00003A630000}"/>
    <cellStyle name="Normal 5 2 3 3 5 2 2" xfId="4330" xr:uid="{00000000-0005-0000-0000-00003B630000}"/>
    <cellStyle name="Normal 5 2 3 3 5 2 2 2" xfId="9007" xr:uid="{00000000-0005-0000-0000-00003C630000}"/>
    <cellStyle name="Normal 5 2 3 3 5 2 2 2 2" xfId="18331" xr:uid="{00000000-0005-0000-0000-00003D630000}"/>
    <cellStyle name="Normal 5 2 3 3 5 2 2 2 3" xfId="27654" xr:uid="{00000000-0005-0000-0000-00003E630000}"/>
    <cellStyle name="Normal 5 2 3 3 5 2 2 3" xfId="13664" xr:uid="{00000000-0005-0000-0000-00003F630000}"/>
    <cellStyle name="Normal 5 2 3 3 5 2 2 4" xfId="22988" xr:uid="{00000000-0005-0000-0000-000040630000}"/>
    <cellStyle name="Normal 5 2 3 3 5 2 3" xfId="6068" xr:uid="{00000000-0005-0000-0000-000041630000}"/>
    <cellStyle name="Normal 5 2 3 3 5 2 3 2" xfId="15392" xr:uid="{00000000-0005-0000-0000-000042630000}"/>
    <cellStyle name="Normal 5 2 3 3 5 2 3 3" xfId="24715" xr:uid="{00000000-0005-0000-0000-000043630000}"/>
    <cellStyle name="Normal 5 2 3 3 5 2 4" xfId="12109" xr:uid="{00000000-0005-0000-0000-000044630000}"/>
    <cellStyle name="Normal 5 2 3 3 5 2 5" xfId="21435" xr:uid="{00000000-0005-0000-0000-000045630000}"/>
    <cellStyle name="Normal 5 2 3 3 5 3" xfId="4329" xr:uid="{00000000-0005-0000-0000-000046630000}"/>
    <cellStyle name="Normal 5 2 3 3 5 3 2" xfId="9006" xr:uid="{00000000-0005-0000-0000-000047630000}"/>
    <cellStyle name="Normal 5 2 3 3 5 3 2 2" xfId="18330" xr:uid="{00000000-0005-0000-0000-000048630000}"/>
    <cellStyle name="Normal 5 2 3 3 5 3 2 3" xfId="27653" xr:uid="{00000000-0005-0000-0000-000049630000}"/>
    <cellStyle name="Normal 5 2 3 3 5 3 3" xfId="13663" xr:uid="{00000000-0005-0000-0000-00004A630000}"/>
    <cellStyle name="Normal 5 2 3 3 5 3 4" xfId="22987" xr:uid="{00000000-0005-0000-0000-00004B630000}"/>
    <cellStyle name="Normal 5 2 3 3 5 4" xfId="6067" xr:uid="{00000000-0005-0000-0000-00004C630000}"/>
    <cellStyle name="Normal 5 2 3 3 5 4 2" xfId="15391" xr:uid="{00000000-0005-0000-0000-00004D630000}"/>
    <cellStyle name="Normal 5 2 3 3 5 4 3" xfId="24714" xr:uid="{00000000-0005-0000-0000-00004E630000}"/>
    <cellStyle name="Normal 5 2 3 3 5 5" xfId="12108" xr:uid="{00000000-0005-0000-0000-00004F630000}"/>
    <cellStyle name="Normal 5 2 3 3 5 6" xfId="21434" xr:uid="{00000000-0005-0000-0000-000050630000}"/>
    <cellStyle name="Normal 5 2 3 3 6" xfId="2650" xr:uid="{00000000-0005-0000-0000-000051630000}"/>
    <cellStyle name="Normal 5 2 3 3 6 2" xfId="4331" xr:uid="{00000000-0005-0000-0000-000052630000}"/>
    <cellStyle name="Normal 5 2 3 3 6 2 2" xfId="9008" xr:uid="{00000000-0005-0000-0000-000053630000}"/>
    <cellStyle name="Normal 5 2 3 3 6 2 2 2" xfId="18332" xr:uid="{00000000-0005-0000-0000-000054630000}"/>
    <cellStyle name="Normal 5 2 3 3 6 2 2 3" xfId="27655" xr:uid="{00000000-0005-0000-0000-000055630000}"/>
    <cellStyle name="Normal 5 2 3 3 6 2 3" xfId="13665" xr:uid="{00000000-0005-0000-0000-000056630000}"/>
    <cellStyle name="Normal 5 2 3 3 6 2 4" xfId="22989" xr:uid="{00000000-0005-0000-0000-000057630000}"/>
    <cellStyle name="Normal 5 2 3 3 6 3" xfId="6069" xr:uid="{00000000-0005-0000-0000-000058630000}"/>
    <cellStyle name="Normal 5 2 3 3 6 3 2" xfId="15393" xr:uid="{00000000-0005-0000-0000-000059630000}"/>
    <cellStyle name="Normal 5 2 3 3 6 3 3" xfId="24716" xr:uid="{00000000-0005-0000-0000-00005A630000}"/>
    <cellStyle name="Normal 5 2 3 3 6 4" xfId="12110" xr:uid="{00000000-0005-0000-0000-00005B630000}"/>
    <cellStyle name="Normal 5 2 3 3 6 5" xfId="21436" xr:uid="{00000000-0005-0000-0000-00005C630000}"/>
    <cellStyle name="Normal 5 2 3 3 7" xfId="2651" xr:uid="{00000000-0005-0000-0000-00005D630000}"/>
    <cellStyle name="Normal 5 2 3 3 7 2" xfId="4332" xr:uid="{00000000-0005-0000-0000-00005E630000}"/>
    <cellStyle name="Normal 5 2 3 3 7 2 2" xfId="9009" xr:uid="{00000000-0005-0000-0000-00005F630000}"/>
    <cellStyle name="Normal 5 2 3 3 7 2 2 2" xfId="18333" xr:uid="{00000000-0005-0000-0000-000060630000}"/>
    <cellStyle name="Normal 5 2 3 3 7 2 2 3" xfId="27656" xr:uid="{00000000-0005-0000-0000-000061630000}"/>
    <cellStyle name="Normal 5 2 3 3 7 2 3" xfId="13666" xr:uid="{00000000-0005-0000-0000-000062630000}"/>
    <cellStyle name="Normal 5 2 3 3 7 2 4" xfId="22990" xr:uid="{00000000-0005-0000-0000-000063630000}"/>
    <cellStyle name="Normal 5 2 3 3 7 3" xfId="6070" xr:uid="{00000000-0005-0000-0000-000064630000}"/>
    <cellStyle name="Normal 5 2 3 3 7 3 2" xfId="15394" xr:uid="{00000000-0005-0000-0000-000065630000}"/>
    <cellStyle name="Normal 5 2 3 3 7 3 3" xfId="24717" xr:uid="{00000000-0005-0000-0000-000066630000}"/>
    <cellStyle name="Normal 5 2 3 3 7 4" xfId="12111" xr:uid="{00000000-0005-0000-0000-000067630000}"/>
    <cellStyle name="Normal 5 2 3 3 7 5" xfId="21437" xr:uid="{00000000-0005-0000-0000-000068630000}"/>
    <cellStyle name="Normal 5 2 3 3 8" xfId="2652" xr:uid="{00000000-0005-0000-0000-000069630000}"/>
    <cellStyle name="Normal 5 2 3 3 8 2" xfId="4333" xr:uid="{00000000-0005-0000-0000-00006A630000}"/>
    <cellStyle name="Normal 5 2 3 3 8 2 2" xfId="9010" xr:uid="{00000000-0005-0000-0000-00006B630000}"/>
    <cellStyle name="Normal 5 2 3 3 8 2 2 2" xfId="18334" xr:uid="{00000000-0005-0000-0000-00006C630000}"/>
    <cellStyle name="Normal 5 2 3 3 8 2 2 3" xfId="27657" xr:uid="{00000000-0005-0000-0000-00006D630000}"/>
    <cellStyle name="Normal 5 2 3 3 8 2 3" xfId="13667" xr:uid="{00000000-0005-0000-0000-00006E630000}"/>
    <cellStyle name="Normal 5 2 3 3 8 2 4" xfId="22991" xr:uid="{00000000-0005-0000-0000-00006F630000}"/>
    <cellStyle name="Normal 5 2 3 3 8 3" xfId="6071" xr:uid="{00000000-0005-0000-0000-000070630000}"/>
    <cellStyle name="Normal 5 2 3 3 8 3 2" xfId="15395" xr:uid="{00000000-0005-0000-0000-000071630000}"/>
    <cellStyle name="Normal 5 2 3 3 8 3 3" xfId="24718" xr:uid="{00000000-0005-0000-0000-000072630000}"/>
    <cellStyle name="Normal 5 2 3 3 8 4" xfId="12112" xr:uid="{00000000-0005-0000-0000-000073630000}"/>
    <cellStyle name="Normal 5 2 3 3 8 5" xfId="21438" xr:uid="{00000000-0005-0000-0000-000074630000}"/>
    <cellStyle name="Normal 5 2 3 3 9" xfId="4306" xr:uid="{00000000-0005-0000-0000-000075630000}"/>
    <cellStyle name="Normal 5 2 3 3 9 2" xfId="8983" xr:uid="{00000000-0005-0000-0000-000076630000}"/>
    <cellStyle name="Normal 5 2 3 3 9 2 2" xfId="18307" xr:uid="{00000000-0005-0000-0000-000077630000}"/>
    <cellStyle name="Normal 5 2 3 3 9 2 3" xfId="27630" xr:uid="{00000000-0005-0000-0000-000078630000}"/>
    <cellStyle name="Normal 5 2 3 3 9 3" xfId="13640" xr:uid="{00000000-0005-0000-0000-000079630000}"/>
    <cellStyle name="Normal 5 2 3 3 9 4" xfId="22964" xr:uid="{00000000-0005-0000-0000-00007A630000}"/>
    <cellStyle name="Normal 5 2 3 4" xfId="2653" xr:uid="{00000000-0005-0000-0000-00007B630000}"/>
    <cellStyle name="Normal 5 2 3 4 10" xfId="12113" xr:uid="{00000000-0005-0000-0000-00007C630000}"/>
    <cellStyle name="Normal 5 2 3 4 11" xfId="21439" xr:uid="{00000000-0005-0000-0000-00007D630000}"/>
    <cellStyle name="Normal 5 2 3 4 2" xfId="2654" xr:uid="{00000000-0005-0000-0000-00007E630000}"/>
    <cellStyle name="Normal 5 2 3 4 2 2" xfId="2655" xr:uid="{00000000-0005-0000-0000-00007F630000}"/>
    <cellStyle name="Normal 5 2 3 4 2 2 2" xfId="2656" xr:uid="{00000000-0005-0000-0000-000080630000}"/>
    <cellStyle name="Normal 5 2 3 4 2 2 2 2" xfId="4337" xr:uid="{00000000-0005-0000-0000-000081630000}"/>
    <cellStyle name="Normal 5 2 3 4 2 2 2 2 2" xfId="9014" xr:uid="{00000000-0005-0000-0000-000082630000}"/>
    <cellStyle name="Normal 5 2 3 4 2 2 2 2 2 2" xfId="18338" xr:uid="{00000000-0005-0000-0000-000083630000}"/>
    <cellStyle name="Normal 5 2 3 4 2 2 2 2 2 3" xfId="27661" xr:uid="{00000000-0005-0000-0000-000084630000}"/>
    <cellStyle name="Normal 5 2 3 4 2 2 2 2 3" xfId="13671" xr:uid="{00000000-0005-0000-0000-000085630000}"/>
    <cellStyle name="Normal 5 2 3 4 2 2 2 2 4" xfId="22995" xr:uid="{00000000-0005-0000-0000-000086630000}"/>
    <cellStyle name="Normal 5 2 3 4 2 2 2 3" xfId="6075" xr:uid="{00000000-0005-0000-0000-000087630000}"/>
    <cellStyle name="Normal 5 2 3 4 2 2 2 3 2" xfId="15399" xr:uid="{00000000-0005-0000-0000-000088630000}"/>
    <cellStyle name="Normal 5 2 3 4 2 2 2 3 3" xfId="24722" xr:uid="{00000000-0005-0000-0000-000089630000}"/>
    <cellStyle name="Normal 5 2 3 4 2 2 2 4" xfId="12116" xr:uid="{00000000-0005-0000-0000-00008A630000}"/>
    <cellStyle name="Normal 5 2 3 4 2 2 2 5" xfId="21442" xr:uid="{00000000-0005-0000-0000-00008B630000}"/>
    <cellStyle name="Normal 5 2 3 4 2 2 3" xfId="4336" xr:uid="{00000000-0005-0000-0000-00008C630000}"/>
    <cellStyle name="Normal 5 2 3 4 2 2 3 2" xfId="9013" xr:uid="{00000000-0005-0000-0000-00008D630000}"/>
    <cellStyle name="Normal 5 2 3 4 2 2 3 2 2" xfId="18337" xr:uid="{00000000-0005-0000-0000-00008E630000}"/>
    <cellStyle name="Normal 5 2 3 4 2 2 3 2 3" xfId="27660" xr:uid="{00000000-0005-0000-0000-00008F630000}"/>
    <cellStyle name="Normal 5 2 3 4 2 2 3 3" xfId="13670" xr:uid="{00000000-0005-0000-0000-000090630000}"/>
    <cellStyle name="Normal 5 2 3 4 2 2 3 4" xfId="22994" xr:uid="{00000000-0005-0000-0000-000091630000}"/>
    <cellStyle name="Normal 5 2 3 4 2 2 4" xfId="6074" xr:uid="{00000000-0005-0000-0000-000092630000}"/>
    <cellStyle name="Normal 5 2 3 4 2 2 4 2" xfId="15398" xr:uid="{00000000-0005-0000-0000-000093630000}"/>
    <cellStyle name="Normal 5 2 3 4 2 2 4 3" xfId="24721" xr:uid="{00000000-0005-0000-0000-000094630000}"/>
    <cellStyle name="Normal 5 2 3 4 2 2 5" xfId="12115" xr:uid="{00000000-0005-0000-0000-000095630000}"/>
    <cellStyle name="Normal 5 2 3 4 2 2 6" xfId="21441" xr:uid="{00000000-0005-0000-0000-000096630000}"/>
    <cellStyle name="Normal 5 2 3 4 2 3" xfId="2657" xr:uid="{00000000-0005-0000-0000-000097630000}"/>
    <cellStyle name="Normal 5 2 3 4 2 3 2" xfId="4338" xr:uid="{00000000-0005-0000-0000-000098630000}"/>
    <cellStyle name="Normal 5 2 3 4 2 3 2 2" xfId="9015" xr:uid="{00000000-0005-0000-0000-000099630000}"/>
    <cellStyle name="Normal 5 2 3 4 2 3 2 2 2" xfId="18339" xr:uid="{00000000-0005-0000-0000-00009A630000}"/>
    <cellStyle name="Normal 5 2 3 4 2 3 2 2 3" xfId="27662" xr:uid="{00000000-0005-0000-0000-00009B630000}"/>
    <cellStyle name="Normal 5 2 3 4 2 3 2 3" xfId="13672" xr:uid="{00000000-0005-0000-0000-00009C630000}"/>
    <cellStyle name="Normal 5 2 3 4 2 3 2 4" xfId="22996" xr:uid="{00000000-0005-0000-0000-00009D630000}"/>
    <cellStyle name="Normal 5 2 3 4 2 3 3" xfId="6076" xr:uid="{00000000-0005-0000-0000-00009E630000}"/>
    <cellStyle name="Normal 5 2 3 4 2 3 3 2" xfId="15400" xr:uid="{00000000-0005-0000-0000-00009F630000}"/>
    <cellStyle name="Normal 5 2 3 4 2 3 3 3" xfId="24723" xr:uid="{00000000-0005-0000-0000-0000A0630000}"/>
    <cellStyle name="Normal 5 2 3 4 2 3 4" xfId="12117" xr:uid="{00000000-0005-0000-0000-0000A1630000}"/>
    <cellStyle name="Normal 5 2 3 4 2 3 5" xfId="21443" xr:uid="{00000000-0005-0000-0000-0000A2630000}"/>
    <cellStyle name="Normal 5 2 3 4 2 4" xfId="4335" xr:uid="{00000000-0005-0000-0000-0000A3630000}"/>
    <cellStyle name="Normal 5 2 3 4 2 4 2" xfId="9012" xr:uid="{00000000-0005-0000-0000-0000A4630000}"/>
    <cellStyle name="Normal 5 2 3 4 2 4 2 2" xfId="18336" xr:uid="{00000000-0005-0000-0000-0000A5630000}"/>
    <cellStyle name="Normal 5 2 3 4 2 4 2 3" xfId="27659" xr:uid="{00000000-0005-0000-0000-0000A6630000}"/>
    <cellStyle name="Normal 5 2 3 4 2 4 3" xfId="13669" xr:uid="{00000000-0005-0000-0000-0000A7630000}"/>
    <cellStyle name="Normal 5 2 3 4 2 4 4" xfId="22993" xr:uid="{00000000-0005-0000-0000-0000A8630000}"/>
    <cellStyle name="Normal 5 2 3 4 2 5" xfId="6073" xr:uid="{00000000-0005-0000-0000-0000A9630000}"/>
    <cellStyle name="Normal 5 2 3 4 2 5 2" xfId="15397" xr:uid="{00000000-0005-0000-0000-0000AA630000}"/>
    <cellStyle name="Normal 5 2 3 4 2 5 3" xfId="24720" xr:uid="{00000000-0005-0000-0000-0000AB630000}"/>
    <cellStyle name="Normal 5 2 3 4 2 6" xfId="12114" xr:uid="{00000000-0005-0000-0000-0000AC630000}"/>
    <cellStyle name="Normal 5 2 3 4 2 7" xfId="21440" xr:uid="{00000000-0005-0000-0000-0000AD630000}"/>
    <cellStyle name="Normal 5 2 3 4 3" xfId="2658" xr:uid="{00000000-0005-0000-0000-0000AE630000}"/>
    <cellStyle name="Normal 5 2 3 4 3 2" xfId="2659" xr:uid="{00000000-0005-0000-0000-0000AF630000}"/>
    <cellStyle name="Normal 5 2 3 4 3 2 2" xfId="2660" xr:uid="{00000000-0005-0000-0000-0000B0630000}"/>
    <cellStyle name="Normal 5 2 3 4 3 2 2 2" xfId="4341" xr:uid="{00000000-0005-0000-0000-0000B1630000}"/>
    <cellStyle name="Normal 5 2 3 4 3 2 2 2 2" xfId="9018" xr:uid="{00000000-0005-0000-0000-0000B2630000}"/>
    <cellStyle name="Normal 5 2 3 4 3 2 2 2 2 2" xfId="18342" xr:uid="{00000000-0005-0000-0000-0000B3630000}"/>
    <cellStyle name="Normal 5 2 3 4 3 2 2 2 2 3" xfId="27665" xr:uid="{00000000-0005-0000-0000-0000B4630000}"/>
    <cellStyle name="Normal 5 2 3 4 3 2 2 2 3" xfId="13675" xr:uid="{00000000-0005-0000-0000-0000B5630000}"/>
    <cellStyle name="Normal 5 2 3 4 3 2 2 2 4" xfId="22999" xr:uid="{00000000-0005-0000-0000-0000B6630000}"/>
    <cellStyle name="Normal 5 2 3 4 3 2 2 3" xfId="6079" xr:uid="{00000000-0005-0000-0000-0000B7630000}"/>
    <cellStyle name="Normal 5 2 3 4 3 2 2 3 2" xfId="15403" xr:uid="{00000000-0005-0000-0000-0000B8630000}"/>
    <cellStyle name="Normal 5 2 3 4 3 2 2 3 3" xfId="24726" xr:uid="{00000000-0005-0000-0000-0000B9630000}"/>
    <cellStyle name="Normal 5 2 3 4 3 2 2 4" xfId="12120" xr:uid="{00000000-0005-0000-0000-0000BA630000}"/>
    <cellStyle name="Normal 5 2 3 4 3 2 2 5" xfId="21446" xr:uid="{00000000-0005-0000-0000-0000BB630000}"/>
    <cellStyle name="Normal 5 2 3 4 3 2 3" xfId="4340" xr:uid="{00000000-0005-0000-0000-0000BC630000}"/>
    <cellStyle name="Normal 5 2 3 4 3 2 3 2" xfId="9017" xr:uid="{00000000-0005-0000-0000-0000BD630000}"/>
    <cellStyle name="Normal 5 2 3 4 3 2 3 2 2" xfId="18341" xr:uid="{00000000-0005-0000-0000-0000BE630000}"/>
    <cellStyle name="Normal 5 2 3 4 3 2 3 2 3" xfId="27664" xr:uid="{00000000-0005-0000-0000-0000BF630000}"/>
    <cellStyle name="Normal 5 2 3 4 3 2 3 3" xfId="13674" xr:uid="{00000000-0005-0000-0000-0000C0630000}"/>
    <cellStyle name="Normal 5 2 3 4 3 2 3 4" xfId="22998" xr:uid="{00000000-0005-0000-0000-0000C1630000}"/>
    <cellStyle name="Normal 5 2 3 4 3 2 4" xfId="6078" xr:uid="{00000000-0005-0000-0000-0000C2630000}"/>
    <cellStyle name="Normal 5 2 3 4 3 2 4 2" xfId="15402" xr:uid="{00000000-0005-0000-0000-0000C3630000}"/>
    <cellStyle name="Normal 5 2 3 4 3 2 4 3" xfId="24725" xr:uid="{00000000-0005-0000-0000-0000C4630000}"/>
    <cellStyle name="Normal 5 2 3 4 3 2 5" xfId="12119" xr:uid="{00000000-0005-0000-0000-0000C5630000}"/>
    <cellStyle name="Normal 5 2 3 4 3 2 6" xfId="21445" xr:uid="{00000000-0005-0000-0000-0000C6630000}"/>
    <cellStyle name="Normal 5 2 3 4 3 3" xfId="2661" xr:uid="{00000000-0005-0000-0000-0000C7630000}"/>
    <cellStyle name="Normal 5 2 3 4 3 3 2" xfId="4342" xr:uid="{00000000-0005-0000-0000-0000C8630000}"/>
    <cellStyle name="Normal 5 2 3 4 3 3 2 2" xfId="9019" xr:uid="{00000000-0005-0000-0000-0000C9630000}"/>
    <cellStyle name="Normal 5 2 3 4 3 3 2 2 2" xfId="18343" xr:uid="{00000000-0005-0000-0000-0000CA630000}"/>
    <cellStyle name="Normal 5 2 3 4 3 3 2 2 3" xfId="27666" xr:uid="{00000000-0005-0000-0000-0000CB630000}"/>
    <cellStyle name="Normal 5 2 3 4 3 3 2 3" xfId="13676" xr:uid="{00000000-0005-0000-0000-0000CC630000}"/>
    <cellStyle name="Normal 5 2 3 4 3 3 2 4" xfId="23000" xr:uid="{00000000-0005-0000-0000-0000CD630000}"/>
    <cellStyle name="Normal 5 2 3 4 3 3 3" xfId="6080" xr:uid="{00000000-0005-0000-0000-0000CE630000}"/>
    <cellStyle name="Normal 5 2 3 4 3 3 3 2" xfId="15404" xr:uid="{00000000-0005-0000-0000-0000CF630000}"/>
    <cellStyle name="Normal 5 2 3 4 3 3 3 3" xfId="24727" xr:uid="{00000000-0005-0000-0000-0000D0630000}"/>
    <cellStyle name="Normal 5 2 3 4 3 3 4" xfId="12121" xr:uid="{00000000-0005-0000-0000-0000D1630000}"/>
    <cellStyle name="Normal 5 2 3 4 3 3 5" xfId="21447" xr:uid="{00000000-0005-0000-0000-0000D2630000}"/>
    <cellStyle name="Normal 5 2 3 4 3 4" xfId="4339" xr:uid="{00000000-0005-0000-0000-0000D3630000}"/>
    <cellStyle name="Normal 5 2 3 4 3 4 2" xfId="9016" xr:uid="{00000000-0005-0000-0000-0000D4630000}"/>
    <cellStyle name="Normal 5 2 3 4 3 4 2 2" xfId="18340" xr:uid="{00000000-0005-0000-0000-0000D5630000}"/>
    <cellStyle name="Normal 5 2 3 4 3 4 2 3" xfId="27663" xr:uid="{00000000-0005-0000-0000-0000D6630000}"/>
    <cellStyle name="Normal 5 2 3 4 3 4 3" xfId="13673" xr:uid="{00000000-0005-0000-0000-0000D7630000}"/>
    <cellStyle name="Normal 5 2 3 4 3 4 4" xfId="22997" xr:uid="{00000000-0005-0000-0000-0000D8630000}"/>
    <cellStyle name="Normal 5 2 3 4 3 5" xfId="6077" xr:uid="{00000000-0005-0000-0000-0000D9630000}"/>
    <cellStyle name="Normal 5 2 3 4 3 5 2" xfId="15401" xr:uid="{00000000-0005-0000-0000-0000DA630000}"/>
    <cellStyle name="Normal 5 2 3 4 3 5 3" xfId="24724" xr:uid="{00000000-0005-0000-0000-0000DB630000}"/>
    <cellStyle name="Normal 5 2 3 4 3 6" xfId="12118" xr:uid="{00000000-0005-0000-0000-0000DC630000}"/>
    <cellStyle name="Normal 5 2 3 4 3 7" xfId="21444" xr:uid="{00000000-0005-0000-0000-0000DD630000}"/>
    <cellStyle name="Normal 5 2 3 4 4" xfId="2662" xr:uid="{00000000-0005-0000-0000-0000DE630000}"/>
    <cellStyle name="Normal 5 2 3 4 4 2" xfId="2663" xr:uid="{00000000-0005-0000-0000-0000DF630000}"/>
    <cellStyle name="Normal 5 2 3 4 4 2 2" xfId="4344" xr:uid="{00000000-0005-0000-0000-0000E0630000}"/>
    <cellStyle name="Normal 5 2 3 4 4 2 2 2" xfId="9021" xr:uid="{00000000-0005-0000-0000-0000E1630000}"/>
    <cellStyle name="Normal 5 2 3 4 4 2 2 2 2" xfId="18345" xr:uid="{00000000-0005-0000-0000-0000E2630000}"/>
    <cellStyle name="Normal 5 2 3 4 4 2 2 2 3" xfId="27668" xr:uid="{00000000-0005-0000-0000-0000E3630000}"/>
    <cellStyle name="Normal 5 2 3 4 4 2 2 3" xfId="13678" xr:uid="{00000000-0005-0000-0000-0000E4630000}"/>
    <cellStyle name="Normal 5 2 3 4 4 2 2 4" xfId="23002" xr:uid="{00000000-0005-0000-0000-0000E5630000}"/>
    <cellStyle name="Normal 5 2 3 4 4 2 3" xfId="6082" xr:uid="{00000000-0005-0000-0000-0000E6630000}"/>
    <cellStyle name="Normal 5 2 3 4 4 2 3 2" xfId="15406" xr:uid="{00000000-0005-0000-0000-0000E7630000}"/>
    <cellStyle name="Normal 5 2 3 4 4 2 3 3" xfId="24729" xr:uid="{00000000-0005-0000-0000-0000E8630000}"/>
    <cellStyle name="Normal 5 2 3 4 4 2 4" xfId="12123" xr:uid="{00000000-0005-0000-0000-0000E9630000}"/>
    <cellStyle name="Normal 5 2 3 4 4 2 5" xfId="21449" xr:uid="{00000000-0005-0000-0000-0000EA630000}"/>
    <cellStyle name="Normal 5 2 3 4 4 3" xfId="4343" xr:uid="{00000000-0005-0000-0000-0000EB630000}"/>
    <cellStyle name="Normal 5 2 3 4 4 3 2" xfId="9020" xr:uid="{00000000-0005-0000-0000-0000EC630000}"/>
    <cellStyle name="Normal 5 2 3 4 4 3 2 2" xfId="18344" xr:uid="{00000000-0005-0000-0000-0000ED630000}"/>
    <cellStyle name="Normal 5 2 3 4 4 3 2 3" xfId="27667" xr:uid="{00000000-0005-0000-0000-0000EE630000}"/>
    <cellStyle name="Normal 5 2 3 4 4 3 3" xfId="13677" xr:uid="{00000000-0005-0000-0000-0000EF630000}"/>
    <cellStyle name="Normal 5 2 3 4 4 3 4" xfId="23001" xr:uid="{00000000-0005-0000-0000-0000F0630000}"/>
    <cellStyle name="Normal 5 2 3 4 4 4" xfId="6081" xr:uid="{00000000-0005-0000-0000-0000F1630000}"/>
    <cellStyle name="Normal 5 2 3 4 4 4 2" xfId="15405" xr:uid="{00000000-0005-0000-0000-0000F2630000}"/>
    <cellStyle name="Normal 5 2 3 4 4 4 3" xfId="24728" xr:uid="{00000000-0005-0000-0000-0000F3630000}"/>
    <cellStyle name="Normal 5 2 3 4 4 5" xfId="12122" xr:uid="{00000000-0005-0000-0000-0000F4630000}"/>
    <cellStyle name="Normal 5 2 3 4 4 6" xfId="21448" xr:uid="{00000000-0005-0000-0000-0000F5630000}"/>
    <cellStyle name="Normal 5 2 3 4 5" xfId="2664" xr:uid="{00000000-0005-0000-0000-0000F6630000}"/>
    <cellStyle name="Normal 5 2 3 4 5 2" xfId="4345" xr:uid="{00000000-0005-0000-0000-0000F7630000}"/>
    <cellStyle name="Normal 5 2 3 4 5 2 2" xfId="9022" xr:uid="{00000000-0005-0000-0000-0000F8630000}"/>
    <cellStyle name="Normal 5 2 3 4 5 2 2 2" xfId="18346" xr:uid="{00000000-0005-0000-0000-0000F9630000}"/>
    <cellStyle name="Normal 5 2 3 4 5 2 2 3" xfId="27669" xr:uid="{00000000-0005-0000-0000-0000FA630000}"/>
    <cellStyle name="Normal 5 2 3 4 5 2 3" xfId="13679" xr:uid="{00000000-0005-0000-0000-0000FB630000}"/>
    <cellStyle name="Normal 5 2 3 4 5 2 4" xfId="23003" xr:uid="{00000000-0005-0000-0000-0000FC630000}"/>
    <cellStyle name="Normal 5 2 3 4 5 3" xfId="6083" xr:uid="{00000000-0005-0000-0000-0000FD630000}"/>
    <cellStyle name="Normal 5 2 3 4 5 3 2" xfId="15407" xr:uid="{00000000-0005-0000-0000-0000FE630000}"/>
    <cellStyle name="Normal 5 2 3 4 5 3 3" xfId="24730" xr:uid="{00000000-0005-0000-0000-0000FF630000}"/>
    <cellStyle name="Normal 5 2 3 4 5 4" xfId="12124" xr:uid="{00000000-0005-0000-0000-000000640000}"/>
    <cellStyle name="Normal 5 2 3 4 5 5" xfId="21450" xr:uid="{00000000-0005-0000-0000-000001640000}"/>
    <cellStyle name="Normal 5 2 3 4 6" xfId="2665" xr:uid="{00000000-0005-0000-0000-000002640000}"/>
    <cellStyle name="Normal 5 2 3 4 6 2" xfId="4346" xr:uid="{00000000-0005-0000-0000-000003640000}"/>
    <cellStyle name="Normal 5 2 3 4 6 2 2" xfId="9023" xr:uid="{00000000-0005-0000-0000-000004640000}"/>
    <cellStyle name="Normal 5 2 3 4 6 2 2 2" xfId="18347" xr:uid="{00000000-0005-0000-0000-000005640000}"/>
    <cellStyle name="Normal 5 2 3 4 6 2 2 3" xfId="27670" xr:uid="{00000000-0005-0000-0000-000006640000}"/>
    <cellStyle name="Normal 5 2 3 4 6 2 3" xfId="13680" xr:uid="{00000000-0005-0000-0000-000007640000}"/>
    <cellStyle name="Normal 5 2 3 4 6 2 4" xfId="23004" xr:uid="{00000000-0005-0000-0000-000008640000}"/>
    <cellStyle name="Normal 5 2 3 4 6 3" xfId="6084" xr:uid="{00000000-0005-0000-0000-000009640000}"/>
    <cellStyle name="Normal 5 2 3 4 6 3 2" xfId="15408" xr:uid="{00000000-0005-0000-0000-00000A640000}"/>
    <cellStyle name="Normal 5 2 3 4 6 3 3" xfId="24731" xr:uid="{00000000-0005-0000-0000-00000B640000}"/>
    <cellStyle name="Normal 5 2 3 4 6 4" xfId="12125" xr:uid="{00000000-0005-0000-0000-00000C640000}"/>
    <cellStyle name="Normal 5 2 3 4 6 5" xfId="21451" xr:uid="{00000000-0005-0000-0000-00000D640000}"/>
    <cellStyle name="Normal 5 2 3 4 7" xfId="2666" xr:uid="{00000000-0005-0000-0000-00000E640000}"/>
    <cellStyle name="Normal 5 2 3 4 7 2" xfId="4347" xr:uid="{00000000-0005-0000-0000-00000F640000}"/>
    <cellStyle name="Normal 5 2 3 4 7 2 2" xfId="9024" xr:uid="{00000000-0005-0000-0000-000010640000}"/>
    <cellStyle name="Normal 5 2 3 4 7 2 2 2" xfId="18348" xr:uid="{00000000-0005-0000-0000-000011640000}"/>
    <cellStyle name="Normal 5 2 3 4 7 2 2 3" xfId="27671" xr:uid="{00000000-0005-0000-0000-000012640000}"/>
    <cellStyle name="Normal 5 2 3 4 7 2 3" xfId="13681" xr:uid="{00000000-0005-0000-0000-000013640000}"/>
    <cellStyle name="Normal 5 2 3 4 7 2 4" xfId="23005" xr:uid="{00000000-0005-0000-0000-000014640000}"/>
    <cellStyle name="Normal 5 2 3 4 7 3" xfId="6085" xr:uid="{00000000-0005-0000-0000-000015640000}"/>
    <cellStyle name="Normal 5 2 3 4 7 3 2" xfId="15409" xr:uid="{00000000-0005-0000-0000-000016640000}"/>
    <cellStyle name="Normal 5 2 3 4 7 3 3" xfId="24732" xr:uid="{00000000-0005-0000-0000-000017640000}"/>
    <cellStyle name="Normal 5 2 3 4 7 4" xfId="12126" xr:uid="{00000000-0005-0000-0000-000018640000}"/>
    <cellStyle name="Normal 5 2 3 4 7 5" xfId="21452" xr:uid="{00000000-0005-0000-0000-000019640000}"/>
    <cellStyle name="Normal 5 2 3 4 8" xfId="4334" xr:uid="{00000000-0005-0000-0000-00001A640000}"/>
    <cellStyle name="Normal 5 2 3 4 8 2" xfId="9011" xr:uid="{00000000-0005-0000-0000-00001B640000}"/>
    <cellStyle name="Normal 5 2 3 4 8 2 2" xfId="18335" xr:uid="{00000000-0005-0000-0000-00001C640000}"/>
    <cellStyle name="Normal 5 2 3 4 8 2 3" xfId="27658" xr:uid="{00000000-0005-0000-0000-00001D640000}"/>
    <cellStyle name="Normal 5 2 3 4 8 3" xfId="13668" xr:uid="{00000000-0005-0000-0000-00001E640000}"/>
    <cellStyle name="Normal 5 2 3 4 8 4" xfId="22992" xr:uid="{00000000-0005-0000-0000-00001F640000}"/>
    <cellStyle name="Normal 5 2 3 4 9" xfId="6072" xr:uid="{00000000-0005-0000-0000-000020640000}"/>
    <cellStyle name="Normal 5 2 3 4 9 2" xfId="15396" xr:uid="{00000000-0005-0000-0000-000021640000}"/>
    <cellStyle name="Normal 5 2 3 4 9 3" xfId="24719" xr:uid="{00000000-0005-0000-0000-000022640000}"/>
    <cellStyle name="Normal 5 2 3 5" xfId="2667" xr:uid="{00000000-0005-0000-0000-000023640000}"/>
    <cellStyle name="Normal 5 2 3 5 2" xfId="2668" xr:uid="{00000000-0005-0000-0000-000024640000}"/>
    <cellStyle name="Normal 5 2 3 5 2 2" xfId="2669" xr:uid="{00000000-0005-0000-0000-000025640000}"/>
    <cellStyle name="Normal 5 2 3 5 2 2 2" xfId="4350" xr:uid="{00000000-0005-0000-0000-000026640000}"/>
    <cellStyle name="Normal 5 2 3 5 2 2 2 2" xfId="9027" xr:uid="{00000000-0005-0000-0000-000027640000}"/>
    <cellStyle name="Normal 5 2 3 5 2 2 2 2 2" xfId="18351" xr:uid="{00000000-0005-0000-0000-000028640000}"/>
    <cellStyle name="Normal 5 2 3 5 2 2 2 2 3" xfId="27674" xr:uid="{00000000-0005-0000-0000-000029640000}"/>
    <cellStyle name="Normal 5 2 3 5 2 2 2 3" xfId="13684" xr:uid="{00000000-0005-0000-0000-00002A640000}"/>
    <cellStyle name="Normal 5 2 3 5 2 2 2 4" xfId="23008" xr:uid="{00000000-0005-0000-0000-00002B640000}"/>
    <cellStyle name="Normal 5 2 3 5 2 2 3" xfId="6088" xr:uid="{00000000-0005-0000-0000-00002C640000}"/>
    <cellStyle name="Normal 5 2 3 5 2 2 3 2" xfId="15412" xr:uid="{00000000-0005-0000-0000-00002D640000}"/>
    <cellStyle name="Normal 5 2 3 5 2 2 3 3" xfId="24735" xr:uid="{00000000-0005-0000-0000-00002E640000}"/>
    <cellStyle name="Normal 5 2 3 5 2 2 4" xfId="12129" xr:uid="{00000000-0005-0000-0000-00002F640000}"/>
    <cellStyle name="Normal 5 2 3 5 2 2 5" xfId="21455" xr:uid="{00000000-0005-0000-0000-000030640000}"/>
    <cellStyle name="Normal 5 2 3 5 2 3" xfId="4349" xr:uid="{00000000-0005-0000-0000-000031640000}"/>
    <cellStyle name="Normal 5 2 3 5 2 3 2" xfId="9026" xr:uid="{00000000-0005-0000-0000-000032640000}"/>
    <cellStyle name="Normal 5 2 3 5 2 3 2 2" xfId="18350" xr:uid="{00000000-0005-0000-0000-000033640000}"/>
    <cellStyle name="Normal 5 2 3 5 2 3 2 3" xfId="27673" xr:uid="{00000000-0005-0000-0000-000034640000}"/>
    <cellStyle name="Normal 5 2 3 5 2 3 3" xfId="13683" xr:uid="{00000000-0005-0000-0000-000035640000}"/>
    <cellStyle name="Normal 5 2 3 5 2 3 4" xfId="23007" xr:uid="{00000000-0005-0000-0000-000036640000}"/>
    <cellStyle name="Normal 5 2 3 5 2 4" xfId="6087" xr:uid="{00000000-0005-0000-0000-000037640000}"/>
    <cellStyle name="Normal 5 2 3 5 2 4 2" xfId="15411" xr:uid="{00000000-0005-0000-0000-000038640000}"/>
    <cellStyle name="Normal 5 2 3 5 2 4 3" xfId="24734" xr:uid="{00000000-0005-0000-0000-000039640000}"/>
    <cellStyle name="Normal 5 2 3 5 2 5" xfId="12128" xr:uid="{00000000-0005-0000-0000-00003A640000}"/>
    <cellStyle name="Normal 5 2 3 5 2 6" xfId="21454" xr:uid="{00000000-0005-0000-0000-00003B640000}"/>
    <cellStyle name="Normal 5 2 3 5 3" xfId="2670" xr:uid="{00000000-0005-0000-0000-00003C640000}"/>
    <cellStyle name="Normal 5 2 3 5 3 2" xfId="4351" xr:uid="{00000000-0005-0000-0000-00003D640000}"/>
    <cellStyle name="Normal 5 2 3 5 3 2 2" xfId="9028" xr:uid="{00000000-0005-0000-0000-00003E640000}"/>
    <cellStyle name="Normal 5 2 3 5 3 2 2 2" xfId="18352" xr:uid="{00000000-0005-0000-0000-00003F640000}"/>
    <cellStyle name="Normal 5 2 3 5 3 2 2 3" xfId="27675" xr:uid="{00000000-0005-0000-0000-000040640000}"/>
    <cellStyle name="Normal 5 2 3 5 3 2 3" xfId="13685" xr:uid="{00000000-0005-0000-0000-000041640000}"/>
    <cellStyle name="Normal 5 2 3 5 3 2 4" xfId="23009" xr:uid="{00000000-0005-0000-0000-000042640000}"/>
    <cellStyle name="Normal 5 2 3 5 3 3" xfId="6089" xr:uid="{00000000-0005-0000-0000-000043640000}"/>
    <cellStyle name="Normal 5 2 3 5 3 3 2" xfId="15413" xr:uid="{00000000-0005-0000-0000-000044640000}"/>
    <cellStyle name="Normal 5 2 3 5 3 3 3" xfId="24736" xr:uid="{00000000-0005-0000-0000-000045640000}"/>
    <cellStyle name="Normal 5 2 3 5 3 4" xfId="12130" xr:uid="{00000000-0005-0000-0000-000046640000}"/>
    <cellStyle name="Normal 5 2 3 5 3 5" xfId="21456" xr:uid="{00000000-0005-0000-0000-000047640000}"/>
    <cellStyle name="Normal 5 2 3 5 4" xfId="4348" xr:uid="{00000000-0005-0000-0000-000048640000}"/>
    <cellStyle name="Normal 5 2 3 5 4 2" xfId="9025" xr:uid="{00000000-0005-0000-0000-000049640000}"/>
    <cellStyle name="Normal 5 2 3 5 4 2 2" xfId="18349" xr:uid="{00000000-0005-0000-0000-00004A640000}"/>
    <cellStyle name="Normal 5 2 3 5 4 2 3" xfId="27672" xr:uid="{00000000-0005-0000-0000-00004B640000}"/>
    <cellStyle name="Normal 5 2 3 5 4 3" xfId="13682" xr:uid="{00000000-0005-0000-0000-00004C640000}"/>
    <cellStyle name="Normal 5 2 3 5 4 4" xfId="23006" xr:uid="{00000000-0005-0000-0000-00004D640000}"/>
    <cellStyle name="Normal 5 2 3 5 5" xfId="6086" xr:uid="{00000000-0005-0000-0000-00004E640000}"/>
    <cellStyle name="Normal 5 2 3 5 5 2" xfId="15410" xr:uid="{00000000-0005-0000-0000-00004F640000}"/>
    <cellStyle name="Normal 5 2 3 5 5 3" xfId="24733" xr:uid="{00000000-0005-0000-0000-000050640000}"/>
    <cellStyle name="Normal 5 2 3 5 6" xfId="12127" xr:uid="{00000000-0005-0000-0000-000051640000}"/>
    <cellStyle name="Normal 5 2 3 5 7" xfId="21453" xr:uid="{00000000-0005-0000-0000-000052640000}"/>
    <cellStyle name="Normal 5 2 3 6" xfId="2671" xr:uid="{00000000-0005-0000-0000-000053640000}"/>
    <cellStyle name="Normal 5 2 3 6 2" xfId="2672" xr:uid="{00000000-0005-0000-0000-000054640000}"/>
    <cellStyle name="Normal 5 2 3 6 2 2" xfId="2673" xr:uid="{00000000-0005-0000-0000-000055640000}"/>
    <cellStyle name="Normal 5 2 3 6 2 2 2" xfId="4354" xr:uid="{00000000-0005-0000-0000-000056640000}"/>
    <cellStyle name="Normal 5 2 3 6 2 2 2 2" xfId="9031" xr:uid="{00000000-0005-0000-0000-000057640000}"/>
    <cellStyle name="Normal 5 2 3 6 2 2 2 2 2" xfId="18355" xr:uid="{00000000-0005-0000-0000-000058640000}"/>
    <cellStyle name="Normal 5 2 3 6 2 2 2 2 3" xfId="27678" xr:uid="{00000000-0005-0000-0000-000059640000}"/>
    <cellStyle name="Normal 5 2 3 6 2 2 2 3" xfId="13688" xr:uid="{00000000-0005-0000-0000-00005A640000}"/>
    <cellStyle name="Normal 5 2 3 6 2 2 2 4" xfId="23012" xr:uid="{00000000-0005-0000-0000-00005B640000}"/>
    <cellStyle name="Normal 5 2 3 6 2 2 3" xfId="6092" xr:uid="{00000000-0005-0000-0000-00005C640000}"/>
    <cellStyle name="Normal 5 2 3 6 2 2 3 2" xfId="15416" xr:uid="{00000000-0005-0000-0000-00005D640000}"/>
    <cellStyle name="Normal 5 2 3 6 2 2 3 3" xfId="24739" xr:uid="{00000000-0005-0000-0000-00005E640000}"/>
    <cellStyle name="Normal 5 2 3 6 2 2 4" xfId="12133" xr:uid="{00000000-0005-0000-0000-00005F640000}"/>
    <cellStyle name="Normal 5 2 3 6 2 2 5" xfId="21459" xr:uid="{00000000-0005-0000-0000-000060640000}"/>
    <cellStyle name="Normal 5 2 3 6 2 3" xfId="4353" xr:uid="{00000000-0005-0000-0000-000061640000}"/>
    <cellStyle name="Normal 5 2 3 6 2 3 2" xfId="9030" xr:uid="{00000000-0005-0000-0000-000062640000}"/>
    <cellStyle name="Normal 5 2 3 6 2 3 2 2" xfId="18354" xr:uid="{00000000-0005-0000-0000-000063640000}"/>
    <cellStyle name="Normal 5 2 3 6 2 3 2 3" xfId="27677" xr:uid="{00000000-0005-0000-0000-000064640000}"/>
    <cellStyle name="Normal 5 2 3 6 2 3 3" xfId="13687" xr:uid="{00000000-0005-0000-0000-000065640000}"/>
    <cellStyle name="Normal 5 2 3 6 2 3 4" xfId="23011" xr:uid="{00000000-0005-0000-0000-000066640000}"/>
    <cellStyle name="Normal 5 2 3 6 2 4" xfId="6091" xr:uid="{00000000-0005-0000-0000-000067640000}"/>
    <cellStyle name="Normal 5 2 3 6 2 4 2" xfId="15415" xr:uid="{00000000-0005-0000-0000-000068640000}"/>
    <cellStyle name="Normal 5 2 3 6 2 4 3" xfId="24738" xr:uid="{00000000-0005-0000-0000-000069640000}"/>
    <cellStyle name="Normal 5 2 3 6 2 5" xfId="12132" xr:uid="{00000000-0005-0000-0000-00006A640000}"/>
    <cellStyle name="Normal 5 2 3 6 2 6" xfId="21458" xr:uid="{00000000-0005-0000-0000-00006B640000}"/>
    <cellStyle name="Normal 5 2 3 6 3" xfId="2674" xr:uid="{00000000-0005-0000-0000-00006C640000}"/>
    <cellStyle name="Normal 5 2 3 6 3 2" xfId="4355" xr:uid="{00000000-0005-0000-0000-00006D640000}"/>
    <cellStyle name="Normal 5 2 3 6 3 2 2" xfId="9032" xr:uid="{00000000-0005-0000-0000-00006E640000}"/>
    <cellStyle name="Normal 5 2 3 6 3 2 2 2" xfId="18356" xr:uid="{00000000-0005-0000-0000-00006F640000}"/>
    <cellStyle name="Normal 5 2 3 6 3 2 2 3" xfId="27679" xr:uid="{00000000-0005-0000-0000-000070640000}"/>
    <cellStyle name="Normal 5 2 3 6 3 2 3" xfId="13689" xr:uid="{00000000-0005-0000-0000-000071640000}"/>
    <cellStyle name="Normal 5 2 3 6 3 2 4" xfId="23013" xr:uid="{00000000-0005-0000-0000-000072640000}"/>
    <cellStyle name="Normal 5 2 3 6 3 3" xfId="6093" xr:uid="{00000000-0005-0000-0000-000073640000}"/>
    <cellStyle name="Normal 5 2 3 6 3 3 2" xfId="15417" xr:uid="{00000000-0005-0000-0000-000074640000}"/>
    <cellStyle name="Normal 5 2 3 6 3 3 3" xfId="24740" xr:uid="{00000000-0005-0000-0000-000075640000}"/>
    <cellStyle name="Normal 5 2 3 6 3 4" xfId="12134" xr:uid="{00000000-0005-0000-0000-000076640000}"/>
    <cellStyle name="Normal 5 2 3 6 3 5" xfId="21460" xr:uid="{00000000-0005-0000-0000-000077640000}"/>
    <cellStyle name="Normal 5 2 3 6 4" xfId="4352" xr:uid="{00000000-0005-0000-0000-000078640000}"/>
    <cellStyle name="Normal 5 2 3 6 4 2" xfId="9029" xr:uid="{00000000-0005-0000-0000-000079640000}"/>
    <cellStyle name="Normal 5 2 3 6 4 2 2" xfId="18353" xr:uid="{00000000-0005-0000-0000-00007A640000}"/>
    <cellStyle name="Normal 5 2 3 6 4 2 3" xfId="27676" xr:uid="{00000000-0005-0000-0000-00007B640000}"/>
    <cellStyle name="Normal 5 2 3 6 4 3" xfId="13686" xr:uid="{00000000-0005-0000-0000-00007C640000}"/>
    <cellStyle name="Normal 5 2 3 6 4 4" xfId="23010" xr:uid="{00000000-0005-0000-0000-00007D640000}"/>
    <cellStyle name="Normal 5 2 3 6 5" xfId="6090" xr:uid="{00000000-0005-0000-0000-00007E640000}"/>
    <cellStyle name="Normal 5 2 3 6 5 2" xfId="15414" xr:uid="{00000000-0005-0000-0000-00007F640000}"/>
    <cellStyle name="Normal 5 2 3 6 5 3" xfId="24737" xr:uid="{00000000-0005-0000-0000-000080640000}"/>
    <cellStyle name="Normal 5 2 3 6 6" xfId="12131" xr:uid="{00000000-0005-0000-0000-000081640000}"/>
    <cellStyle name="Normal 5 2 3 6 7" xfId="21457" xr:uid="{00000000-0005-0000-0000-000082640000}"/>
    <cellStyle name="Normal 5 2 3 7" xfId="2675" xr:uid="{00000000-0005-0000-0000-000083640000}"/>
    <cellStyle name="Normal 5 2 3 7 2" xfId="2676" xr:uid="{00000000-0005-0000-0000-000084640000}"/>
    <cellStyle name="Normal 5 2 3 7 2 2" xfId="4357" xr:uid="{00000000-0005-0000-0000-000085640000}"/>
    <cellStyle name="Normal 5 2 3 7 2 2 2" xfId="9034" xr:uid="{00000000-0005-0000-0000-000086640000}"/>
    <cellStyle name="Normal 5 2 3 7 2 2 2 2" xfId="18358" xr:uid="{00000000-0005-0000-0000-000087640000}"/>
    <cellStyle name="Normal 5 2 3 7 2 2 2 3" xfId="27681" xr:uid="{00000000-0005-0000-0000-000088640000}"/>
    <cellStyle name="Normal 5 2 3 7 2 2 3" xfId="13691" xr:uid="{00000000-0005-0000-0000-000089640000}"/>
    <cellStyle name="Normal 5 2 3 7 2 2 4" xfId="23015" xr:uid="{00000000-0005-0000-0000-00008A640000}"/>
    <cellStyle name="Normal 5 2 3 7 2 3" xfId="6095" xr:uid="{00000000-0005-0000-0000-00008B640000}"/>
    <cellStyle name="Normal 5 2 3 7 2 3 2" xfId="15419" xr:uid="{00000000-0005-0000-0000-00008C640000}"/>
    <cellStyle name="Normal 5 2 3 7 2 3 3" xfId="24742" xr:uid="{00000000-0005-0000-0000-00008D640000}"/>
    <cellStyle name="Normal 5 2 3 7 2 4" xfId="12136" xr:uid="{00000000-0005-0000-0000-00008E640000}"/>
    <cellStyle name="Normal 5 2 3 7 2 5" xfId="21462" xr:uid="{00000000-0005-0000-0000-00008F640000}"/>
    <cellStyle name="Normal 5 2 3 7 3" xfId="4356" xr:uid="{00000000-0005-0000-0000-000090640000}"/>
    <cellStyle name="Normal 5 2 3 7 3 2" xfId="9033" xr:uid="{00000000-0005-0000-0000-000091640000}"/>
    <cellStyle name="Normal 5 2 3 7 3 2 2" xfId="18357" xr:uid="{00000000-0005-0000-0000-000092640000}"/>
    <cellStyle name="Normal 5 2 3 7 3 2 3" xfId="27680" xr:uid="{00000000-0005-0000-0000-000093640000}"/>
    <cellStyle name="Normal 5 2 3 7 3 3" xfId="13690" xr:uid="{00000000-0005-0000-0000-000094640000}"/>
    <cellStyle name="Normal 5 2 3 7 3 4" xfId="23014" xr:uid="{00000000-0005-0000-0000-000095640000}"/>
    <cellStyle name="Normal 5 2 3 7 4" xfId="6094" xr:uid="{00000000-0005-0000-0000-000096640000}"/>
    <cellStyle name="Normal 5 2 3 7 4 2" xfId="15418" xr:uid="{00000000-0005-0000-0000-000097640000}"/>
    <cellStyle name="Normal 5 2 3 7 4 3" xfId="24741" xr:uid="{00000000-0005-0000-0000-000098640000}"/>
    <cellStyle name="Normal 5 2 3 7 5" xfId="12135" xr:uid="{00000000-0005-0000-0000-000099640000}"/>
    <cellStyle name="Normal 5 2 3 7 6" xfId="21461" xr:uid="{00000000-0005-0000-0000-00009A640000}"/>
    <cellStyle name="Normal 5 2 3 8" xfId="2677" xr:uid="{00000000-0005-0000-0000-00009B640000}"/>
    <cellStyle name="Normal 5 2 3 8 2" xfId="4358" xr:uid="{00000000-0005-0000-0000-00009C640000}"/>
    <cellStyle name="Normal 5 2 3 8 2 2" xfId="9035" xr:uid="{00000000-0005-0000-0000-00009D640000}"/>
    <cellStyle name="Normal 5 2 3 8 2 2 2" xfId="18359" xr:uid="{00000000-0005-0000-0000-00009E640000}"/>
    <cellStyle name="Normal 5 2 3 8 2 2 3" xfId="27682" xr:uid="{00000000-0005-0000-0000-00009F640000}"/>
    <cellStyle name="Normal 5 2 3 8 2 3" xfId="13692" xr:uid="{00000000-0005-0000-0000-0000A0640000}"/>
    <cellStyle name="Normal 5 2 3 8 2 4" xfId="23016" xr:uid="{00000000-0005-0000-0000-0000A1640000}"/>
    <cellStyle name="Normal 5 2 3 8 3" xfId="6096" xr:uid="{00000000-0005-0000-0000-0000A2640000}"/>
    <cellStyle name="Normal 5 2 3 8 3 2" xfId="15420" xr:uid="{00000000-0005-0000-0000-0000A3640000}"/>
    <cellStyle name="Normal 5 2 3 8 3 3" xfId="24743" xr:uid="{00000000-0005-0000-0000-0000A4640000}"/>
    <cellStyle name="Normal 5 2 3 8 4" xfId="12137" xr:uid="{00000000-0005-0000-0000-0000A5640000}"/>
    <cellStyle name="Normal 5 2 3 8 5" xfId="21463" xr:uid="{00000000-0005-0000-0000-0000A6640000}"/>
    <cellStyle name="Normal 5 2 3 9" xfId="2678" xr:uid="{00000000-0005-0000-0000-0000A7640000}"/>
    <cellStyle name="Normal 5 2 3 9 2" xfId="4359" xr:uid="{00000000-0005-0000-0000-0000A8640000}"/>
    <cellStyle name="Normal 5 2 3 9 2 2" xfId="9036" xr:uid="{00000000-0005-0000-0000-0000A9640000}"/>
    <cellStyle name="Normal 5 2 3 9 2 2 2" xfId="18360" xr:uid="{00000000-0005-0000-0000-0000AA640000}"/>
    <cellStyle name="Normal 5 2 3 9 2 2 3" xfId="27683" xr:uid="{00000000-0005-0000-0000-0000AB640000}"/>
    <cellStyle name="Normal 5 2 3 9 2 3" xfId="13693" xr:uid="{00000000-0005-0000-0000-0000AC640000}"/>
    <cellStyle name="Normal 5 2 3 9 2 4" xfId="23017" xr:uid="{00000000-0005-0000-0000-0000AD640000}"/>
    <cellStyle name="Normal 5 2 3 9 3" xfId="6097" xr:uid="{00000000-0005-0000-0000-0000AE640000}"/>
    <cellStyle name="Normal 5 2 3 9 3 2" xfId="15421" xr:uid="{00000000-0005-0000-0000-0000AF640000}"/>
    <cellStyle name="Normal 5 2 3 9 3 3" xfId="24744" xr:uid="{00000000-0005-0000-0000-0000B0640000}"/>
    <cellStyle name="Normal 5 2 3 9 4" xfId="12138" xr:uid="{00000000-0005-0000-0000-0000B1640000}"/>
    <cellStyle name="Normal 5 2 3 9 5" xfId="21464" xr:uid="{00000000-0005-0000-0000-0000B2640000}"/>
    <cellStyle name="Normal 5 2 4" xfId="735" xr:uid="{00000000-0005-0000-0000-0000B3640000}"/>
    <cellStyle name="Normal 5 2 4 10" xfId="19660" xr:uid="{00000000-0005-0000-0000-0000B4640000}"/>
    <cellStyle name="Normal 5 2 4 11" xfId="28855" xr:uid="{00000000-0005-0000-0000-0000B5640000}"/>
    <cellStyle name="Normal 5 2 4 2" xfId="2680" xr:uid="{00000000-0005-0000-0000-0000B6640000}"/>
    <cellStyle name="Normal 5 2 4 2 10" xfId="21466" xr:uid="{00000000-0005-0000-0000-0000B7640000}"/>
    <cellStyle name="Normal 5 2 4 2 2" xfId="2681" xr:uid="{00000000-0005-0000-0000-0000B8640000}"/>
    <cellStyle name="Normal 5 2 4 2 2 2" xfId="2682" xr:uid="{00000000-0005-0000-0000-0000B9640000}"/>
    <cellStyle name="Normal 5 2 4 2 2 2 2" xfId="2683" xr:uid="{00000000-0005-0000-0000-0000BA640000}"/>
    <cellStyle name="Normal 5 2 4 2 2 2 2 2" xfId="4364" xr:uid="{00000000-0005-0000-0000-0000BB640000}"/>
    <cellStyle name="Normal 5 2 4 2 2 2 2 2 2" xfId="9041" xr:uid="{00000000-0005-0000-0000-0000BC640000}"/>
    <cellStyle name="Normal 5 2 4 2 2 2 2 2 2 2" xfId="18365" xr:uid="{00000000-0005-0000-0000-0000BD640000}"/>
    <cellStyle name="Normal 5 2 4 2 2 2 2 2 2 3" xfId="27688" xr:uid="{00000000-0005-0000-0000-0000BE640000}"/>
    <cellStyle name="Normal 5 2 4 2 2 2 2 2 3" xfId="13698" xr:uid="{00000000-0005-0000-0000-0000BF640000}"/>
    <cellStyle name="Normal 5 2 4 2 2 2 2 2 4" xfId="23022" xr:uid="{00000000-0005-0000-0000-0000C0640000}"/>
    <cellStyle name="Normal 5 2 4 2 2 2 2 3" xfId="6102" xr:uid="{00000000-0005-0000-0000-0000C1640000}"/>
    <cellStyle name="Normal 5 2 4 2 2 2 2 3 2" xfId="15426" xr:uid="{00000000-0005-0000-0000-0000C2640000}"/>
    <cellStyle name="Normal 5 2 4 2 2 2 2 3 3" xfId="24749" xr:uid="{00000000-0005-0000-0000-0000C3640000}"/>
    <cellStyle name="Normal 5 2 4 2 2 2 2 4" xfId="12143" xr:uid="{00000000-0005-0000-0000-0000C4640000}"/>
    <cellStyle name="Normal 5 2 4 2 2 2 2 5" xfId="21469" xr:uid="{00000000-0005-0000-0000-0000C5640000}"/>
    <cellStyle name="Normal 5 2 4 2 2 2 3" xfId="4363" xr:uid="{00000000-0005-0000-0000-0000C6640000}"/>
    <cellStyle name="Normal 5 2 4 2 2 2 3 2" xfId="9040" xr:uid="{00000000-0005-0000-0000-0000C7640000}"/>
    <cellStyle name="Normal 5 2 4 2 2 2 3 2 2" xfId="18364" xr:uid="{00000000-0005-0000-0000-0000C8640000}"/>
    <cellStyle name="Normal 5 2 4 2 2 2 3 2 3" xfId="27687" xr:uid="{00000000-0005-0000-0000-0000C9640000}"/>
    <cellStyle name="Normal 5 2 4 2 2 2 3 3" xfId="13697" xr:uid="{00000000-0005-0000-0000-0000CA640000}"/>
    <cellStyle name="Normal 5 2 4 2 2 2 3 4" xfId="23021" xr:uid="{00000000-0005-0000-0000-0000CB640000}"/>
    <cellStyle name="Normal 5 2 4 2 2 2 4" xfId="6101" xr:uid="{00000000-0005-0000-0000-0000CC640000}"/>
    <cellStyle name="Normal 5 2 4 2 2 2 4 2" xfId="15425" xr:uid="{00000000-0005-0000-0000-0000CD640000}"/>
    <cellStyle name="Normal 5 2 4 2 2 2 4 3" xfId="24748" xr:uid="{00000000-0005-0000-0000-0000CE640000}"/>
    <cellStyle name="Normal 5 2 4 2 2 2 5" xfId="12142" xr:uid="{00000000-0005-0000-0000-0000CF640000}"/>
    <cellStyle name="Normal 5 2 4 2 2 2 6" xfId="21468" xr:uid="{00000000-0005-0000-0000-0000D0640000}"/>
    <cellStyle name="Normal 5 2 4 2 2 3" xfId="2684" xr:uid="{00000000-0005-0000-0000-0000D1640000}"/>
    <cellStyle name="Normal 5 2 4 2 2 3 2" xfId="4365" xr:uid="{00000000-0005-0000-0000-0000D2640000}"/>
    <cellStyle name="Normal 5 2 4 2 2 3 2 2" xfId="9042" xr:uid="{00000000-0005-0000-0000-0000D3640000}"/>
    <cellStyle name="Normal 5 2 4 2 2 3 2 2 2" xfId="18366" xr:uid="{00000000-0005-0000-0000-0000D4640000}"/>
    <cellStyle name="Normal 5 2 4 2 2 3 2 2 3" xfId="27689" xr:uid="{00000000-0005-0000-0000-0000D5640000}"/>
    <cellStyle name="Normal 5 2 4 2 2 3 2 3" xfId="13699" xr:uid="{00000000-0005-0000-0000-0000D6640000}"/>
    <cellStyle name="Normal 5 2 4 2 2 3 2 4" xfId="23023" xr:uid="{00000000-0005-0000-0000-0000D7640000}"/>
    <cellStyle name="Normal 5 2 4 2 2 3 3" xfId="6103" xr:uid="{00000000-0005-0000-0000-0000D8640000}"/>
    <cellStyle name="Normal 5 2 4 2 2 3 3 2" xfId="15427" xr:uid="{00000000-0005-0000-0000-0000D9640000}"/>
    <cellStyle name="Normal 5 2 4 2 2 3 3 3" xfId="24750" xr:uid="{00000000-0005-0000-0000-0000DA640000}"/>
    <cellStyle name="Normal 5 2 4 2 2 3 4" xfId="12144" xr:uid="{00000000-0005-0000-0000-0000DB640000}"/>
    <cellStyle name="Normal 5 2 4 2 2 3 5" xfId="21470" xr:uid="{00000000-0005-0000-0000-0000DC640000}"/>
    <cellStyle name="Normal 5 2 4 2 2 4" xfId="4362" xr:uid="{00000000-0005-0000-0000-0000DD640000}"/>
    <cellStyle name="Normal 5 2 4 2 2 4 2" xfId="9039" xr:uid="{00000000-0005-0000-0000-0000DE640000}"/>
    <cellStyle name="Normal 5 2 4 2 2 4 2 2" xfId="18363" xr:uid="{00000000-0005-0000-0000-0000DF640000}"/>
    <cellStyle name="Normal 5 2 4 2 2 4 2 3" xfId="27686" xr:uid="{00000000-0005-0000-0000-0000E0640000}"/>
    <cellStyle name="Normal 5 2 4 2 2 4 3" xfId="13696" xr:uid="{00000000-0005-0000-0000-0000E1640000}"/>
    <cellStyle name="Normal 5 2 4 2 2 4 4" xfId="23020" xr:uid="{00000000-0005-0000-0000-0000E2640000}"/>
    <cellStyle name="Normal 5 2 4 2 2 5" xfId="6100" xr:uid="{00000000-0005-0000-0000-0000E3640000}"/>
    <cellStyle name="Normal 5 2 4 2 2 5 2" xfId="15424" xr:uid="{00000000-0005-0000-0000-0000E4640000}"/>
    <cellStyle name="Normal 5 2 4 2 2 5 3" xfId="24747" xr:uid="{00000000-0005-0000-0000-0000E5640000}"/>
    <cellStyle name="Normal 5 2 4 2 2 6" xfId="12141" xr:uid="{00000000-0005-0000-0000-0000E6640000}"/>
    <cellStyle name="Normal 5 2 4 2 2 7" xfId="21467" xr:uid="{00000000-0005-0000-0000-0000E7640000}"/>
    <cellStyle name="Normal 5 2 4 2 3" xfId="2685" xr:uid="{00000000-0005-0000-0000-0000E8640000}"/>
    <cellStyle name="Normal 5 2 4 2 3 2" xfId="2686" xr:uid="{00000000-0005-0000-0000-0000E9640000}"/>
    <cellStyle name="Normal 5 2 4 2 3 2 2" xfId="4367" xr:uid="{00000000-0005-0000-0000-0000EA640000}"/>
    <cellStyle name="Normal 5 2 4 2 3 2 2 2" xfId="9044" xr:uid="{00000000-0005-0000-0000-0000EB640000}"/>
    <cellStyle name="Normal 5 2 4 2 3 2 2 2 2" xfId="18368" xr:uid="{00000000-0005-0000-0000-0000EC640000}"/>
    <cellStyle name="Normal 5 2 4 2 3 2 2 2 3" xfId="27691" xr:uid="{00000000-0005-0000-0000-0000ED640000}"/>
    <cellStyle name="Normal 5 2 4 2 3 2 2 3" xfId="13701" xr:uid="{00000000-0005-0000-0000-0000EE640000}"/>
    <cellStyle name="Normal 5 2 4 2 3 2 2 4" xfId="23025" xr:uid="{00000000-0005-0000-0000-0000EF640000}"/>
    <cellStyle name="Normal 5 2 4 2 3 2 3" xfId="6105" xr:uid="{00000000-0005-0000-0000-0000F0640000}"/>
    <cellStyle name="Normal 5 2 4 2 3 2 3 2" xfId="15429" xr:uid="{00000000-0005-0000-0000-0000F1640000}"/>
    <cellStyle name="Normal 5 2 4 2 3 2 3 3" xfId="24752" xr:uid="{00000000-0005-0000-0000-0000F2640000}"/>
    <cellStyle name="Normal 5 2 4 2 3 2 4" xfId="12146" xr:uid="{00000000-0005-0000-0000-0000F3640000}"/>
    <cellStyle name="Normal 5 2 4 2 3 2 5" xfId="21472" xr:uid="{00000000-0005-0000-0000-0000F4640000}"/>
    <cellStyle name="Normal 5 2 4 2 3 3" xfId="4366" xr:uid="{00000000-0005-0000-0000-0000F5640000}"/>
    <cellStyle name="Normal 5 2 4 2 3 3 2" xfId="9043" xr:uid="{00000000-0005-0000-0000-0000F6640000}"/>
    <cellStyle name="Normal 5 2 4 2 3 3 2 2" xfId="18367" xr:uid="{00000000-0005-0000-0000-0000F7640000}"/>
    <cellStyle name="Normal 5 2 4 2 3 3 2 3" xfId="27690" xr:uid="{00000000-0005-0000-0000-0000F8640000}"/>
    <cellStyle name="Normal 5 2 4 2 3 3 3" xfId="13700" xr:uid="{00000000-0005-0000-0000-0000F9640000}"/>
    <cellStyle name="Normal 5 2 4 2 3 3 4" xfId="23024" xr:uid="{00000000-0005-0000-0000-0000FA640000}"/>
    <cellStyle name="Normal 5 2 4 2 3 4" xfId="6104" xr:uid="{00000000-0005-0000-0000-0000FB640000}"/>
    <cellStyle name="Normal 5 2 4 2 3 4 2" xfId="15428" xr:uid="{00000000-0005-0000-0000-0000FC640000}"/>
    <cellStyle name="Normal 5 2 4 2 3 4 3" xfId="24751" xr:uid="{00000000-0005-0000-0000-0000FD640000}"/>
    <cellStyle name="Normal 5 2 4 2 3 5" xfId="12145" xr:uid="{00000000-0005-0000-0000-0000FE640000}"/>
    <cellStyle name="Normal 5 2 4 2 3 6" xfId="21471" xr:uid="{00000000-0005-0000-0000-0000FF640000}"/>
    <cellStyle name="Normal 5 2 4 2 4" xfId="2687" xr:uid="{00000000-0005-0000-0000-000000650000}"/>
    <cellStyle name="Normal 5 2 4 2 4 2" xfId="4368" xr:uid="{00000000-0005-0000-0000-000001650000}"/>
    <cellStyle name="Normal 5 2 4 2 4 2 2" xfId="9045" xr:uid="{00000000-0005-0000-0000-000002650000}"/>
    <cellStyle name="Normal 5 2 4 2 4 2 2 2" xfId="18369" xr:uid="{00000000-0005-0000-0000-000003650000}"/>
    <cellStyle name="Normal 5 2 4 2 4 2 2 3" xfId="27692" xr:uid="{00000000-0005-0000-0000-000004650000}"/>
    <cellStyle name="Normal 5 2 4 2 4 2 3" xfId="13702" xr:uid="{00000000-0005-0000-0000-000005650000}"/>
    <cellStyle name="Normal 5 2 4 2 4 2 4" xfId="23026" xr:uid="{00000000-0005-0000-0000-000006650000}"/>
    <cellStyle name="Normal 5 2 4 2 4 3" xfId="6106" xr:uid="{00000000-0005-0000-0000-000007650000}"/>
    <cellStyle name="Normal 5 2 4 2 4 3 2" xfId="15430" xr:uid="{00000000-0005-0000-0000-000008650000}"/>
    <cellStyle name="Normal 5 2 4 2 4 3 3" xfId="24753" xr:uid="{00000000-0005-0000-0000-000009650000}"/>
    <cellStyle name="Normal 5 2 4 2 4 4" xfId="12147" xr:uid="{00000000-0005-0000-0000-00000A650000}"/>
    <cellStyle name="Normal 5 2 4 2 4 5" xfId="21473" xr:uid="{00000000-0005-0000-0000-00000B650000}"/>
    <cellStyle name="Normal 5 2 4 2 5" xfId="2688" xr:uid="{00000000-0005-0000-0000-00000C650000}"/>
    <cellStyle name="Normal 5 2 4 2 5 2" xfId="4369" xr:uid="{00000000-0005-0000-0000-00000D650000}"/>
    <cellStyle name="Normal 5 2 4 2 5 2 2" xfId="9046" xr:uid="{00000000-0005-0000-0000-00000E650000}"/>
    <cellStyle name="Normal 5 2 4 2 5 2 2 2" xfId="18370" xr:uid="{00000000-0005-0000-0000-00000F650000}"/>
    <cellStyle name="Normal 5 2 4 2 5 2 2 3" xfId="27693" xr:uid="{00000000-0005-0000-0000-000010650000}"/>
    <cellStyle name="Normal 5 2 4 2 5 2 3" xfId="13703" xr:uid="{00000000-0005-0000-0000-000011650000}"/>
    <cellStyle name="Normal 5 2 4 2 5 2 4" xfId="23027" xr:uid="{00000000-0005-0000-0000-000012650000}"/>
    <cellStyle name="Normal 5 2 4 2 5 3" xfId="6107" xr:uid="{00000000-0005-0000-0000-000013650000}"/>
    <cellStyle name="Normal 5 2 4 2 5 3 2" xfId="15431" xr:uid="{00000000-0005-0000-0000-000014650000}"/>
    <cellStyle name="Normal 5 2 4 2 5 3 3" xfId="24754" xr:uid="{00000000-0005-0000-0000-000015650000}"/>
    <cellStyle name="Normal 5 2 4 2 5 4" xfId="12148" xr:uid="{00000000-0005-0000-0000-000016650000}"/>
    <cellStyle name="Normal 5 2 4 2 5 5" xfId="21474" xr:uid="{00000000-0005-0000-0000-000017650000}"/>
    <cellStyle name="Normal 5 2 4 2 6" xfId="2689" xr:uid="{00000000-0005-0000-0000-000018650000}"/>
    <cellStyle name="Normal 5 2 4 2 6 2" xfId="4370" xr:uid="{00000000-0005-0000-0000-000019650000}"/>
    <cellStyle name="Normal 5 2 4 2 6 2 2" xfId="9047" xr:uid="{00000000-0005-0000-0000-00001A650000}"/>
    <cellStyle name="Normal 5 2 4 2 6 2 2 2" xfId="18371" xr:uid="{00000000-0005-0000-0000-00001B650000}"/>
    <cellStyle name="Normal 5 2 4 2 6 2 2 3" xfId="27694" xr:uid="{00000000-0005-0000-0000-00001C650000}"/>
    <cellStyle name="Normal 5 2 4 2 6 2 3" xfId="13704" xr:uid="{00000000-0005-0000-0000-00001D650000}"/>
    <cellStyle name="Normal 5 2 4 2 6 2 4" xfId="23028" xr:uid="{00000000-0005-0000-0000-00001E650000}"/>
    <cellStyle name="Normal 5 2 4 2 6 3" xfId="6108" xr:uid="{00000000-0005-0000-0000-00001F650000}"/>
    <cellStyle name="Normal 5 2 4 2 6 3 2" xfId="15432" xr:uid="{00000000-0005-0000-0000-000020650000}"/>
    <cellStyle name="Normal 5 2 4 2 6 3 3" xfId="24755" xr:uid="{00000000-0005-0000-0000-000021650000}"/>
    <cellStyle name="Normal 5 2 4 2 6 4" xfId="12149" xr:uid="{00000000-0005-0000-0000-000022650000}"/>
    <cellStyle name="Normal 5 2 4 2 6 5" xfId="21475" xr:uid="{00000000-0005-0000-0000-000023650000}"/>
    <cellStyle name="Normal 5 2 4 2 7" xfId="4361" xr:uid="{00000000-0005-0000-0000-000024650000}"/>
    <cellStyle name="Normal 5 2 4 2 7 2" xfId="9038" xr:uid="{00000000-0005-0000-0000-000025650000}"/>
    <cellStyle name="Normal 5 2 4 2 7 2 2" xfId="18362" xr:uid="{00000000-0005-0000-0000-000026650000}"/>
    <cellStyle name="Normal 5 2 4 2 7 2 3" xfId="27685" xr:uid="{00000000-0005-0000-0000-000027650000}"/>
    <cellStyle name="Normal 5 2 4 2 7 3" xfId="13695" xr:uid="{00000000-0005-0000-0000-000028650000}"/>
    <cellStyle name="Normal 5 2 4 2 7 4" xfId="23019" xr:uid="{00000000-0005-0000-0000-000029650000}"/>
    <cellStyle name="Normal 5 2 4 2 8" xfId="6099" xr:uid="{00000000-0005-0000-0000-00002A650000}"/>
    <cellStyle name="Normal 5 2 4 2 8 2" xfId="15423" xr:uid="{00000000-0005-0000-0000-00002B650000}"/>
    <cellStyle name="Normal 5 2 4 2 8 3" xfId="24746" xr:uid="{00000000-0005-0000-0000-00002C650000}"/>
    <cellStyle name="Normal 5 2 4 2 9" xfId="12140" xr:uid="{00000000-0005-0000-0000-00002D650000}"/>
    <cellStyle name="Normal 5 2 4 3" xfId="2690" xr:uid="{00000000-0005-0000-0000-00002E650000}"/>
    <cellStyle name="Normal 5 2 4 4" xfId="2691" xr:uid="{00000000-0005-0000-0000-00002F650000}"/>
    <cellStyle name="Normal 5 2 4 4 2" xfId="2692" xr:uid="{00000000-0005-0000-0000-000030650000}"/>
    <cellStyle name="Normal 5 2 4 4 2 2" xfId="4372" xr:uid="{00000000-0005-0000-0000-000031650000}"/>
    <cellStyle name="Normal 5 2 4 4 2 2 2" xfId="9049" xr:uid="{00000000-0005-0000-0000-000032650000}"/>
    <cellStyle name="Normal 5 2 4 4 2 2 2 2" xfId="18373" xr:uid="{00000000-0005-0000-0000-000033650000}"/>
    <cellStyle name="Normal 5 2 4 4 2 2 2 3" xfId="27696" xr:uid="{00000000-0005-0000-0000-000034650000}"/>
    <cellStyle name="Normal 5 2 4 4 2 2 3" xfId="13706" xr:uid="{00000000-0005-0000-0000-000035650000}"/>
    <cellStyle name="Normal 5 2 4 4 2 2 4" xfId="23030" xr:uid="{00000000-0005-0000-0000-000036650000}"/>
    <cellStyle name="Normal 5 2 4 4 2 3" xfId="6111" xr:uid="{00000000-0005-0000-0000-000037650000}"/>
    <cellStyle name="Normal 5 2 4 4 2 3 2" xfId="15435" xr:uid="{00000000-0005-0000-0000-000038650000}"/>
    <cellStyle name="Normal 5 2 4 4 2 3 3" xfId="24758" xr:uid="{00000000-0005-0000-0000-000039650000}"/>
    <cellStyle name="Normal 5 2 4 4 2 4" xfId="12151" xr:uid="{00000000-0005-0000-0000-00003A650000}"/>
    <cellStyle name="Normal 5 2 4 4 2 5" xfId="21477" xr:uid="{00000000-0005-0000-0000-00003B650000}"/>
    <cellStyle name="Normal 5 2 4 4 3" xfId="4371" xr:uid="{00000000-0005-0000-0000-00003C650000}"/>
    <cellStyle name="Normal 5 2 4 4 3 2" xfId="9048" xr:uid="{00000000-0005-0000-0000-00003D650000}"/>
    <cellStyle name="Normal 5 2 4 4 3 2 2" xfId="18372" xr:uid="{00000000-0005-0000-0000-00003E650000}"/>
    <cellStyle name="Normal 5 2 4 4 3 2 3" xfId="27695" xr:uid="{00000000-0005-0000-0000-00003F650000}"/>
    <cellStyle name="Normal 5 2 4 4 3 3" xfId="13705" xr:uid="{00000000-0005-0000-0000-000040650000}"/>
    <cellStyle name="Normal 5 2 4 4 3 4" xfId="23029" xr:uid="{00000000-0005-0000-0000-000041650000}"/>
    <cellStyle name="Normal 5 2 4 4 4" xfId="6110" xr:uid="{00000000-0005-0000-0000-000042650000}"/>
    <cellStyle name="Normal 5 2 4 4 4 2" xfId="15434" xr:uid="{00000000-0005-0000-0000-000043650000}"/>
    <cellStyle name="Normal 5 2 4 4 4 3" xfId="24757" xr:uid="{00000000-0005-0000-0000-000044650000}"/>
    <cellStyle name="Normal 5 2 4 4 5" xfId="12150" xr:uid="{00000000-0005-0000-0000-000045650000}"/>
    <cellStyle name="Normal 5 2 4 4 6" xfId="21476" xr:uid="{00000000-0005-0000-0000-000046650000}"/>
    <cellStyle name="Normal 5 2 4 5" xfId="2693" xr:uid="{00000000-0005-0000-0000-000047650000}"/>
    <cellStyle name="Normal 5 2 4 5 2" xfId="4373" xr:uid="{00000000-0005-0000-0000-000048650000}"/>
    <cellStyle name="Normal 5 2 4 5 2 2" xfId="9050" xr:uid="{00000000-0005-0000-0000-000049650000}"/>
    <cellStyle name="Normal 5 2 4 5 2 2 2" xfId="18374" xr:uid="{00000000-0005-0000-0000-00004A650000}"/>
    <cellStyle name="Normal 5 2 4 5 2 2 3" xfId="27697" xr:uid="{00000000-0005-0000-0000-00004B650000}"/>
    <cellStyle name="Normal 5 2 4 5 2 3" xfId="13707" xr:uid="{00000000-0005-0000-0000-00004C650000}"/>
    <cellStyle name="Normal 5 2 4 5 2 4" xfId="23031" xr:uid="{00000000-0005-0000-0000-00004D650000}"/>
    <cellStyle name="Normal 5 2 4 5 3" xfId="6112" xr:uid="{00000000-0005-0000-0000-00004E650000}"/>
    <cellStyle name="Normal 5 2 4 5 3 2" xfId="15436" xr:uid="{00000000-0005-0000-0000-00004F650000}"/>
    <cellStyle name="Normal 5 2 4 5 3 3" xfId="24759" xr:uid="{00000000-0005-0000-0000-000050650000}"/>
    <cellStyle name="Normal 5 2 4 5 4" xfId="12152" xr:uid="{00000000-0005-0000-0000-000051650000}"/>
    <cellStyle name="Normal 5 2 4 5 5" xfId="21478" xr:uid="{00000000-0005-0000-0000-000052650000}"/>
    <cellStyle name="Normal 5 2 4 6" xfId="2679" xr:uid="{00000000-0005-0000-0000-000053650000}"/>
    <cellStyle name="Normal 5 2 4 6 2" xfId="7547" xr:uid="{00000000-0005-0000-0000-000054650000}"/>
    <cellStyle name="Normal 5 2 4 6 2 2" xfId="16871" xr:uid="{00000000-0005-0000-0000-000055650000}"/>
    <cellStyle name="Normal 5 2 4 6 2 3" xfId="26194" xr:uid="{00000000-0005-0000-0000-000056650000}"/>
    <cellStyle name="Normal 5 2 4 6 3" xfId="12139" xr:uid="{00000000-0005-0000-0000-000057650000}"/>
    <cellStyle name="Normal 5 2 4 6 4" xfId="21465" xr:uid="{00000000-0005-0000-0000-000058650000}"/>
    <cellStyle name="Normal 5 2 4 7" xfId="4360" xr:uid="{00000000-0005-0000-0000-000059650000}"/>
    <cellStyle name="Normal 5 2 4 7 2" xfId="9037" xr:uid="{00000000-0005-0000-0000-00005A650000}"/>
    <cellStyle name="Normal 5 2 4 7 2 2" xfId="18361" xr:uid="{00000000-0005-0000-0000-00005B650000}"/>
    <cellStyle name="Normal 5 2 4 7 2 3" xfId="27684" xr:uid="{00000000-0005-0000-0000-00005C650000}"/>
    <cellStyle name="Normal 5 2 4 7 3" xfId="13694" xr:uid="{00000000-0005-0000-0000-00005D650000}"/>
    <cellStyle name="Normal 5 2 4 7 4" xfId="23018" xr:uid="{00000000-0005-0000-0000-00005E650000}"/>
    <cellStyle name="Normal 5 2 4 8" xfId="6098" xr:uid="{00000000-0005-0000-0000-00005F650000}"/>
    <cellStyle name="Normal 5 2 4 8 2" xfId="15422" xr:uid="{00000000-0005-0000-0000-000060650000}"/>
    <cellStyle name="Normal 5 2 4 8 3" xfId="24745" xr:uid="{00000000-0005-0000-0000-000061650000}"/>
    <cellStyle name="Normal 5 2 4 9" xfId="10336" xr:uid="{00000000-0005-0000-0000-000062650000}"/>
    <cellStyle name="Normal 5 2 5" xfId="2694" xr:uid="{00000000-0005-0000-0000-000063650000}"/>
    <cellStyle name="Normal 5 2 5 2" xfId="2695" xr:uid="{00000000-0005-0000-0000-000064650000}"/>
    <cellStyle name="Normal 5 2 5 2 2" xfId="2696" xr:uid="{00000000-0005-0000-0000-000065650000}"/>
    <cellStyle name="Normal 5 2 5 2 2 2" xfId="4376" xr:uid="{00000000-0005-0000-0000-000066650000}"/>
    <cellStyle name="Normal 5 2 5 2 2 2 2" xfId="9053" xr:uid="{00000000-0005-0000-0000-000067650000}"/>
    <cellStyle name="Normal 5 2 5 2 2 2 2 2" xfId="18377" xr:uid="{00000000-0005-0000-0000-000068650000}"/>
    <cellStyle name="Normal 5 2 5 2 2 2 2 3" xfId="27700" xr:uid="{00000000-0005-0000-0000-000069650000}"/>
    <cellStyle name="Normal 5 2 5 2 2 2 3" xfId="13710" xr:uid="{00000000-0005-0000-0000-00006A650000}"/>
    <cellStyle name="Normal 5 2 5 2 2 2 4" xfId="23034" xr:uid="{00000000-0005-0000-0000-00006B650000}"/>
    <cellStyle name="Normal 5 2 5 2 2 3" xfId="6115" xr:uid="{00000000-0005-0000-0000-00006C650000}"/>
    <cellStyle name="Normal 5 2 5 2 2 3 2" xfId="15439" xr:uid="{00000000-0005-0000-0000-00006D650000}"/>
    <cellStyle name="Normal 5 2 5 2 2 3 3" xfId="24762" xr:uid="{00000000-0005-0000-0000-00006E650000}"/>
    <cellStyle name="Normal 5 2 5 2 2 4" xfId="12155" xr:uid="{00000000-0005-0000-0000-00006F650000}"/>
    <cellStyle name="Normal 5 2 5 2 2 5" xfId="21481" xr:uid="{00000000-0005-0000-0000-000070650000}"/>
    <cellStyle name="Normal 5 2 5 2 3" xfId="4375" xr:uid="{00000000-0005-0000-0000-000071650000}"/>
    <cellStyle name="Normal 5 2 5 2 3 2" xfId="9052" xr:uid="{00000000-0005-0000-0000-000072650000}"/>
    <cellStyle name="Normal 5 2 5 2 3 2 2" xfId="18376" xr:uid="{00000000-0005-0000-0000-000073650000}"/>
    <cellStyle name="Normal 5 2 5 2 3 2 3" xfId="27699" xr:uid="{00000000-0005-0000-0000-000074650000}"/>
    <cellStyle name="Normal 5 2 5 2 3 3" xfId="13709" xr:uid="{00000000-0005-0000-0000-000075650000}"/>
    <cellStyle name="Normal 5 2 5 2 3 4" xfId="23033" xr:uid="{00000000-0005-0000-0000-000076650000}"/>
    <cellStyle name="Normal 5 2 5 2 4" xfId="6114" xr:uid="{00000000-0005-0000-0000-000077650000}"/>
    <cellStyle name="Normal 5 2 5 2 4 2" xfId="15438" xr:uid="{00000000-0005-0000-0000-000078650000}"/>
    <cellStyle name="Normal 5 2 5 2 4 3" xfId="24761" xr:uid="{00000000-0005-0000-0000-000079650000}"/>
    <cellStyle name="Normal 5 2 5 2 5" xfId="12154" xr:uid="{00000000-0005-0000-0000-00007A650000}"/>
    <cellStyle name="Normal 5 2 5 2 6" xfId="21480" xr:uid="{00000000-0005-0000-0000-00007B650000}"/>
    <cellStyle name="Normal 5 2 5 3" xfId="2697" xr:uid="{00000000-0005-0000-0000-00007C650000}"/>
    <cellStyle name="Normal 5 2 5 3 2" xfId="4377" xr:uid="{00000000-0005-0000-0000-00007D650000}"/>
    <cellStyle name="Normal 5 2 5 3 2 2" xfId="9054" xr:uid="{00000000-0005-0000-0000-00007E650000}"/>
    <cellStyle name="Normal 5 2 5 3 2 2 2" xfId="18378" xr:uid="{00000000-0005-0000-0000-00007F650000}"/>
    <cellStyle name="Normal 5 2 5 3 2 2 3" xfId="27701" xr:uid="{00000000-0005-0000-0000-000080650000}"/>
    <cellStyle name="Normal 5 2 5 3 2 3" xfId="13711" xr:uid="{00000000-0005-0000-0000-000081650000}"/>
    <cellStyle name="Normal 5 2 5 3 2 4" xfId="23035" xr:uid="{00000000-0005-0000-0000-000082650000}"/>
    <cellStyle name="Normal 5 2 5 3 3" xfId="6116" xr:uid="{00000000-0005-0000-0000-000083650000}"/>
    <cellStyle name="Normal 5 2 5 3 3 2" xfId="15440" xr:uid="{00000000-0005-0000-0000-000084650000}"/>
    <cellStyle name="Normal 5 2 5 3 3 3" xfId="24763" xr:uid="{00000000-0005-0000-0000-000085650000}"/>
    <cellStyle name="Normal 5 2 5 3 4" xfId="12156" xr:uid="{00000000-0005-0000-0000-000086650000}"/>
    <cellStyle name="Normal 5 2 5 3 5" xfId="21482" xr:uid="{00000000-0005-0000-0000-000087650000}"/>
    <cellStyle name="Normal 5 2 5 4" xfId="4374" xr:uid="{00000000-0005-0000-0000-000088650000}"/>
    <cellStyle name="Normal 5 2 5 4 2" xfId="9051" xr:uid="{00000000-0005-0000-0000-000089650000}"/>
    <cellStyle name="Normal 5 2 5 4 2 2" xfId="18375" xr:uid="{00000000-0005-0000-0000-00008A650000}"/>
    <cellStyle name="Normal 5 2 5 4 2 3" xfId="27698" xr:uid="{00000000-0005-0000-0000-00008B650000}"/>
    <cellStyle name="Normal 5 2 5 4 3" xfId="13708" xr:uid="{00000000-0005-0000-0000-00008C650000}"/>
    <cellStyle name="Normal 5 2 5 4 4" xfId="23032" xr:uid="{00000000-0005-0000-0000-00008D650000}"/>
    <cellStyle name="Normal 5 2 5 5" xfId="6113" xr:uid="{00000000-0005-0000-0000-00008E650000}"/>
    <cellStyle name="Normal 5 2 5 5 2" xfId="15437" xr:uid="{00000000-0005-0000-0000-00008F650000}"/>
    <cellStyle name="Normal 5 2 5 5 3" xfId="24760" xr:uid="{00000000-0005-0000-0000-000090650000}"/>
    <cellStyle name="Normal 5 2 5 6" xfId="12153" xr:uid="{00000000-0005-0000-0000-000091650000}"/>
    <cellStyle name="Normal 5 2 5 7" xfId="21479" xr:uid="{00000000-0005-0000-0000-000092650000}"/>
    <cellStyle name="Normal 5 2 5 8" xfId="28780" xr:uid="{00000000-0005-0000-0000-000093650000}"/>
    <cellStyle name="Normal 5 2 6" xfId="2698" xr:uid="{00000000-0005-0000-0000-000094650000}"/>
    <cellStyle name="Normal 5 2 6 2" xfId="2699" xr:uid="{00000000-0005-0000-0000-000095650000}"/>
    <cellStyle name="Normal 5 2 6 2 2" xfId="2700" xr:uid="{00000000-0005-0000-0000-000096650000}"/>
    <cellStyle name="Normal 5 2 6 2 2 2" xfId="4380" xr:uid="{00000000-0005-0000-0000-000097650000}"/>
    <cellStyle name="Normal 5 2 6 2 2 2 2" xfId="9057" xr:uid="{00000000-0005-0000-0000-000098650000}"/>
    <cellStyle name="Normal 5 2 6 2 2 2 2 2" xfId="18381" xr:uid="{00000000-0005-0000-0000-000099650000}"/>
    <cellStyle name="Normal 5 2 6 2 2 2 2 3" xfId="27704" xr:uid="{00000000-0005-0000-0000-00009A650000}"/>
    <cellStyle name="Normal 5 2 6 2 2 2 3" xfId="13714" xr:uid="{00000000-0005-0000-0000-00009B650000}"/>
    <cellStyle name="Normal 5 2 6 2 2 2 4" xfId="23038" xr:uid="{00000000-0005-0000-0000-00009C650000}"/>
    <cellStyle name="Normal 5 2 6 2 2 3" xfId="6119" xr:uid="{00000000-0005-0000-0000-00009D650000}"/>
    <cellStyle name="Normal 5 2 6 2 2 3 2" xfId="15443" xr:uid="{00000000-0005-0000-0000-00009E650000}"/>
    <cellStyle name="Normal 5 2 6 2 2 3 3" xfId="24766" xr:uid="{00000000-0005-0000-0000-00009F650000}"/>
    <cellStyle name="Normal 5 2 6 2 2 4" xfId="12159" xr:uid="{00000000-0005-0000-0000-0000A0650000}"/>
    <cellStyle name="Normal 5 2 6 2 2 5" xfId="21485" xr:uid="{00000000-0005-0000-0000-0000A1650000}"/>
    <cellStyle name="Normal 5 2 6 2 3" xfId="4379" xr:uid="{00000000-0005-0000-0000-0000A2650000}"/>
    <cellStyle name="Normal 5 2 6 2 3 2" xfId="9056" xr:uid="{00000000-0005-0000-0000-0000A3650000}"/>
    <cellStyle name="Normal 5 2 6 2 3 2 2" xfId="18380" xr:uid="{00000000-0005-0000-0000-0000A4650000}"/>
    <cellStyle name="Normal 5 2 6 2 3 2 3" xfId="27703" xr:uid="{00000000-0005-0000-0000-0000A5650000}"/>
    <cellStyle name="Normal 5 2 6 2 3 3" xfId="13713" xr:uid="{00000000-0005-0000-0000-0000A6650000}"/>
    <cellStyle name="Normal 5 2 6 2 3 4" xfId="23037" xr:uid="{00000000-0005-0000-0000-0000A7650000}"/>
    <cellStyle name="Normal 5 2 6 2 4" xfId="6118" xr:uid="{00000000-0005-0000-0000-0000A8650000}"/>
    <cellStyle name="Normal 5 2 6 2 4 2" xfId="15442" xr:uid="{00000000-0005-0000-0000-0000A9650000}"/>
    <cellStyle name="Normal 5 2 6 2 4 3" xfId="24765" xr:uid="{00000000-0005-0000-0000-0000AA650000}"/>
    <cellStyle name="Normal 5 2 6 2 5" xfId="12158" xr:uid="{00000000-0005-0000-0000-0000AB650000}"/>
    <cellStyle name="Normal 5 2 6 2 6" xfId="21484" xr:uid="{00000000-0005-0000-0000-0000AC650000}"/>
    <cellStyle name="Normal 5 2 6 3" xfId="2701" xr:uid="{00000000-0005-0000-0000-0000AD650000}"/>
    <cellStyle name="Normal 5 2 6 3 2" xfId="4381" xr:uid="{00000000-0005-0000-0000-0000AE650000}"/>
    <cellStyle name="Normal 5 2 6 3 2 2" xfId="9058" xr:uid="{00000000-0005-0000-0000-0000AF650000}"/>
    <cellStyle name="Normal 5 2 6 3 2 2 2" xfId="18382" xr:uid="{00000000-0005-0000-0000-0000B0650000}"/>
    <cellStyle name="Normal 5 2 6 3 2 2 3" xfId="27705" xr:uid="{00000000-0005-0000-0000-0000B1650000}"/>
    <cellStyle name="Normal 5 2 6 3 2 3" xfId="13715" xr:uid="{00000000-0005-0000-0000-0000B2650000}"/>
    <cellStyle name="Normal 5 2 6 3 2 4" xfId="23039" xr:uid="{00000000-0005-0000-0000-0000B3650000}"/>
    <cellStyle name="Normal 5 2 6 3 3" xfId="6120" xr:uid="{00000000-0005-0000-0000-0000B4650000}"/>
    <cellStyle name="Normal 5 2 6 3 3 2" xfId="15444" xr:uid="{00000000-0005-0000-0000-0000B5650000}"/>
    <cellStyle name="Normal 5 2 6 3 3 3" xfId="24767" xr:uid="{00000000-0005-0000-0000-0000B6650000}"/>
    <cellStyle name="Normal 5 2 6 3 4" xfId="12160" xr:uid="{00000000-0005-0000-0000-0000B7650000}"/>
    <cellStyle name="Normal 5 2 6 3 5" xfId="21486" xr:uid="{00000000-0005-0000-0000-0000B8650000}"/>
    <cellStyle name="Normal 5 2 6 4" xfId="4378" xr:uid="{00000000-0005-0000-0000-0000B9650000}"/>
    <cellStyle name="Normal 5 2 6 4 2" xfId="9055" xr:uid="{00000000-0005-0000-0000-0000BA650000}"/>
    <cellStyle name="Normal 5 2 6 4 2 2" xfId="18379" xr:uid="{00000000-0005-0000-0000-0000BB650000}"/>
    <cellStyle name="Normal 5 2 6 4 2 3" xfId="27702" xr:uid="{00000000-0005-0000-0000-0000BC650000}"/>
    <cellStyle name="Normal 5 2 6 4 3" xfId="13712" xr:uid="{00000000-0005-0000-0000-0000BD650000}"/>
    <cellStyle name="Normal 5 2 6 4 4" xfId="23036" xr:uid="{00000000-0005-0000-0000-0000BE650000}"/>
    <cellStyle name="Normal 5 2 6 5" xfId="6117" xr:uid="{00000000-0005-0000-0000-0000BF650000}"/>
    <cellStyle name="Normal 5 2 6 5 2" xfId="15441" xr:uid="{00000000-0005-0000-0000-0000C0650000}"/>
    <cellStyle name="Normal 5 2 6 5 3" xfId="24764" xr:uid="{00000000-0005-0000-0000-0000C1650000}"/>
    <cellStyle name="Normal 5 2 6 6" xfId="12157" xr:uid="{00000000-0005-0000-0000-0000C2650000}"/>
    <cellStyle name="Normal 5 2 6 7" xfId="21483" xr:uid="{00000000-0005-0000-0000-0000C3650000}"/>
    <cellStyle name="Normal 5 2 7" xfId="2702" xr:uid="{00000000-0005-0000-0000-0000C4650000}"/>
    <cellStyle name="Normal 5 2 7 2" xfId="2703" xr:uid="{00000000-0005-0000-0000-0000C5650000}"/>
    <cellStyle name="Normal 5 2 7 2 2" xfId="4383" xr:uid="{00000000-0005-0000-0000-0000C6650000}"/>
    <cellStyle name="Normal 5 2 7 2 2 2" xfId="9060" xr:uid="{00000000-0005-0000-0000-0000C7650000}"/>
    <cellStyle name="Normal 5 2 7 2 2 2 2" xfId="18384" xr:uid="{00000000-0005-0000-0000-0000C8650000}"/>
    <cellStyle name="Normal 5 2 7 2 2 2 3" xfId="27707" xr:uid="{00000000-0005-0000-0000-0000C9650000}"/>
    <cellStyle name="Normal 5 2 7 2 2 3" xfId="13717" xr:uid="{00000000-0005-0000-0000-0000CA650000}"/>
    <cellStyle name="Normal 5 2 7 2 2 4" xfId="23041" xr:uid="{00000000-0005-0000-0000-0000CB650000}"/>
    <cellStyle name="Normal 5 2 7 2 3" xfId="6122" xr:uid="{00000000-0005-0000-0000-0000CC650000}"/>
    <cellStyle name="Normal 5 2 7 2 3 2" xfId="15446" xr:uid="{00000000-0005-0000-0000-0000CD650000}"/>
    <cellStyle name="Normal 5 2 7 2 3 3" xfId="24769" xr:uid="{00000000-0005-0000-0000-0000CE650000}"/>
    <cellStyle name="Normal 5 2 7 2 4" xfId="12162" xr:uid="{00000000-0005-0000-0000-0000CF650000}"/>
    <cellStyle name="Normal 5 2 7 2 5" xfId="21488" xr:uid="{00000000-0005-0000-0000-0000D0650000}"/>
    <cellStyle name="Normal 5 2 7 3" xfId="4382" xr:uid="{00000000-0005-0000-0000-0000D1650000}"/>
    <cellStyle name="Normal 5 2 7 3 2" xfId="9059" xr:uid="{00000000-0005-0000-0000-0000D2650000}"/>
    <cellStyle name="Normal 5 2 7 3 2 2" xfId="18383" xr:uid="{00000000-0005-0000-0000-0000D3650000}"/>
    <cellStyle name="Normal 5 2 7 3 2 3" xfId="27706" xr:uid="{00000000-0005-0000-0000-0000D4650000}"/>
    <cellStyle name="Normal 5 2 7 3 3" xfId="13716" xr:uid="{00000000-0005-0000-0000-0000D5650000}"/>
    <cellStyle name="Normal 5 2 7 3 4" xfId="23040" xr:uid="{00000000-0005-0000-0000-0000D6650000}"/>
    <cellStyle name="Normal 5 2 7 4" xfId="6121" xr:uid="{00000000-0005-0000-0000-0000D7650000}"/>
    <cellStyle name="Normal 5 2 7 4 2" xfId="15445" xr:uid="{00000000-0005-0000-0000-0000D8650000}"/>
    <cellStyle name="Normal 5 2 7 4 3" xfId="24768" xr:uid="{00000000-0005-0000-0000-0000D9650000}"/>
    <cellStyle name="Normal 5 2 7 5" xfId="12161" xr:uid="{00000000-0005-0000-0000-0000DA650000}"/>
    <cellStyle name="Normal 5 2 7 6" xfId="21487" xr:uid="{00000000-0005-0000-0000-0000DB650000}"/>
    <cellStyle name="Normal 5 2 8" xfId="2704" xr:uid="{00000000-0005-0000-0000-0000DC650000}"/>
    <cellStyle name="Normal 5 2 8 2" xfId="4384" xr:uid="{00000000-0005-0000-0000-0000DD650000}"/>
    <cellStyle name="Normal 5 2 8 2 2" xfId="9061" xr:uid="{00000000-0005-0000-0000-0000DE650000}"/>
    <cellStyle name="Normal 5 2 8 2 2 2" xfId="18385" xr:uid="{00000000-0005-0000-0000-0000DF650000}"/>
    <cellStyle name="Normal 5 2 8 2 2 3" xfId="27708" xr:uid="{00000000-0005-0000-0000-0000E0650000}"/>
    <cellStyle name="Normal 5 2 8 2 3" xfId="13718" xr:uid="{00000000-0005-0000-0000-0000E1650000}"/>
    <cellStyle name="Normal 5 2 8 2 4" xfId="23042" xr:uid="{00000000-0005-0000-0000-0000E2650000}"/>
    <cellStyle name="Normal 5 2 8 3" xfId="6123" xr:uid="{00000000-0005-0000-0000-0000E3650000}"/>
    <cellStyle name="Normal 5 2 8 3 2" xfId="15447" xr:uid="{00000000-0005-0000-0000-0000E4650000}"/>
    <cellStyle name="Normal 5 2 8 3 3" xfId="24770" xr:uid="{00000000-0005-0000-0000-0000E5650000}"/>
    <cellStyle name="Normal 5 2 8 4" xfId="12163" xr:uid="{00000000-0005-0000-0000-0000E6650000}"/>
    <cellStyle name="Normal 5 2 8 5" xfId="21489" xr:uid="{00000000-0005-0000-0000-0000E7650000}"/>
    <cellStyle name="Normal 5 2 9" xfId="2705" xr:uid="{00000000-0005-0000-0000-0000E8650000}"/>
    <cellStyle name="Normal 5 2 9 2" xfId="4385" xr:uid="{00000000-0005-0000-0000-0000E9650000}"/>
    <cellStyle name="Normal 5 2 9 2 2" xfId="9062" xr:uid="{00000000-0005-0000-0000-0000EA650000}"/>
    <cellStyle name="Normal 5 2 9 2 2 2" xfId="18386" xr:uid="{00000000-0005-0000-0000-0000EB650000}"/>
    <cellStyle name="Normal 5 2 9 2 2 3" xfId="27709" xr:uid="{00000000-0005-0000-0000-0000EC650000}"/>
    <cellStyle name="Normal 5 2 9 2 3" xfId="13719" xr:uid="{00000000-0005-0000-0000-0000ED650000}"/>
    <cellStyle name="Normal 5 2 9 2 4" xfId="23043" xr:uid="{00000000-0005-0000-0000-0000EE650000}"/>
    <cellStyle name="Normal 5 2 9 3" xfId="6124" xr:uid="{00000000-0005-0000-0000-0000EF650000}"/>
    <cellStyle name="Normal 5 2 9 3 2" xfId="15448" xr:uid="{00000000-0005-0000-0000-0000F0650000}"/>
    <cellStyle name="Normal 5 2 9 3 3" xfId="24771" xr:uid="{00000000-0005-0000-0000-0000F1650000}"/>
    <cellStyle name="Normal 5 2 9 4" xfId="12164" xr:uid="{00000000-0005-0000-0000-0000F2650000}"/>
    <cellStyle name="Normal 5 2 9 5" xfId="21490" xr:uid="{00000000-0005-0000-0000-0000F3650000}"/>
    <cellStyle name="Normal 5 2_DHO-SF" xfId="28572" xr:uid="{00000000-0005-0000-0000-0000F4650000}"/>
    <cellStyle name="Normal 5 3" xfId="313" xr:uid="{00000000-0005-0000-0000-0000F5650000}"/>
    <cellStyle name="Normal 5 3 10" xfId="4386" xr:uid="{00000000-0005-0000-0000-0000F6650000}"/>
    <cellStyle name="Normal 5 3 10 2" xfId="9063" xr:uid="{00000000-0005-0000-0000-0000F7650000}"/>
    <cellStyle name="Normal 5 3 10 2 2" xfId="18387" xr:uid="{00000000-0005-0000-0000-0000F8650000}"/>
    <cellStyle name="Normal 5 3 10 2 3" xfId="27710" xr:uid="{00000000-0005-0000-0000-0000F9650000}"/>
    <cellStyle name="Normal 5 3 10 3" xfId="13720" xr:uid="{00000000-0005-0000-0000-0000FA650000}"/>
    <cellStyle name="Normal 5 3 10 4" xfId="23044" xr:uid="{00000000-0005-0000-0000-0000FB650000}"/>
    <cellStyle name="Normal 5 3 11" xfId="6125" xr:uid="{00000000-0005-0000-0000-0000FC650000}"/>
    <cellStyle name="Normal 5 3 11 2" xfId="15449" xr:uid="{00000000-0005-0000-0000-0000FD650000}"/>
    <cellStyle name="Normal 5 3 11 3" xfId="24772" xr:uid="{00000000-0005-0000-0000-0000FE650000}"/>
    <cellStyle name="Normal 5 3 12" xfId="9423" xr:uid="{00000000-0005-0000-0000-0000FF650000}"/>
    <cellStyle name="Normal 5 3 12 2" xfId="18747" xr:uid="{00000000-0005-0000-0000-000000660000}"/>
    <cellStyle name="Normal 5 3 12 3" xfId="28070" xr:uid="{00000000-0005-0000-0000-000001660000}"/>
    <cellStyle name="Normal 5 3 13" xfId="9917" xr:uid="{00000000-0005-0000-0000-000002660000}"/>
    <cellStyle name="Normal 5 3 14" xfId="19241" xr:uid="{00000000-0005-0000-0000-000003660000}"/>
    <cellStyle name="Normal 5 3 15" xfId="28761" xr:uid="{00000000-0005-0000-0000-000004660000}"/>
    <cellStyle name="Normal 5 3 16" xfId="28961" xr:uid="{00000000-0005-0000-0000-000005660000}"/>
    <cellStyle name="Normal 5 3 2" xfId="553" xr:uid="{00000000-0005-0000-0000-000006660000}"/>
    <cellStyle name="Normal 5 3 2 10" xfId="10157" xr:uid="{00000000-0005-0000-0000-000007660000}"/>
    <cellStyle name="Normal 5 3 2 11" xfId="19481" xr:uid="{00000000-0005-0000-0000-000008660000}"/>
    <cellStyle name="Normal 5 3 2 12" xfId="28899" xr:uid="{00000000-0005-0000-0000-000009660000}"/>
    <cellStyle name="Normal 5 3 2 2" xfId="1040" xr:uid="{00000000-0005-0000-0000-00000A660000}"/>
    <cellStyle name="Normal 5 3 2 2 10" xfId="10641" xr:uid="{00000000-0005-0000-0000-00000B660000}"/>
    <cellStyle name="Normal 5 3 2 2 11" xfId="19965" xr:uid="{00000000-0005-0000-0000-00000C660000}"/>
    <cellStyle name="Normal 5 3 2 2 2" xfId="2709" xr:uid="{00000000-0005-0000-0000-00000D660000}"/>
    <cellStyle name="Normal 5 3 2 2 2 2" xfId="2710" xr:uid="{00000000-0005-0000-0000-00000E660000}"/>
    <cellStyle name="Normal 5 3 2 2 2 2 2" xfId="2711" xr:uid="{00000000-0005-0000-0000-00000F660000}"/>
    <cellStyle name="Normal 5 3 2 2 2 2 2 2" xfId="4391" xr:uid="{00000000-0005-0000-0000-000010660000}"/>
    <cellStyle name="Normal 5 3 2 2 2 2 2 2 2" xfId="9068" xr:uid="{00000000-0005-0000-0000-000011660000}"/>
    <cellStyle name="Normal 5 3 2 2 2 2 2 2 2 2" xfId="18392" xr:uid="{00000000-0005-0000-0000-000012660000}"/>
    <cellStyle name="Normal 5 3 2 2 2 2 2 2 2 3" xfId="27715" xr:uid="{00000000-0005-0000-0000-000013660000}"/>
    <cellStyle name="Normal 5 3 2 2 2 2 2 2 3" xfId="13725" xr:uid="{00000000-0005-0000-0000-000014660000}"/>
    <cellStyle name="Normal 5 3 2 2 2 2 2 2 4" xfId="23049" xr:uid="{00000000-0005-0000-0000-000015660000}"/>
    <cellStyle name="Normal 5 3 2 2 2 2 2 3" xfId="6130" xr:uid="{00000000-0005-0000-0000-000016660000}"/>
    <cellStyle name="Normal 5 3 2 2 2 2 2 3 2" xfId="15454" xr:uid="{00000000-0005-0000-0000-000017660000}"/>
    <cellStyle name="Normal 5 3 2 2 2 2 2 3 3" xfId="24777" xr:uid="{00000000-0005-0000-0000-000018660000}"/>
    <cellStyle name="Normal 5 3 2 2 2 2 2 4" xfId="12170" xr:uid="{00000000-0005-0000-0000-000019660000}"/>
    <cellStyle name="Normal 5 3 2 2 2 2 2 5" xfId="21496" xr:uid="{00000000-0005-0000-0000-00001A660000}"/>
    <cellStyle name="Normal 5 3 2 2 2 2 3" xfId="4390" xr:uid="{00000000-0005-0000-0000-00001B660000}"/>
    <cellStyle name="Normal 5 3 2 2 2 2 3 2" xfId="9067" xr:uid="{00000000-0005-0000-0000-00001C660000}"/>
    <cellStyle name="Normal 5 3 2 2 2 2 3 2 2" xfId="18391" xr:uid="{00000000-0005-0000-0000-00001D660000}"/>
    <cellStyle name="Normal 5 3 2 2 2 2 3 2 3" xfId="27714" xr:uid="{00000000-0005-0000-0000-00001E660000}"/>
    <cellStyle name="Normal 5 3 2 2 2 2 3 3" xfId="13724" xr:uid="{00000000-0005-0000-0000-00001F660000}"/>
    <cellStyle name="Normal 5 3 2 2 2 2 3 4" xfId="23048" xr:uid="{00000000-0005-0000-0000-000020660000}"/>
    <cellStyle name="Normal 5 3 2 2 2 2 4" xfId="6129" xr:uid="{00000000-0005-0000-0000-000021660000}"/>
    <cellStyle name="Normal 5 3 2 2 2 2 4 2" xfId="15453" xr:uid="{00000000-0005-0000-0000-000022660000}"/>
    <cellStyle name="Normal 5 3 2 2 2 2 4 3" xfId="24776" xr:uid="{00000000-0005-0000-0000-000023660000}"/>
    <cellStyle name="Normal 5 3 2 2 2 2 5" xfId="12169" xr:uid="{00000000-0005-0000-0000-000024660000}"/>
    <cellStyle name="Normal 5 3 2 2 2 2 6" xfId="21495" xr:uid="{00000000-0005-0000-0000-000025660000}"/>
    <cellStyle name="Normal 5 3 2 2 2 3" xfId="2712" xr:uid="{00000000-0005-0000-0000-000026660000}"/>
    <cellStyle name="Normal 5 3 2 2 2 3 2" xfId="4392" xr:uid="{00000000-0005-0000-0000-000027660000}"/>
    <cellStyle name="Normal 5 3 2 2 2 3 2 2" xfId="9069" xr:uid="{00000000-0005-0000-0000-000028660000}"/>
    <cellStyle name="Normal 5 3 2 2 2 3 2 2 2" xfId="18393" xr:uid="{00000000-0005-0000-0000-000029660000}"/>
    <cellStyle name="Normal 5 3 2 2 2 3 2 2 3" xfId="27716" xr:uid="{00000000-0005-0000-0000-00002A660000}"/>
    <cellStyle name="Normal 5 3 2 2 2 3 2 3" xfId="13726" xr:uid="{00000000-0005-0000-0000-00002B660000}"/>
    <cellStyle name="Normal 5 3 2 2 2 3 2 4" xfId="23050" xr:uid="{00000000-0005-0000-0000-00002C660000}"/>
    <cellStyle name="Normal 5 3 2 2 2 3 3" xfId="6131" xr:uid="{00000000-0005-0000-0000-00002D660000}"/>
    <cellStyle name="Normal 5 3 2 2 2 3 3 2" xfId="15455" xr:uid="{00000000-0005-0000-0000-00002E660000}"/>
    <cellStyle name="Normal 5 3 2 2 2 3 3 3" xfId="24778" xr:uid="{00000000-0005-0000-0000-00002F660000}"/>
    <cellStyle name="Normal 5 3 2 2 2 3 4" xfId="12171" xr:uid="{00000000-0005-0000-0000-000030660000}"/>
    <cellStyle name="Normal 5 3 2 2 2 3 5" xfId="21497" xr:uid="{00000000-0005-0000-0000-000031660000}"/>
    <cellStyle name="Normal 5 3 2 2 2 4" xfId="4389" xr:uid="{00000000-0005-0000-0000-000032660000}"/>
    <cellStyle name="Normal 5 3 2 2 2 4 2" xfId="9066" xr:uid="{00000000-0005-0000-0000-000033660000}"/>
    <cellStyle name="Normal 5 3 2 2 2 4 2 2" xfId="18390" xr:uid="{00000000-0005-0000-0000-000034660000}"/>
    <cellStyle name="Normal 5 3 2 2 2 4 2 3" xfId="27713" xr:uid="{00000000-0005-0000-0000-000035660000}"/>
    <cellStyle name="Normal 5 3 2 2 2 4 3" xfId="13723" xr:uid="{00000000-0005-0000-0000-000036660000}"/>
    <cellStyle name="Normal 5 3 2 2 2 4 4" xfId="23047" xr:uid="{00000000-0005-0000-0000-000037660000}"/>
    <cellStyle name="Normal 5 3 2 2 2 5" xfId="6128" xr:uid="{00000000-0005-0000-0000-000038660000}"/>
    <cellStyle name="Normal 5 3 2 2 2 5 2" xfId="15452" xr:uid="{00000000-0005-0000-0000-000039660000}"/>
    <cellStyle name="Normal 5 3 2 2 2 5 3" xfId="24775" xr:uid="{00000000-0005-0000-0000-00003A660000}"/>
    <cellStyle name="Normal 5 3 2 2 2 6" xfId="12168" xr:uid="{00000000-0005-0000-0000-00003B660000}"/>
    <cellStyle name="Normal 5 3 2 2 2 7" xfId="21494" xr:uid="{00000000-0005-0000-0000-00003C660000}"/>
    <cellStyle name="Normal 5 3 2 2 3" xfId="2713" xr:uid="{00000000-0005-0000-0000-00003D660000}"/>
    <cellStyle name="Normal 5 3 2 2 3 2" xfId="2714" xr:uid="{00000000-0005-0000-0000-00003E660000}"/>
    <cellStyle name="Normal 5 3 2 2 3 2 2" xfId="4394" xr:uid="{00000000-0005-0000-0000-00003F660000}"/>
    <cellStyle name="Normal 5 3 2 2 3 2 2 2" xfId="9071" xr:uid="{00000000-0005-0000-0000-000040660000}"/>
    <cellStyle name="Normal 5 3 2 2 3 2 2 2 2" xfId="18395" xr:uid="{00000000-0005-0000-0000-000041660000}"/>
    <cellStyle name="Normal 5 3 2 2 3 2 2 2 3" xfId="27718" xr:uid="{00000000-0005-0000-0000-000042660000}"/>
    <cellStyle name="Normal 5 3 2 2 3 2 2 3" xfId="13728" xr:uid="{00000000-0005-0000-0000-000043660000}"/>
    <cellStyle name="Normal 5 3 2 2 3 2 2 4" xfId="23052" xr:uid="{00000000-0005-0000-0000-000044660000}"/>
    <cellStyle name="Normal 5 3 2 2 3 2 3" xfId="6133" xr:uid="{00000000-0005-0000-0000-000045660000}"/>
    <cellStyle name="Normal 5 3 2 2 3 2 3 2" xfId="15457" xr:uid="{00000000-0005-0000-0000-000046660000}"/>
    <cellStyle name="Normal 5 3 2 2 3 2 3 3" xfId="24780" xr:uid="{00000000-0005-0000-0000-000047660000}"/>
    <cellStyle name="Normal 5 3 2 2 3 2 4" xfId="12173" xr:uid="{00000000-0005-0000-0000-000048660000}"/>
    <cellStyle name="Normal 5 3 2 2 3 2 5" xfId="21499" xr:uid="{00000000-0005-0000-0000-000049660000}"/>
    <cellStyle name="Normal 5 3 2 2 3 3" xfId="4393" xr:uid="{00000000-0005-0000-0000-00004A660000}"/>
    <cellStyle name="Normal 5 3 2 2 3 3 2" xfId="9070" xr:uid="{00000000-0005-0000-0000-00004B660000}"/>
    <cellStyle name="Normal 5 3 2 2 3 3 2 2" xfId="18394" xr:uid="{00000000-0005-0000-0000-00004C660000}"/>
    <cellStyle name="Normal 5 3 2 2 3 3 2 3" xfId="27717" xr:uid="{00000000-0005-0000-0000-00004D660000}"/>
    <cellStyle name="Normal 5 3 2 2 3 3 3" xfId="13727" xr:uid="{00000000-0005-0000-0000-00004E660000}"/>
    <cellStyle name="Normal 5 3 2 2 3 3 4" xfId="23051" xr:uid="{00000000-0005-0000-0000-00004F660000}"/>
    <cellStyle name="Normal 5 3 2 2 3 4" xfId="6132" xr:uid="{00000000-0005-0000-0000-000050660000}"/>
    <cellStyle name="Normal 5 3 2 2 3 4 2" xfId="15456" xr:uid="{00000000-0005-0000-0000-000051660000}"/>
    <cellStyle name="Normal 5 3 2 2 3 4 3" xfId="24779" xr:uid="{00000000-0005-0000-0000-000052660000}"/>
    <cellStyle name="Normal 5 3 2 2 3 5" xfId="12172" xr:uid="{00000000-0005-0000-0000-000053660000}"/>
    <cellStyle name="Normal 5 3 2 2 3 6" xfId="21498" xr:uid="{00000000-0005-0000-0000-000054660000}"/>
    <cellStyle name="Normal 5 3 2 2 4" xfId="2715" xr:uid="{00000000-0005-0000-0000-000055660000}"/>
    <cellStyle name="Normal 5 3 2 2 4 2" xfId="4395" xr:uid="{00000000-0005-0000-0000-000056660000}"/>
    <cellStyle name="Normal 5 3 2 2 4 2 2" xfId="9072" xr:uid="{00000000-0005-0000-0000-000057660000}"/>
    <cellStyle name="Normal 5 3 2 2 4 2 2 2" xfId="18396" xr:uid="{00000000-0005-0000-0000-000058660000}"/>
    <cellStyle name="Normal 5 3 2 2 4 2 2 3" xfId="27719" xr:uid="{00000000-0005-0000-0000-000059660000}"/>
    <cellStyle name="Normal 5 3 2 2 4 2 3" xfId="13729" xr:uid="{00000000-0005-0000-0000-00005A660000}"/>
    <cellStyle name="Normal 5 3 2 2 4 2 4" xfId="23053" xr:uid="{00000000-0005-0000-0000-00005B660000}"/>
    <cellStyle name="Normal 5 3 2 2 4 3" xfId="6134" xr:uid="{00000000-0005-0000-0000-00005C660000}"/>
    <cellStyle name="Normal 5 3 2 2 4 3 2" xfId="15458" xr:uid="{00000000-0005-0000-0000-00005D660000}"/>
    <cellStyle name="Normal 5 3 2 2 4 3 3" xfId="24781" xr:uid="{00000000-0005-0000-0000-00005E660000}"/>
    <cellStyle name="Normal 5 3 2 2 4 4" xfId="12174" xr:uid="{00000000-0005-0000-0000-00005F660000}"/>
    <cellStyle name="Normal 5 3 2 2 4 5" xfId="21500" xr:uid="{00000000-0005-0000-0000-000060660000}"/>
    <cellStyle name="Normal 5 3 2 2 5" xfId="2716" xr:uid="{00000000-0005-0000-0000-000061660000}"/>
    <cellStyle name="Normal 5 3 2 2 5 2" xfId="4396" xr:uid="{00000000-0005-0000-0000-000062660000}"/>
    <cellStyle name="Normal 5 3 2 2 5 2 2" xfId="9073" xr:uid="{00000000-0005-0000-0000-000063660000}"/>
    <cellStyle name="Normal 5 3 2 2 5 2 2 2" xfId="18397" xr:uid="{00000000-0005-0000-0000-000064660000}"/>
    <cellStyle name="Normal 5 3 2 2 5 2 2 3" xfId="27720" xr:uid="{00000000-0005-0000-0000-000065660000}"/>
    <cellStyle name="Normal 5 3 2 2 5 2 3" xfId="13730" xr:uid="{00000000-0005-0000-0000-000066660000}"/>
    <cellStyle name="Normal 5 3 2 2 5 2 4" xfId="23054" xr:uid="{00000000-0005-0000-0000-000067660000}"/>
    <cellStyle name="Normal 5 3 2 2 5 3" xfId="6135" xr:uid="{00000000-0005-0000-0000-000068660000}"/>
    <cellStyle name="Normal 5 3 2 2 5 3 2" xfId="15459" xr:uid="{00000000-0005-0000-0000-000069660000}"/>
    <cellStyle name="Normal 5 3 2 2 5 3 3" xfId="24782" xr:uid="{00000000-0005-0000-0000-00006A660000}"/>
    <cellStyle name="Normal 5 3 2 2 5 4" xfId="12175" xr:uid="{00000000-0005-0000-0000-00006B660000}"/>
    <cellStyle name="Normal 5 3 2 2 5 5" xfId="21501" xr:uid="{00000000-0005-0000-0000-00006C660000}"/>
    <cellStyle name="Normal 5 3 2 2 6" xfId="2717" xr:uid="{00000000-0005-0000-0000-00006D660000}"/>
    <cellStyle name="Normal 5 3 2 2 6 2" xfId="4397" xr:uid="{00000000-0005-0000-0000-00006E660000}"/>
    <cellStyle name="Normal 5 3 2 2 6 2 2" xfId="9074" xr:uid="{00000000-0005-0000-0000-00006F660000}"/>
    <cellStyle name="Normal 5 3 2 2 6 2 2 2" xfId="18398" xr:uid="{00000000-0005-0000-0000-000070660000}"/>
    <cellStyle name="Normal 5 3 2 2 6 2 2 3" xfId="27721" xr:uid="{00000000-0005-0000-0000-000071660000}"/>
    <cellStyle name="Normal 5 3 2 2 6 2 3" xfId="13731" xr:uid="{00000000-0005-0000-0000-000072660000}"/>
    <cellStyle name="Normal 5 3 2 2 6 2 4" xfId="23055" xr:uid="{00000000-0005-0000-0000-000073660000}"/>
    <cellStyle name="Normal 5 3 2 2 6 3" xfId="6136" xr:uid="{00000000-0005-0000-0000-000074660000}"/>
    <cellStyle name="Normal 5 3 2 2 6 3 2" xfId="15460" xr:uid="{00000000-0005-0000-0000-000075660000}"/>
    <cellStyle name="Normal 5 3 2 2 6 3 3" xfId="24783" xr:uid="{00000000-0005-0000-0000-000076660000}"/>
    <cellStyle name="Normal 5 3 2 2 6 4" xfId="12176" xr:uid="{00000000-0005-0000-0000-000077660000}"/>
    <cellStyle name="Normal 5 3 2 2 6 5" xfId="21502" xr:uid="{00000000-0005-0000-0000-000078660000}"/>
    <cellStyle name="Normal 5 3 2 2 7" xfId="2708" xr:uid="{00000000-0005-0000-0000-000079660000}"/>
    <cellStyle name="Normal 5 3 2 2 7 2" xfId="7550" xr:uid="{00000000-0005-0000-0000-00007A660000}"/>
    <cellStyle name="Normal 5 3 2 2 7 2 2" xfId="16874" xr:uid="{00000000-0005-0000-0000-00007B660000}"/>
    <cellStyle name="Normal 5 3 2 2 7 2 3" xfId="26197" xr:uid="{00000000-0005-0000-0000-00007C660000}"/>
    <cellStyle name="Normal 5 3 2 2 7 3" xfId="12167" xr:uid="{00000000-0005-0000-0000-00007D660000}"/>
    <cellStyle name="Normal 5 3 2 2 7 4" xfId="21493" xr:uid="{00000000-0005-0000-0000-00007E660000}"/>
    <cellStyle name="Normal 5 3 2 2 8" xfId="4388" xr:uid="{00000000-0005-0000-0000-00007F660000}"/>
    <cellStyle name="Normal 5 3 2 2 8 2" xfId="9065" xr:uid="{00000000-0005-0000-0000-000080660000}"/>
    <cellStyle name="Normal 5 3 2 2 8 2 2" xfId="18389" xr:uid="{00000000-0005-0000-0000-000081660000}"/>
    <cellStyle name="Normal 5 3 2 2 8 2 3" xfId="27712" xr:uid="{00000000-0005-0000-0000-000082660000}"/>
    <cellStyle name="Normal 5 3 2 2 8 3" xfId="13722" xr:uid="{00000000-0005-0000-0000-000083660000}"/>
    <cellStyle name="Normal 5 3 2 2 8 4" xfId="23046" xr:uid="{00000000-0005-0000-0000-000084660000}"/>
    <cellStyle name="Normal 5 3 2 2 9" xfId="6127" xr:uid="{00000000-0005-0000-0000-000085660000}"/>
    <cellStyle name="Normal 5 3 2 2 9 2" xfId="15451" xr:uid="{00000000-0005-0000-0000-000086660000}"/>
    <cellStyle name="Normal 5 3 2 2 9 3" xfId="24774" xr:uid="{00000000-0005-0000-0000-000087660000}"/>
    <cellStyle name="Normal 5 3 2 3" xfId="2718" xr:uid="{00000000-0005-0000-0000-000088660000}"/>
    <cellStyle name="Normal 5 3 2 4" xfId="2719" xr:uid="{00000000-0005-0000-0000-000089660000}"/>
    <cellStyle name="Normal 5 3 2 4 2" xfId="2720" xr:uid="{00000000-0005-0000-0000-00008A660000}"/>
    <cellStyle name="Normal 5 3 2 4 2 2" xfId="4399" xr:uid="{00000000-0005-0000-0000-00008B660000}"/>
    <cellStyle name="Normal 5 3 2 4 2 2 2" xfId="9076" xr:uid="{00000000-0005-0000-0000-00008C660000}"/>
    <cellStyle name="Normal 5 3 2 4 2 2 2 2" xfId="18400" xr:uid="{00000000-0005-0000-0000-00008D660000}"/>
    <cellStyle name="Normal 5 3 2 4 2 2 2 3" xfId="27723" xr:uid="{00000000-0005-0000-0000-00008E660000}"/>
    <cellStyle name="Normal 5 3 2 4 2 2 3" xfId="13733" xr:uid="{00000000-0005-0000-0000-00008F660000}"/>
    <cellStyle name="Normal 5 3 2 4 2 2 4" xfId="23057" xr:uid="{00000000-0005-0000-0000-000090660000}"/>
    <cellStyle name="Normal 5 3 2 4 2 3" xfId="6139" xr:uid="{00000000-0005-0000-0000-000091660000}"/>
    <cellStyle name="Normal 5 3 2 4 2 3 2" xfId="15463" xr:uid="{00000000-0005-0000-0000-000092660000}"/>
    <cellStyle name="Normal 5 3 2 4 2 3 3" xfId="24786" xr:uid="{00000000-0005-0000-0000-000093660000}"/>
    <cellStyle name="Normal 5 3 2 4 2 4" xfId="12178" xr:uid="{00000000-0005-0000-0000-000094660000}"/>
    <cellStyle name="Normal 5 3 2 4 2 5" xfId="21504" xr:uid="{00000000-0005-0000-0000-000095660000}"/>
    <cellStyle name="Normal 5 3 2 4 3" xfId="4398" xr:uid="{00000000-0005-0000-0000-000096660000}"/>
    <cellStyle name="Normal 5 3 2 4 3 2" xfId="9075" xr:uid="{00000000-0005-0000-0000-000097660000}"/>
    <cellStyle name="Normal 5 3 2 4 3 2 2" xfId="18399" xr:uid="{00000000-0005-0000-0000-000098660000}"/>
    <cellStyle name="Normal 5 3 2 4 3 2 3" xfId="27722" xr:uid="{00000000-0005-0000-0000-000099660000}"/>
    <cellStyle name="Normal 5 3 2 4 3 3" xfId="13732" xr:uid="{00000000-0005-0000-0000-00009A660000}"/>
    <cellStyle name="Normal 5 3 2 4 3 4" xfId="23056" xr:uid="{00000000-0005-0000-0000-00009B660000}"/>
    <cellStyle name="Normal 5 3 2 4 4" xfId="6138" xr:uid="{00000000-0005-0000-0000-00009C660000}"/>
    <cellStyle name="Normal 5 3 2 4 4 2" xfId="15462" xr:uid="{00000000-0005-0000-0000-00009D660000}"/>
    <cellStyle name="Normal 5 3 2 4 4 3" xfId="24785" xr:uid="{00000000-0005-0000-0000-00009E660000}"/>
    <cellStyle name="Normal 5 3 2 4 5" xfId="12177" xr:uid="{00000000-0005-0000-0000-00009F660000}"/>
    <cellStyle name="Normal 5 3 2 4 6" xfId="21503" xr:uid="{00000000-0005-0000-0000-0000A0660000}"/>
    <cellStyle name="Normal 5 3 2 5" xfId="2721" xr:uid="{00000000-0005-0000-0000-0000A1660000}"/>
    <cellStyle name="Normal 5 3 2 5 2" xfId="4400" xr:uid="{00000000-0005-0000-0000-0000A2660000}"/>
    <cellStyle name="Normal 5 3 2 5 2 2" xfId="9077" xr:uid="{00000000-0005-0000-0000-0000A3660000}"/>
    <cellStyle name="Normal 5 3 2 5 2 2 2" xfId="18401" xr:uid="{00000000-0005-0000-0000-0000A4660000}"/>
    <cellStyle name="Normal 5 3 2 5 2 2 3" xfId="27724" xr:uid="{00000000-0005-0000-0000-0000A5660000}"/>
    <cellStyle name="Normal 5 3 2 5 2 3" xfId="13734" xr:uid="{00000000-0005-0000-0000-0000A6660000}"/>
    <cellStyle name="Normal 5 3 2 5 2 4" xfId="23058" xr:uid="{00000000-0005-0000-0000-0000A7660000}"/>
    <cellStyle name="Normal 5 3 2 5 3" xfId="6140" xr:uid="{00000000-0005-0000-0000-0000A8660000}"/>
    <cellStyle name="Normal 5 3 2 5 3 2" xfId="15464" xr:uid="{00000000-0005-0000-0000-0000A9660000}"/>
    <cellStyle name="Normal 5 3 2 5 3 3" xfId="24787" xr:uid="{00000000-0005-0000-0000-0000AA660000}"/>
    <cellStyle name="Normal 5 3 2 5 4" xfId="12179" xr:uid="{00000000-0005-0000-0000-0000AB660000}"/>
    <cellStyle name="Normal 5 3 2 5 5" xfId="21505" xr:uid="{00000000-0005-0000-0000-0000AC660000}"/>
    <cellStyle name="Normal 5 3 2 6" xfId="2707" xr:uid="{00000000-0005-0000-0000-0000AD660000}"/>
    <cellStyle name="Normal 5 3 2 6 2" xfId="7549" xr:uid="{00000000-0005-0000-0000-0000AE660000}"/>
    <cellStyle name="Normal 5 3 2 6 2 2" xfId="16873" xr:uid="{00000000-0005-0000-0000-0000AF660000}"/>
    <cellStyle name="Normal 5 3 2 6 2 3" xfId="26196" xr:uid="{00000000-0005-0000-0000-0000B0660000}"/>
    <cellStyle name="Normal 5 3 2 6 3" xfId="12166" xr:uid="{00000000-0005-0000-0000-0000B1660000}"/>
    <cellStyle name="Normal 5 3 2 6 4" xfId="21492" xr:uid="{00000000-0005-0000-0000-0000B2660000}"/>
    <cellStyle name="Normal 5 3 2 7" xfId="4387" xr:uid="{00000000-0005-0000-0000-0000B3660000}"/>
    <cellStyle name="Normal 5 3 2 7 2" xfId="9064" xr:uid="{00000000-0005-0000-0000-0000B4660000}"/>
    <cellStyle name="Normal 5 3 2 7 2 2" xfId="18388" xr:uid="{00000000-0005-0000-0000-0000B5660000}"/>
    <cellStyle name="Normal 5 3 2 7 2 3" xfId="27711" xr:uid="{00000000-0005-0000-0000-0000B6660000}"/>
    <cellStyle name="Normal 5 3 2 7 3" xfId="13721" xr:uid="{00000000-0005-0000-0000-0000B7660000}"/>
    <cellStyle name="Normal 5 3 2 7 4" xfId="23045" xr:uid="{00000000-0005-0000-0000-0000B8660000}"/>
    <cellStyle name="Normal 5 3 2 8" xfId="6126" xr:uid="{00000000-0005-0000-0000-0000B9660000}"/>
    <cellStyle name="Normal 5 3 2 8 2" xfId="15450" xr:uid="{00000000-0005-0000-0000-0000BA660000}"/>
    <cellStyle name="Normal 5 3 2 8 3" xfId="24773" xr:uid="{00000000-0005-0000-0000-0000BB660000}"/>
    <cellStyle name="Normal 5 3 2 9" xfId="9663" xr:uid="{00000000-0005-0000-0000-0000BC660000}"/>
    <cellStyle name="Normal 5 3 2 9 2" xfId="18987" xr:uid="{00000000-0005-0000-0000-0000BD660000}"/>
    <cellStyle name="Normal 5 3 2 9 3" xfId="28310" xr:uid="{00000000-0005-0000-0000-0000BE660000}"/>
    <cellStyle name="Normal 5 3 3" xfId="800" xr:uid="{00000000-0005-0000-0000-0000BF660000}"/>
    <cellStyle name="Normal 5 3 3 2" xfId="2723" xr:uid="{00000000-0005-0000-0000-0000C0660000}"/>
    <cellStyle name="Normal 5 3 3 2 2" xfId="2724" xr:uid="{00000000-0005-0000-0000-0000C1660000}"/>
    <cellStyle name="Normal 5 3 3 2 2 2" xfId="4403" xr:uid="{00000000-0005-0000-0000-0000C2660000}"/>
    <cellStyle name="Normal 5 3 3 2 2 2 2" xfId="9080" xr:uid="{00000000-0005-0000-0000-0000C3660000}"/>
    <cellStyle name="Normal 5 3 3 2 2 2 2 2" xfId="18404" xr:uid="{00000000-0005-0000-0000-0000C4660000}"/>
    <cellStyle name="Normal 5 3 3 2 2 2 2 3" xfId="27727" xr:uid="{00000000-0005-0000-0000-0000C5660000}"/>
    <cellStyle name="Normal 5 3 3 2 2 2 3" xfId="13737" xr:uid="{00000000-0005-0000-0000-0000C6660000}"/>
    <cellStyle name="Normal 5 3 3 2 2 2 4" xfId="23061" xr:uid="{00000000-0005-0000-0000-0000C7660000}"/>
    <cellStyle name="Normal 5 3 3 2 2 3" xfId="6143" xr:uid="{00000000-0005-0000-0000-0000C8660000}"/>
    <cellStyle name="Normal 5 3 3 2 2 3 2" xfId="15467" xr:uid="{00000000-0005-0000-0000-0000C9660000}"/>
    <cellStyle name="Normal 5 3 3 2 2 3 3" xfId="24790" xr:uid="{00000000-0005-0000-0000-0000CA660000}"/>
    <cellStyle name="Normal 5 3 3 2 2 4" xfId="12182" xr:uid="{00000000-0005-0000-0000-0000CB660000}"/>
    <cellStyle name="Normal 5 3 3 2 2 5" xfId="21508" xr:uid="{00000000-0005-0000-0000-0000CC660000}"/>
    <cellStyle name="Normal 5 3 3 2 3" xfId="4402" xr:uid="{00000000-0005-0000-0000-0000CD660000}"/>
    <cellStyle name="Normal 5 3 3 2 3 2" xfId="9079" xr:uid="{00000000-0005-0000-0000-0000CE660000}"/>
    <cellStyle name="Normal 5 3 3 2 3 2 2" xfId="18403" xr:uid="{00000000-0005-0000-0000-0000CF660000}"/>
    <cellStyle name="Normal 5 3 3 2 3 2 3" xfId="27726" xr:uid="{00000000-0005-0000-0000-0000D0660000}"/>
    <cellStyle name="Normal 5 3 3 2 3 3" xfId="13736" xr:uid="{00000000-0005-0000-0000-0000D1660000}"/>
    <cellStyle name="Normal 5 3 3 2 3 4" xfId="23060" xr:uid="{00000000-0005-0000-0000-0000D2660000}"/>
    <cellStyle name="Normal 5 3 3 2 4" xfId="6142" xr:uid="{00000000-0005-0000-0000-0000D3660000}"/>
    <cellStyle name="Normal 5 3 3 2 4 2" xfId="15466" xr:uid="{00000000-0005-0000-0000-0000D4660000}"/>
    <cellStyle name="Normal 5 3 3 2 4 3" xfId="24789" xr:uid="{00000000-0005-0000-0000-0000D5660000}"/>
    <cellStyle name="Normal 5 3 3 2 5" xfId="12181" xr:uid="{00000000-0005-0000-0000-0000D6660000}"/>
    <cellStyle name="Normal 5 3 3 2 6" xfId="21507" xr:uid="{00000000-0005-0000-0000-0000D7660000}"/>
    <cellStyle name="Normal 5 3 3 3" xfId="2725" xr:uid="{00000000-0005-0000-0000-0000D8660000}"/>
    <cellStyle name="Normal 5 3 3 3 2" xfId="4404" xr:uid="{00000000-0005-0000-0000-0000D9660000}"/>
    <cellStyle name="Normal 5 3 3 3 2 2" xfId="9081" xr:uid="{00000000-0005-0000-0000-0000DA660000}"/>
    <cellStyle name="Normal 5 3 3 3 2 2 2" xfId="18405" xr:uid="{00000000-0005-0000-0000-0000DB660000}"/>
    <cellStyle name="Normal 5 3 3 3 2 2 3" xfId="27728" xr:uid="{00000000-0005-0000-0000-0000DC660000}"/>
    <cellStyle name="Normal 5 3 3 3 2 3" xfId="13738" xr:uid="{00000000-0005-0000-0000-0000DD660000}"/>
    <cellStyle name="Normal 5 3 3 3 2 4" xfId="23062" xr:uid="{00000000-0005-0000-0000-0000DE660000}"/>
    <cellStyle name="Normal 5 3 3 3 3" xfId="6144" xr:uid="{00000000-0005-0000-0000-0000DF660000}"/>
    <cellStyle name="Normal 5 3 3 3 3 2" xfId="15468" xr:uid="{00000000-0005-0000-0000-0000E0660000}"/>
    <cellStyle name="Normal 5 3 3 3 3 3" xfId="24791" xr:uid="{00000000-0005-0000-0000-0000E1660000}"/>
    <cellStyle name="Normal 5 3 3 3 4" xfId="12183" xr:uid="{00000000-0005-0000-0000-0000E2660000}"/>
    <cellStyle name="Normal 5 3 3 3 5" xfId="21509" xr:uid="{00000000-0005-0000-0000-0000E3660000}"/>
    <cellStyle name="Normal 5 3 3 4" xfId="2722" xr:uid="{00000000-0005-0000-0000-0000E4660000}"/>
    <cellStyle name="Normal 5 3 3 4 2" xfId="7551" xr:uid="{00000000-0005-0000-0000-0000E5660000}"/>
    <cellStyle name="Normal 5 3 3 4 2 2" xfId="16875" xr:uid="{00000000-0005-0000-0000-0000E6660000}"/>
    <cellStyle name="Normal 5 3 3 4 2 3" xfId="26198" xr:uid="{00000000-0005-0000-0000-0000E7660000}"/>
    <cellStyle name="Normal 5 3 3 4 3" xfId="12180" xr:uid="{00000000-0005-0000-0000-0000E8660000}"/>
    <cellStyle name="Normal 5 3 3 4 4" xfId="21506" xr:uid="{00000000-0005-0000-0000-0000E9660000}"/>
    <cellStyle name="Normal 5 3 3 5" xfId="4401" xr:uid="{00000000-0005-0000-0000-0000EA660000}"/>
    <cellStyle name="Normal 5 3 3 5 2" xfId="9078" xr:uid="{00000000-0005-0000-0000-0000EB660000}"/>
    <cellStyle name="Normal 5 3 3 5 2 2" xfId="18402" xr:uid="{00000000-0005-0000-0000-0000EC660000}"/>
    <cellStyle name="Normal 5 3 3 5 2 3" xfId="27725" xr:uid="{00000000-0005-0000-0000-0000ED660000}"/>
    <cellStyle name="Normal 5 3 3 5 3" xfId="13735" xr:uid="{00000000-0005-0000-0000-0000EE660000}"/>
    <cellStyle name="Normal 5 3 3 5 4" xfId="23059" xr:uid="{00000000-0005-0000-0000-0000EF660000}"/>
    <cellStyle name="Normal 5 3 3 6" xfId="6141" xr:uid="{00000000-0005-0000-0000-0000F0660000}"/>
    <cellStyle name="Normal 5 3 3 6 2" xfId="15465" xr:uid="{00000000-0005-0000-0000-0000F1660000}"/>
    <cellStyle name="Normal 5 3 3 6 3" xfId="24788" xr:uid="{00000000-0005-0000-0000-0000F2660000}"/>
    <cellStyle name="Normal 5 3 3 7" xfId="10401" xr:uid="{00000000-0005-0000-0000-0000F3660000}"/>
    <cellStyle name="Normal 5 3 3 8" xfId="19725" xr:uid="{00000000-0005-0000-0000-0000F4660000}"/>
    <cellStyle name="Normal 5 3 4" xfId="2726" xr:uid="{00000000-0005-0000-0000-0000F5660000}"/>
    <cellStyle name="Normal 5 3 4 2" xfId="2727" xr:uid="{00000000-0005-0000-0000-0000F6660000}"/>
    <cellStyle name="Normal 5 3 4 2 2" xfId="2728" xr:uid="{00000000-0005-0000-0000-0000F7660000}"/>
    <cellStyle name="Normal 5 3 4 2 2 2" xfId="4407" xr:uid="{00000000-0005-0000-0000-0000F8660000}"/>
    <cellStyle name="Normal 5 3 4 2 2 2 2" xfId="9084" xr:uid="{00000000-0005-0000-0000-0000F9660000}"/>
    <cellStyle name="Normal 5 3 4 2 2 2 2 2" xfId="18408" xr:uid="{00000000-0005-0000-0000-0000FA660000}"/>
    <cellStyle name="Normal 5 3 4 2 2 2 2 3" xfId="27731" xr:uid="{00000000-0005-0000-0000-0000FB660000}"/>
    <cellStyle name="Normal 5 3 4 2 2 2 3" xfId="13741" xr:uid="{00000000-0005-0000-0000-0000FC660000}"/>
    <cellStyle name="Normal 5 3 4 2 2 2 4" xfId="23065" xr:uid="{00000000-0005-0000-0000-0000FD660000}"/>
    <cellStyle name="Normal 5 3 4 2 2 3" xfId="6147" xr:uid="{00000000-0005-0000-0000-0000FE660000}"/>
    <cellStyle name="Normal 5 3 4 2 2 3 2" xfId="15471" xr:uid="{00000000-0005-0000-0000-0000FF660000}"/>
    <cellStyle name="Normal 5 3 4 2 2 3 3" xfId="24794" xr:uid="{00000000-0005-0000-0000-000000670000}"/>
    <cellStyle name="Normal 5 3 4 2 2 4" xfId="12186" xr:uid="{00000000-0005-0000-0000-000001670000}"/>
    <cellStyle name="Normal 5 3 4 2 2 5" xfId="21512" xr:uid="{00000000-0005-0000-0000-000002670000}"/>
    <cellStyle name="Normal 5 3 4 2 3" xfId="4406" xr:uid="{00000000-0005-0000-0000-000003670000}"/>
    <cellStyle name="Normal 5 3 4 2 3 2" xfId="9083" xr:uid="{00000000-0005-0000-0000-000004670000}"/>
    <cellStyle name="Normal 5 3 4 2 3 2 2" xfId="18407" xr:uid="{00000000-0005-0000-0000-000005670000}"/>
    <cellStyle name="Normal 5 3 4 2 3 2 3" xfId="27730" xr:uid="{00000000-0005-0000-0000-000006670000}"/>
    <cellStyle name="Normal 5 3 4 2 3 3" xfId="13740" xr:uid="{00000000-0005-0000-0000-000007670000}"/>
    <cellStyle name="Normal 5 3 4 2 3 4" xfId="23064" xr:uid="{00000000-0005-0000-0000-000008670000}"/>
    <cellStyle name="Normal 5 3 4 2 4" xfId="6146" xr:uid="{00000000-0005-0000-0000-000009670000}"/>
    <cellStyle name="Normal 5 3 4 2 4 2" xfId="15470" xr:uid="{00000000-0005-0000-0000-00000A670000}"/>
    <cellStyle name="Normal 5 3 4 2 4 3" xfId="24793" xr:uid="{00000000-0005-0000-0000-00000B670000}"/>
    <cellStyle name="Normal 5 3 4 2 5" xfId="12185" xr:uid="{00000000-0005-0000-0000-00000C670000}"/>
    <cellStyle name="Normal 5 3 4 2 6" xfId="21511" xr:uid="{00000000-0005-0000-0000-00000D670000}"/>
    <cellStyle name="Normal 5 3 4 3" xfId="2729" xr:uid="{00000000-0005-0000-0000-00000E670000}"/>
    <cellStyle name="Normal 5 3 4 3 2" xfId="4408" xr:uid="{00000000-0005-0000-0000-00000F670000}"/>
    <cellStyle name="Normal 5 3 4 3 2 2" xfId="9085" xr:uid="{00000000-0005-0000-0000-000010670000}"/>
    <cellStyle name="Normal 5 3 4 3 2 2 2" xfId="18409" xr:uid="{00000000-0005-0000-0000-000011670000}"/>
    <cellStyle name="Normal 5 3 4 3 2 2 3" xfId="27732" xr:uid="{00000000-0005-0000-0000-000012670000}"/>
    <cellStyle name="Normal 5 3 4 3 2 3" xfId="13742" xr:uid="{00000000-0005-0000-0000-000013670000}"/>
    <cellStyle name="Normal 5 3 4 3 2 4" xfId="23066" xr:uid="{00000000-0005-0000-0000-000014670000}"/>
    <cellStyle name="Normal 5 3 4 3 3" xfId="6148" xr:uid="{00000000-0005-0000-0000-000015670000}"/>
    <cellStyle name="Normal 5 3 4 3 3 2" xfId="15472" xr:uid="{00000000-0005-0000-0000-000016670000}"/>
    <cellStyle name="Normal 5 3 4 3 3 3" xfId="24795" xr:uid="{00000000-0005-0000-0000-000017670000}"/>
    <cellStyle name="Normal 5 3 4 3 4" xfId="12187" xr:uid="{00000000-0005-0000-0000-000018670000}"/>
    <cellStyle name="Normal 5 3 4 3 5" xfId="21513" xr:uid="{00000000-0005-0000-0000-000019670000}"/>
    <cellStyle name="Normal 5 3 4 4" xfId="4405" xr:uid="{00000000-0005-0000-0000-00001A670000}"/>
    <cellStyle name="Normal 5 3 4 4 2" xfId="9082" xr:uid="{00000000-0005-0000-0000-00001B670000}"/>
    <cellStyle name="Normal 5 3 4 4 2 2" xfId="18406" xr:uid="{00000000-0005-0000-0000-00001C670000}"/>
    <cellStyle name="Normal 5 3 4 4 2 3" xfId="27729" xr:uid="{00000000-0005-0000-0000-00001D670000}"/>
    <cellStyle name="Normal 5 3 4 4 3" xfId="13739" xr:uid="{00000000-0005-0000-0000-00001E670000}"/>
    <cellStyle name="Normal 5 3 4 4 4" xfId="23063" xr:uid="{00000000-0005-0000-0000-00001F670000}"/>
    <cellStyle name="Normal 5 3 4 5" xfId="6145" xr:uid="{00000000-0005-0000-0000-000020670000}"/>
    <cellStyle name="Normal 5 3 4 5 2" xfId="15469" xr:uid="{00000000-0005-0000-0000-000021670000}"/>
    <cellStyle name="Normal 5 3 4 5 3" xfId="24792" xr:uid="{00000000-0005-0000-0000-000022670000}"/>
    <cellStyle name="Normal 5 3 4 6" xfId="12184" xr:uid="{00000000-0005-0000-0000-000023670000}"/>
    <cellStyle name="Normal 5 3 4 7" xfId="21510" xr:uid="{00000000-0005-0000-0000-000024670000}"/>
    <cellStyle name="Normal 5 3 5" xfId="2730" xr:uid="{00000000-0005-0000-0000-000025670000}"/>
    <cellStyle name="Normal 5 3 5 2" xfId="2731" xr:uid="{00000000-0005-0000-0000-000026670000}"/>
    <cellStyle name="Normal 5 3 5 2 2" xfId="4410" xr:uid="{00000000-0005-0000-0000-000027670000}"/>
    <cellStyle name="Normal 5 3 5 2 2 2" xfId="9087" xr:uid="{00000000-0005-0000-0000-000028670000}"/>
    <cellStyle name="Normal 5 3 5 2 2 2 2" xfId="18411" xr:uid="{00000000-0005-0000-0000-000029670000}"/>
    <cellStyle name="Normal 5 3 5 2 2 2 3" xfId="27734" xr:uid="{00000000-0005-0000-0000-00002A670000}"/>
    <cellStyle name="Normal 5 3 5 2 2 3" xfId="13744" xr:uid="{00000000-0005-0000-0000-00002B670000}"/>
    <cellStyle name="Normal 5 3 5 2 2 4" xfId="23068" xr:uid="{00000000-0005-0000-0000-00002C670000}"/>
    <cellStyle name="Normal 5 3 5 2 3" xfId="6150" xr:uid="{00000000-0005-0000-0000-00002D670000}"/>
    <cellStyle name="Normal 5 3 5 2 3 2" xfId="15474" xr:uid="{00000000-0005-0000-0000-00002E670000}"/>
    <cellStyle name="Normal 5 3 5 2 3 3" xfId="24797" xr:uid="{00000000-0005-0000-0000-00002F670000}"/>
    <cellStyle name="Normal 5 3 5 2 4" xfId="12189" xr:uid="{00000000-0005-0000-0000-000030670000}"/>
    <cellStyle name="Normal 5 3 5 2 5" xfId="21515" xr:uid="{00000000-0005-0000-0000-000031670000}"/>
    <cellStyle name="Normal 5 3 5 3" xfId="4409" xr:uid="{00000000-0005-0000-0000-000032670000}"/>
    <cellStyle name="Normal 5 3 5 3 2" xfId="9086" xr:uid="{00000000-0005-0000-0000-000033670000}"/>
    <cellStyle name="Normal 5 3 5 3 2 2" xfId="18410" xr:uid="{00000000-0005-0000-0000-000034670000}"/>
    <cellStyle name="Normal 5 3 5 3 2 3" xfId="27733" xr:uid="{00000000-0005-0000-0000-000035670000}"/>
    <cellStyle name="Normal 5 3 5 3 3" xfId="13743" xr:uid="{00000000-0005-0000-0000-000036670000}"/>
    <cellStyle name="Normal 5 3 5 3 4" xfId="23067" xr:uid="{00000000-0005-0000-0000-000037670000}"/>
    <cellStyle name="Normal 5 3 5 4" xfId="6149" xr:uid="{00000000-0005-0000-0000-000038670000}"/>
    <cellStyle name="Normal 5 3 5 4 2" xfId="15473" xr:uid="{00000000-0005-0000-0000-000039670000}"/>
    <cellStyle name="Normal 5 3 5 4 3" xfId="24796" xr:uid="{00000000-0005-0000-0000-00003A670000}"/>
    <cellStyle name="Normal 5 3 5 5" xfId="12188" xr:uid="{00000000-0005-0000-0000-00003B670000}"/>
    <cellStyle name="Normal 5 3 5 6" xfId="21514" xr:uid="{00000000-0005-0000-0000-00003C670000}"/>
    <cellStyle name="Normal 5 3 6" xfId="2732" xr:uid="{00000000-0005-0000-0000-00003D670000}"/>
    <cellStyle name="Normal 5 3 6 2" xfId="4411" xr:uid="{00000000-0005-0000-0000-00003E670000}"/>
    <cellStyle name="Normal 5 3 6 2 2" xfId="9088" xr:uid="{00000000-0005-0000-0000-00003F670000}"/>
    <cellStyle name="Normal 5 3 6 2 2 2" xfId="18412" xr:uid="{00000000-0005-0000-0000-000040670000}"/>
    <cellStyle name="Normal 5 3 6 2 2 3" xfId="27735" xr:uid="{00000000-0005-0000-0000-000041670000}"/>
    <cellStyle name="Normal 5 3 6 2 3" xfId="13745" xr:uid="{00000000-0005-0000-0000-000042670000}"/>
    <cellStyle name="Normal 5 3 6 2 4" xfId="23069" xr:uid="{00000000-0005-0000-0000-000043670000}"/>
    <cellStyle name="Normal 5 3 6 3" xfId="6151" xr:uid="{00000000-0005-0000-0000-000044670000}"/>
    <cellStyle name="Normal 5 3 6 3 2" xfId="15475" xr:uid="{00000000-0005-0000-0000-000045670000}"/>
    <cellStyle name="Normal 5 3 6 3 3" xfId="24798" xr:uid="{00000000-0005-0000-0000-000046670000}"/>
    <cellStyle name="Normal 5 3 6 4" xfId="12190" xr:uid="{00000000-0005-0000-0000-000047670000}"/>
    <cellStyle name="Normal 5 3 6 5" xfId="21516" xr:uid="{00000000-0005-0000-0000-000048670000}"/>
    <cellStyle name="Normal 5 3 7" xfId="2733" xr:uid="{00000000-0005-0000-0000-000049670000}"/>
    <cellStyle name="Normal 5 3 7 2" xfId="4412" xr:uid="{00000000-0005-0000-0000-00004A670000}"/>
    <cellStyle name="Normal 5 3 7 2 2" xfId="9089" xr:uid="{00000000-0005-0000-0000-00004B670000}"/>
    <cellStyle name="Normal 5 3 7 2 2 2" xfId="18413" xr:uid="{00000000-0005-0000-0000-00004C670000}"/>
    <cellStyle name="Normal 5 3 7 2 2 3" xfId="27736" xr:uid="{00000000-0005-0000-0000-00004D670000}"/>
    <cellStyle name="Normal 5 3 7 2 3" xfId="13746" xr:uid="{00000000-0005-0000-0000-00004E670000}"/>
    <cellStyle name="Normal 5 3 7 2 4" xfId="23070" xr:uid="{00000000-0005-0000-0000-00004F670000}"/>
    <cellStyle name="Normal 5 3 7 3" xfId="6152" xr:uid="{00000000-0005-0000-0000-000050670000}"/>
    <cellStyle name="Normal 5 3 7 3 2" xfId="15476" xr:uid="{00000000-0005-0000-0000-000051670000}"/>
    <cellStyle name="Normal 5 3 7 3 3" xfId="24799" xr:uid="{00000000-0005-0000-0000-000052670000}"/>
    <cellStyle name="Normal 5 3 7 4" xfId="12191" xr:uid="{00000000-0005-0000-0000-000053670000}"/>
    <cellStyle name="Normal 5 3 7 5" xfId="21517" xr:uid="{00000000-0005-0000-0000-000054670000}"/>
    <cellStyle name="Normal 5 3 8" xfId="2734" xr:uid="{00000000-0005-0000-0000-000055670000}"/>
    <cellStyle name="Normal 5 3 8 2" xfId="4413" xr:uid="{00000000-0005-0000-0000-000056670000}"/>
    <cellStyle name="Normal 5 3 8 2 2" xfId="9090" xr:uid="{00000000-0005-0000-0000-000057670000}"/>
    <cellStyle name="Normal 5 3 8 2 2 2" xfId="18414" xr:uid="{00000000-0005-0000-0000-000058670000}"/>
    <cellStyle name="Normal 5 3 8 2 2 3" xfId="27737" xr:uid="{00000000-0005-0000-0000-000059670000}"/>
    <cellStyle name="Normal 5 3 8 2 3" xfId="13747" xr:uid="{00000000-0005-0000-0000-00005A670000}"/>
    <cellStyle name="Normal 5 3 8 2 4" xfId="23071" xr:uid="{00000000-0005-0000-0000-00005B670000}"/>
    <cellStyle name="Normal 5 3 8 3" xfId="6153" xr:uid="{00000000-0005-0000-0000-00005C670000}"/>
    <cellStyle name="Normal 5 3 8 3 2" xfId="15477" xr:uid="{00000000-0005-0000-0000-00005D670000}"/>
    <cellStyle name="Normal 5 3 8 3 3" xfId="24800" xr:uid="{00000000-0005-0000-0000-00005E670000}"/>
    <cellStyle name="Normal 5 3 8 4" xfId="12192" xr:uid="{00000000-0005-0000-0000-00005F670000}"/>
    <cellStyle name="Normal 5 3 8 5" xfId="21518" xr:uid="{00000000-0005-0000-0000-000060670000}"/>
    <cellStyle name="Normal 5 3 9" xfId="2706" xr:uid="{00000000-0005-0000-0000-000061670000}"/>
    <cellStyle name="Normal 5 3 9 2" xfId="7548" xr:uid="{00000000-0005-0000-0000-000062670000}"/>
    <cellStyle name="Normal 5 3 9 2 2" xfId="16872" xr:uid="{00000000-0005-0000-0000-000063670000}"/>
    <cellStyle name="Normal 5 3 9 2 3" xfId="26195" xr:uid="{00000000-0005-0000-0000-000064670000}"/>
    <cellStyle name="Normal 5 3 9 3" xfId="12165" xr:uid="{00000000-0005-0000-0000-000065670000}"/>
    <cellStyle name="Normal 5 3 9 4" xfId="21491" xr:uid="{00000000-0005-0000-0000-000066670000}"/>
    <cellStyle name="Normal 5 4" xfId="252" xr:uid="{00000000-0005-0000-0000-000067670000}"/>
    <cellStyle name="Normal 5 4 2" xfId="2736" xr:uid="{00000000-0005-0000-0000-000068670000}"/>
    <cellStyle name="Normal 5 4 2 10" xfId="21520" xr:uid="{00000000-0005-0000-0000-000069670000}"/>
    <cellStyle name="Normal 5 4 2 2" xfId="2737" xr:uid="{00000000-0005-0000-0000-00006A670000}"/>
    <cellStyle name="Normal 5 4 2 2 2" xfId="2738" xr:uid="{00000000-0005-0000-0000-00006B670000}"/>
    <cellStyle name="Normal 5 4 2 2 2 2" xfId="2739" xr:uid="{00000000-0005-0000-0000-00006C670000}"/>
    <cellStyle name="Normal 5 4 2 2 2 2 2" xfId="4418" xr:uid="{00000000-0005-0000-0000-00006D670000}"/>
    <cellStyle name="Normal 5 4 2 2 2 2 2 2" xfId="9095" xr:uid="{00000000-0005-0000-0000-00006E670000}"/>
    <cellStyle name="Normal 5 4 2 2 2 2 2 2 2" xfId="18419" xr:uid="{00000000-0005-0000-0000-00006F670000}"/>
    <cellStyle name="Normal 5 4 2 2 2 2 2 2 3" xfId="27742" xr:uid="{00000000-0005-0000-0000-000070670000}"/>
    <cellStyle name="Normal 5 4 2 2 2 2 2 3" xfId="13752" xr:uid="{00000000-0005-0000-0000-000071670000}"/>
    <cellStyle name="Normal 5 4 2 2 2 2 2 4" xfId="23076" xr:uid="{00000000-0005-0000-0000-000072670000}"/>
    <cellStyle name="Normal 5 4 2 2 2 2 3" xfId="6158" xr:uid="{00000000-0005-0000-0000-000073670000}"/>
    <cellStyle name="Normal 5 4 2 2 2 2 3 2" xfId="15482" xr:uid="{00000000-0005-0000-0000-000074670000}"/>
    <cellStyle name="Normal 5 4 2 2 2 2 3 3" xfId="24805" xr:uid="{00000000-0005-0000-0000-000075670000}"/>
    <cellStyle name="Normal 5 4 2 2 2 2 4" xfId="12197" xr:uid="{00000000-0005-0000-0000-000076670000}"/>
    <cellStyle name="Normal 5 4 2 2 2 2 5" xfId="21523" xr:uid="{00000000-0005-0000-0000-000077670000}"/>
    <cellStyle name="Normal 5 4 2 2 2 3" xfId="4417" xr:uid="{00000000-0005-0000-0000-000078670000}"/>
    <cellStyle name="Normal 5 4 2 2 2 3 2" xfId="9094" xr:uid="{00000000-0005-0000-0000-000079670000}"/>
    <cellStyle name="Normal 5 4 2 2 2 3 2 2" xfId="18418" xr:uid="{00000000-0005-0000-0000-00007A670000}"/>
    <cellStyle name="Normal 5 4 2 2 2 3 2 3" xfId="27741" xr:uid="{00000000-0005-0000-0000-00007B670000}"/>
    <cellStyle name="Normal 5 4 2 2 2 3 3" xfId="13751" xr:uid="{00000000-0005-0000-0000-00007C670000}"/>
    <cellStyle name="Normal 5 4 2 2 2 3 4" xfId="23075" xr:uid="{00000000-0005-0000-0000-00007D670000}"/>
    <cellStyle name="Normal 5 4 2 2 2 4" xfId="6157" xr:uid="{00000000-0005-0000-0000-00007E670000}"/>
    <cellStyle name="Normal 5 4 2 2 2 4 2" xfId="15481" xr:uid="{00000000-0005-0000-0000-00007F670000}"/>
    <cellStyle name="Normal 5 4 2 2 2 4 3" xfId="24804" xr:uid="{00000000-0005-0000-0000-000080670000}"/>
    <cellStyle name="Normal 5 4 2 2 2 5" xfId="12196" xr:uid="{00000000-0005-0000-0000-000081670000}"/>
    <cellStyle name="Normal 5 4 2 2 2 6" xfId="21522" xr:uid="{00000000-0005-0000-0000-000082670000}"/>
    <cellStyle name="Normal 5 4 2 2 3" xfId="2740" xr:uid="{00000000-0005-0000-0000-000083670000}"/>
    <cellStyle name="Normal 5 4 2 2 3 2" xfId="4419" xr:uid="{00000000-0005-0000-0000-000084670000}"/>
    <cellStyle name="Normal 5 4 2 2 3 2 2" xfId="9096" xr:uid="{00000000-0005-0000-0000-000085670000}"/>
    <cellStyle name="Normal 5 4 2 2 3 2 2 2" xfId="18420" xr:uid="{00000000-0005-0000-0000-000086670000}"/>
    <cellStyle name="Normal 5 4 2 2 3 2 2 3" xfId="27743" xr:uid="{00000000-0005-0000-0000-000087670000}"/>
    <cellStyle name="Normal 5 4 2 2 3 2 3" xfId="13753" xr:uid="{00000000-0005-0000-0000-000088670000}"/>
    <cellStyle name="Normal 5 4 2 2 3 2 4" xfId="23077" xr:uid="{00000000-0005-0000-0000-000089670000}"/>
    <cellStyle name="Normal 5 4 2 2 3 3" xfId="6159" xr:uid="{00000000-0005-0000-0000-00008A670000}"/>
    <cellStyle name="Normal 5 4 2 2 3 3 2" xfId="15483" xr:uid="{00000000-0005-0000-0000-00008B670000}"/>
    <cellStyle name="Normal 5 4 2 2 3 3 3" xfId="24806" xr:uid="{00000000-0005-0000-0000-00008C670000}"/>
    <cellStyle name="Normal 5 4 2 2 3 4" xfId="12198" xr:uid="{00000000-0005-0000-0000-00008D670000}"/>
    <cellStyle name="Normal 5 4 2 2 3 5" xfId="21524" xr:uid="{00000000-0005-0000-0000-00008E670000}"/>
    <cellStyle name="Normal 5 4 2 2 4" xfId="4416" xr:uid="{00000000-0005-0000-0000-00008F670000}"/>
    <cellStyle name="Normal 5 4 2 2 4 2" xfId="9093" xr:uid="{00000000-0005-0000-0000-000090670000}"/>
    <cellStyle name="Normal 5 4 2 2 4 2 2" xfId="18417" xr:uid="{00000000-0005-0000-0000-000091670000}"/>
    <cellStyle name="Normal 5 4 2 2 4 2 3" xfId="27740" xr:uid="{00000000-0005-0000-0000-000092670000}"/>
    <cellStyle name="Normal 5 4 2 2 4 3" xfId="13750" xr:uid="{00000000-0005-0000-0000-000093670000}"/>
    <cellStyle name="Normal 5 4 2 2 4 4" xfId="23074" xr:uid="{00000000-0005-0000-0000-000094670000}"/>
    <cellStyle name="Normal 5 4 2 2 5" xfId="6156" xr:uid="{00000000-0005-0000-0000-000095670000}"/>
    <cellStyle name="Normal 5 4 2 2 5 2" xfId="15480" xr:uid="{00000000-0005-0000-0000-000096670000}"/>
    <cellStyle name="Normal 5 4 2 2 5 3" xfId="24803" xr:uid="{00000000-0005-0000-0000-000097670000}"/>
    <cellStyle name="Normal 5 4 2 2 6" xfId="12195" xr:uid="{00000000-0005-0000-0000-000098670000}"/>
    <cellStyle name="Normal 5 4 2 2 7" xfId="21521" xr:uid="{00000000-0005-0000-0000-000099670000}"/>
    <cellStyle name="Normal 5 4 2 3" xfId="2741" xr:uid="{00000000-0005-0000-0000-00009A670000}"/>
    <cellStyle name="Normal 5 4 2 3 2" xfId="2742" xr:uid="{00000000-0005-0000-0000-00009B670000}"/>
    <cellStyle name="Normal 5 4 2 3 2 2" xfId="4421" xr:uid="{00000000-0005-0000-0000-00009C670000}"/>
    <cellStyle name="Normal 5 4 2 3 2 2 2" xfId="9098" xr:uid="{00000000-0005-0000-0000-00009D670000}"/>
    <cellStyle name="Normal 5 4 2 3 2 2 2 2" xfId="18422" xr:uid="{00000000-0005-0000-0000-00009E670000}"/>
    <cellStyle name="Normal 5 4 2 3 2 2 2 3" xfId="27745" xr:uid="{00000000-0005-0000-0000-00009F670000}"/>
    <cellStyle name="Normal 5 4 2 3 2 2 3" xfId="13755" xr:uid="{00000000-0005-0000-0000-0000A0670000}"/>
    <cellStyle name="Normal 5 4 2 3 2 2 4" xfId="23079" xr:uid="{00000000-0005-0000-0000-0000A1670000}"/>
    <cellStyle name="Normal 5 4 2 3 2 3" xfId="6161" xr:uid="{00000000-0005-0000-0000-0000A2670000}"/>
    <cellStyle name="Normal 5 4 2 3 2 3 2" xfId="15485" xr:uid="{00000000-0005-0000-0000-0000A3670000}"/>
    <cellStyle name="Normal 5 4 2 3 2 3 3" xfId="24808" xr:uid="{00000000-0005-0000-0000-0000A4670000}"/>
    <cellStyle name="Normal 5 4 2 3 2 4" xfId="12200" xr:uid="{00000000-0005-0000-0000-0000A5670000}"/>
    <cellStyle name="Normal 5 4 2 3 2 5" xfId="21526" xr:uid="{00000000-0005-0000-0000-0000A6670000}"/>
    <cellStyle name="Normal 5 4 2 3 3" xfId="4420" xr:uid="{00000000-0005-0000-0000-0000A7670000}"/>
    <cellStyle name="Normal 5 4 2 3 3 2" xfId="9097" xr:uid="{00000000-0005-0000-0000-0000A8670000}"/>
    <cellStyle name="Normal 5 4 2 3 3 2 2" xfId="18421" xr:uid="{00000000-0005-0000-0000-0000A9670000}"/>
    <cellStyle name="Normal 5 4 2 3 3 2 3" xfId="27744" xr:uid="{00000000-0005-0000-0000-0000AA670000}"/>
    <cellStyle name="Normal 5 4 2 3 3 3" xfId="13754" xr:uid="{00000000-0005-0000-0000-0000AB670000}"/>
    <cellStyle name="Normal 5 4 2 3 3 4" xfId="23078" xr:uid="{00000000-0005-0000-0000-0000AC670000}"/>
    <cellStyle name="Normal 5 4 2 3 4" xfId="6160" xr:uid="{00000000-0005-0000-0000-0000AD670000}"/>
    <cellStyle name="Normal 5 4 2 3 4 2" xfId="15484" xr:uid="{00000000-0005-0000-0000-0000AE670000}"/>
    <cellStyle name="Normal 5 4 2 3 4 3" xfId="24807" xr:uid="{00000000-0005-0000-0000-0000AF670000}"/>
    <cellStyle name="Normal 5 4 2 3 5" xfId="12199" xr:uid="{00000000-0005-0000-0000-0000B0670000}"/>
    <cellStyle name="Normal 5 4 2 3 6" xfId="21525" xr:uid="{00000000-0005-0000-0000-0000B1670000}"/>
    <cellStyle name="Normal 5 4 2 4" xfId="2743" xr:uid="{00000000-0005-0000-0000-0000B2670000}"/>
    <cellStyle name="Normal 5 4 2 4 2" xfId="4422" xr:uid="{00000000-0005-0000-0000-0000B3670000}"/>
    <cellStyle name="Normal 5 4 2 4 2 2" xfId="9099" xr:uid="{00000000-0005-0000-0000-0000B4670000}"/>
    <cellStyle name="Normal 5 4 2 4 2 2 2" xfId="18423" xr:uid="{00000000-0005-0000-0000-0000B5670000}"/>
    <cellStyle name="Normal 5 4 2 4 2 2 3" xfId="27746" xr:uid="{00000000-0005-0000-0000-0000B6670000}"/>
    <cellStyle name="Normal 5 4 2 4 2 3" xfId="13756" xr:uid="{00000000-0005-0000-0000-0000B7670000}"/>
    <cellStyle name="Normal 5 4 2 4 2 4" xfId="23080" xr:uid="{00000000-0005-0000-0000-0000B8670000}"/>
    <cellStyle name="Normal 5 4 2 4 3" xfId="6162" xr:uid="{00000000-0005-0000-0000-0000B9670000}"/>
    <cellStyle name="Normal 5 4 2 4 3 2" xfId="15486" xr:uid="{00000000-0005-0000-0000-0000BA670000}"/>
    <cellStyle name="Normal 5 4 2 4 3 3" xfId="24809" xr:uid="{00000000-0005-0000-0000-0000BB670000}"/>
    <cellStyle name="Normal 5 4 2 4 4" xfId="12201" xr:uid="{00000000-0005-0000-0000-0000BC670000}"/>
    <cellStyle name="Normal 5 4 2 4 5" xfId="21527" xr:uid="{00000000-0005-0000-0000-0000BD670000}"/>
    <cellStyle name="Normal 5 4 2 5" xfId="2744" xr:uid="{00000000-0005-0000-0000-0000BE670000}"/>
    <cellStyle name="Normal 5 4 2 5 2" xfId="4423" xr:uid="{00000000-0005-0000-0000-0000BF670000}"/>
    <cellStyle name="Normal 5 4 2 5 2 2" xfId="9100" xr:uid="{00000000-0005-0000-0000-0000C0670000}"/>
    <cellStyle name="Normal 5 4 2 5 2 2 2" xfId="18424" xr:uid="{00000000-0005-0000-0000-0000C1670000}"/>
    <cellStyle name="Normal 5 4 2 5 2 2 3" xfId="27747" xr:uid="{00000000-0005-0000-0000-0000C2670000}"/>
    <cellStyle name="Normal 5 4 2 5 2 3" xfId="13757" xr:uid="{00000000-0005-0000-0000-0000C3670000}"/>
    <cellStyle name="Normal 5 4 2 5 2 4" xfId="23081" xr:uid="{00000000-0005-0000-0000-0000C4670000}"/>
    <cellStyle name="Normal 5 4 2 5 3" xfId="6163" xr:uid="{00000000-0005-0000-0000-0000C5670000}"/>
    <cellStyle name="Normal 5 4 2 5 3 2" xfId="15487" xr:uid="{00000000-0005-0000-0000-0000C6670000}"/>
    <cellStyle name="Normal 5 4 2 5 3 3" xfId="24810" xr:uid="{00000000-0005-0000-0000-0000C7670000}"/>
    <cellStyle name="Normal 5 4 2 5 4" xfId="12202" xr:uid="{00000000-0005-0000-0000-0000C8670000}"/>
    <cellStyle name="Normal 5 4 2 5 5" xfId="21528" xr:uid="{00000000-0005-0000-0000-0000C9670000}"/>
    <cellStyle name="Normal 5 4 2 6" xfId="2745" xr:uid="{00000000-0005-0000-0000-0000CA670000}"/>
    <cellStyle name="Normal 5 4 2 6 2" xfId="4424" xr:uid="{00000000-0005-0000-0000-0000CB670000}"/>
    <cellStyle name="Normal 5 4 2 6 2 2" xfId="9101" xr:uid="{00000000-0005-0000-0000-0000CC670000}"/>
    <cellStyle name="Normal 5 4 2 6 2 2 2" xfId="18425" xr:uid="{00000000-0005-0000-0000-0000CD670000}"/>
    <cellStyle name="Normal 5 4 2 6 2 2 3" xfId="27748" xr:uid="{00000000-0005-0000-0000-0000CE670000}"/>
    <cellStyle name="Normal 5 4 2 6 2 3" xfId="13758" xr:uid="{00000000-0005-0000-0000-0000CF670000}"/>
    <cellStyle name="Normal 5 4 2 6 2 4" xfId="23082" xr:uid="{00000000-0005-0000-0000-0000D0670000}"/>
    <cellStyle name="Normal 5 4 2 6 3" xfId="6164" xr:uid="{00000000-0005-0000-0000-0000D1670000}"/>
    <cellStyle name="Normal 5 4 2 6 3 2" xfId="15488" xr:uid="{00000000-0005-0000-0000-0000D2670000}"/>
    <cellStyle name="Normal 5 4 2 6 3 3" xfId="24811" xr:uid="{00000000-0005-0000-0000-0000D3670000}"/>
    <cellStyle name="Normal 5 4 2 6 4" xfId="12203" xr:uid="{00000000-0005-0000-0000-0000D4670000}"/>
    <cellStyle name="Normal 5 4 2 6 5" xfId="21529" xr:uid="{00000000-0005-0000-0000-0000D5670000}"/>
    <cellStyle name="Normal 5 4 2 7" xfId="4415" xr:uid="{00000000-0005-0000-0000-0000D6670000}"/>
    <cellStyle name="Normal 5 4 2 7 2" xfId="9092" xr:uid="{00000000-0005-0000-0000-0000D7670000}"/>
    <cellStyle name="Normal 5 4 2 7 2 2" xfId="18416" xr:uid="{00000000-0005-0000-0000-0000D8670000}"/>
    <cellStyle name="Normal 5 4 2 7 2 3" xfId="27739" xr:uid="{00000000-0005-0000-0000-0000D9670000}"/>
    <cellStyle name="Normal 5 4 2 7 3" xfId="13749" xr:uid="{00000000-0005-0000-0000-0000DA670000}"/>
    <cellStyle name="Normal 5 4 2 7 4" xfId="23073" xr:uid="{00000000-0005-0000-0000-0000DB670000}"/>
    <cellStyle name="Normal 5 4 2 8" xfId="6155" xr:uid="{00000000-0005-0000-0000-0000DC670000}"/>
    <cellStyle name="Normal 5 4 2 8 2" xfId="15479" xr:uid="{00000000-0005-0000-0000-0000DD670000}"/>
    <cellStyle name="Normal 5 4 2 8 3" xfId="24802" xr:uid="{00000000-0005-0000-0000-0000DE670000}"/>
    <cellStyle name="Normal 5 4 2 9" xfId="12194" xr:uid="{00000000-0005-0000-0000-0000DF670000}"/>
    <cellStyle name="Normal 5 4 3" xfId="2746" xr:uid="{00000000-0005-0000-0000-0000E0670000}"/>
    <cellStyle name="Normal 5 4 4" xfId="2747" xr:uid="{00000000-0005-0000-0000-0000E1670000}"/>
    <cellStyle name="Normal 5 4 4 2" xfId="2748" xr:uid="{00000000-0005-0000-0000-0000E2670000}"/>
    <cellStyle name="Normal 5 4 4 2 2" xfId="4426" xr:uid="{00000000-0005-0000-0000-0000E3670000}"/>
    <cellStyle name="Normal 5 4 4 2 2 2" xfId="9103" xr:uid="{00000000-0005-0000-0000-0000E4670000}"/>
    <cellStyle name="Normal 5 4 4 2 2 2 2" xfId="18427" xr:uid="{00000000-0005-0000-0000-0000E5670000}"/>
    <cellStyle name="Normal 5 4 4 2 2 2 3" xfId="27750" xr:uid="{00000000-0005-0000-0000-0000E6670000}"/>
    <cellStyle name="Normal 5 4 4 2 2 3" xfId="13760" xr:uid="{00000000-0005-0000-0000-0000E7670000}"/>
    <cellStyle name="Normal 5 4 4 2 2 4" xfId="23084" xr:uid="{00000000-0005-0000-0000-0000E8670000}"/>
    <cellStyle name="Normal 5 4 4 2 3" xfId="6167" xr:uid="{00000000-0005-0000-0000-0000E9670000}"/>
    <cellStyle name="Normal 5 4 4 2 3 2" xfId="15491" xr:uid="{00000000-0005-0000-0000-0000EA670000}"/>
    <cellStyle name="Normal 5 4 4 2 3 3" xfId="24814" xr:uid="{00000000-0005-0000-0000-0000EB670000}"/>
    <cellStyle name="Normal 5 4 4 2 4" xfId="12205" xr:uid="{00000000-0005-0000-0000-0000EC670000}"/>
    <cellStyle name="Normal 5 4 4 2 5" xfId="21531" xr:uid="{00000000-0005-0000-0000-0000ED670000}"/>
    <cellStyle name="Normal 5 4 4 3" xfId="4425" xr:uid="{00000000-0005-0000-0000-0000EE670000}"/>
    <cellStyle name="Normal 5 4 4 3 2" xfId="9102" xr:uid="{00000000-0005-0000-0000-0000EF670000}"/>
    <cellStyle name="Normal 5 4 4 3 2 2" xfId="18426" xr:uid="{00000000-0005-0000-0000-0000F0670000}"/>
    <cellStyle name="Normal 5 4 4 3 2 3" xfId="27749" xr:uid="{00000000-0005-0000-0000-0000F1670000}"/>
    <cellStyle name="Normal 5 4 4 3 3" xfId="13759" xr:uid="{00000000-0005-0000-0000-0000F2670000}"/>
    <cellStyle name="Normal 5 4 4 3 4" xfId="23083" xr:uid="{00000000-0005-0000-0000-0000F3670000}"/>
    <cellStyle name="Normal 5 4 4 4" xfId="6166" xr:uid="{00000000-0005-0000-0000-0000F4670000}"/>
    <cellStyle name="Normal 5 4 4 4 2" xfId="15490" xr:uid="{00000000-0005-0000-0000-0000F5670000}"/>
    <cellStyle name="Normal 5 4 4 4 3" xfId="24813" xr:uid="{00000000-0005-0000-0000-0000F6670000}"/>
    <cellStyle name="Normal 5 4 4 5" xfId="12204" xr:uid="{00000000-0005-0000-0000-0000F7670000}"/>
    <cellStyle name="Normal 5 4 4 6" xfId="21530" xr:uid="{00000000-0005-0000-0000-0000F8670000}"/>
    <cellStyle name="Normal 5 4 5" xfId="2749" xr:uid="{00000000-0005-0000-0000-0000F9670000}"/>
    <cellStyle name="Normal 5 4 5 2" xfId="4427" xr:uid="{00000000-0005-0000-0000-0000FA670000}"/>
    <cellStyle name="Normal 5 4 5 2 2" xfId="9104" xr:uid="{00000000-0005-0000-0000-0000FB670000}"/>
    <cellStyle name="Normal 5 4 5 2 2 2" xfId="18428" xr:uid="{00000000-0005-0000-0000-0000FC670000}"/>
    <cellStyle name="Normal 5 4 5 2 2 3" xfId="27751" xr:uid="{00000000-0005-0000-0000-0000FD670000}"/>
    <cellStyle name="Normal 5 4 5 2 3" xfId="13761" xr:uid="{00000000-0005-0000-0000-0000FE670000}"/>
    <cellStyle name="Normal 5 4 5 2 4" xfId="23085" xr:uid="{00000000-0005-0000-0000-0000FF670000}"/>
    <cellStyle name="Normal 5 4 5 3" xfId="6168" xr:uid="{00000000-0005-0000-0000-000000680000}"/>
    <cellStyle name="Normal 5 4 5 3 2" xfId="15492" xr:uid="{00000000-0005-0000-0000-000001680000}"/>
    <cellStyle name="Normal 5 4 5 3 3" xfId="24815" xr:uid="{00000000-0005-0000-0000-000002680000}"/>
    <cellStyle name="Normal 5 4 5 4" xfId="12206" xr:uid="{00000000-0005-0000-0000-000003680000}"/>
    <cellStyle name="Normal 5 4 5 5" xfId="21532" xr:uid="{00000000-0005-0000-0000-000004680000}"/>
    <cellStyle name="Normal 5 4 6" xfId="2735" xr:uid="{00000000-0005-0000-0000-000005680000}"/>
    <cellStyle name="Normal 5 4 6 2" xfId="7552" xr:uid="{00000000-0005-0000-0000-000006680000}"/>
    <cellStyle name="Normal 5 4 6 2 2" xfId="16876" xr:uid="{00000000-0005-0000-0000-000007680000}"/>
    <cellStyle name="Normal 5 4 6 2 3" xfId="26199" xr:uid="{00000000-0005-0000-0000-000008680000}"/>
    <cellStyle name="Normal 5 4 6 3" xfId="12193" xr:uid="{00000000-0005-0000-0000-000009680000}"/>
    <cellStyle name="Normal 5 4 6 4" xfId="21519" xr:uid="{00000000-0005-0000-0000-00000A680000}"/>
    <cellStyle name="Normal 5 4 7" xfId="4414" xr:uid="{00000000-0005-0000-0000-00000B680000}"/>
    <cellStyle name="Normal 5 4 7 2" xfId="9091" xr:uid="{00000000-0005-0000-0000-00000C680000}"/>
    <cellStyle name="Normal 5 4 7 2 2" xfId="18415" xr:uid="{00000000-0005-0000-0000-00000D680000}"/>
    <cellStyle name="Normal 5 4 7 2 3" xfId="27738" xr:uid="{00000000-0005-0000-0000-00000E680000}"/>
    <cellStyle name="Normal 5 4 7 3" xfId="13748" xr:uid="{00000000-0005-0000-0000-00000F680000}"/>
    <cellStyle name="Normal 5 4 7 4" xfId="23072" xr:uid="{00000000-0005-0000-0000-000010680000}"/>
    <cellStyle name="Normal 5 4 8" xfId="6154" xr:uid="{00000000-0005-0000-0000-000011680000}"/>
    <cellStyle name="Normal 5 4 8 2" xfId="15478" xr:uid="{00000000-0005-0000-0000-000012680000}"/>
    <cellStyle name="Normal 5 4 8 3" xfId="24801" xr:uid="{00000000-0005-0000-0000-000013680000}"/>
    <cellStyle name="Normal 5 5" xfId="429" xr:uid="{00000000-0005-0000-0000-000014680000}"/>
    <cellStyle name="Normal 5 5 2" xfId="916" xr:uid="{00000000-0005-0000-0000-000015680000}"/>
    <cellStyle name="Normal 5 5 2 2" xfId="2752" xr:uid="{00000000-0005-0000-0000-000016680000}"/>
    <cellStyle name="Normal 5 5 2 2 2" xfId="4430" xr:uid="{00000000-0005-0000-0000-000017680000}"/>
    <cellStyle name="Normal 5 5 2 2 2 2" xfId="9107" xr:uid="{00000000-0005-0000-0000-000018680000}"/>
    <cellStyle name="Normal 5 5 2 2 2 2 2" xfId="18431" xr:uid="{00000000-0005-0000-0000-000019680000}"/>
    <cellStyle name="Normal 5 5 2 2 2 2 3" xfId="27754" xr:uid="{00000000-0005-0000-0000-00001A680000}"/>
    <cellStyle name="Normal 5 5 2 2 2 3" xfId="13764" xr:uid="{00000000-0005-0000-0000-00001B680000}"/>
    <cellStyle name="Normal 5 5 2 2 2 4" xfId="23088" xr:uid="{00000000-0005-0000-0000-00001C680000}"/>
    <cellStyle name="Normal 5 5 2 2 3" xfId="6171" xr:uid="{00000000-0005-0000-0000-00001D680000}"/>
    <cellStyle name="Normal 5 5 2 2 3 2" xfId="15495" xr:uid="{00000000-0005-0000-0000-00001E680000}"/>
    <cellStyle name="Normal 5 5 2 2 3 3" xfId="24818" xr:uid="{00000000-0005-0000-0000-00001F680000}"/>
    <cellStyle name="Normal 5 5 2 2 4" xfId="12209" xr:uid="{00000000-0005-0000-0000-000020680000}"/>
    <cellStyle name="Normal 5 5 2 2 5" xfId="21535" xr:uid="{00000000-0005-0000-0000-000021680000}"/>
    <cellStyle name="Normal 5 5 2 3" xfId="2751" xr:uid="{00000000-0005-0000-0000-000022680000}"/>
    <cellStyle name="Normal 5 5 2 3 2" xfId="7554" xr:uid="{00000000-0005-0000-0000-000023680000}"/>
    <cellStyle name="Normal 5 5 2 3 2 2" xfId="16878" xr:uid="{00000000-0005-0000-0000-000024680000}"/>
    <cellStyle name="Normal 5 5 2 3 2 3" xfId="26201" xr:uid="{00000000-0005-0000-0000-000025680000}"/>
    <cellStyle name="Normal 5 5 2 3 3" xfId="12208" xr:uid="{00000000-0005-0000-0000-000026680000}"/>
    <cellStyle name="Normal 5 5 2 3 4" xfId="21534" xr:uid="{00000000-0005-0000-0000-000027680000}"/>
    <cellStyle name="Normal 5 5 2 4" xfId="4429" xr:uid="{00000000-0005-0000-0000-000028680000}"/>
    <cellStyle name="Normal 5 5 2 4 2" xfId="9106" xr:uid="{00000000-0005-0000-0000-000029680000}"/>
    <cellStyle name="Normal 5 5 2 4 2 2" xfId="18430" xr:uid="{00000000-0005-0000-0000-00002A680000}"/>
    <cellStyle name="Normal 5 5 2 4 2 3" xfId="27753" xr:uid="{00000000-0005-0000-0000-00002B680000}"/>
    <cellStyle name="Normal 5 5 2 4 3" xfId="13763" xr:uid="{00000000-0005-0000-0000-00002C680000}"/>
    <cellStyle name="Normal 5 5 2 4 4" xfId="23087" xr:uid="{00000000-0005-0000-0000-00002D680000}"/>
    <cellStyle name="Normal 5 5 2 5" xfId="6170" xr:uid="{00000000-0005-0000-0000-00002E680000}"/>
    <cellStyle name="Normal 5 5 2 5 2" xfId="15494" xr:uid="{00000000-0005-0000-0000-00002F680000}"/>
    <cellStyle name="Normal 5 5 2 5 3" xfId="24817" xr:uid="{00000000-0005-0000-0000-000030680000}"/>
    <cellStyle name="Normal 5 5 2 6" xfId="10517" xr:uid="{00000000-0005-0000-0000-000031680000}"/>
    <cellStyle name="Normal 5 5 2 7" xfId="19841" xr:uid="{00000000-0005-0000-0000-000032680000}"/>
    <cellStyle name="Normal 5 5 3" xfId="2753" xr:uid="{00000000-0005-0000-0000-000033680000}"/>
    <cellStyle name="Normal 5 5 3 2" xfId="4431" xr:uid="{00000000-0005-0000-0000-000034680000}"/>
    <cellStyle name="Normal 5 5 3 2 2" xfId="9108" xr:uid="{00000000-0005-0000-0000-000035680000}"/>
    <cellStyle name="Normal 5 5 3 2 2 2" xfId="18432" xr:uid="{00000000-0005-0000-0000-000036680000}"/>
    <cellStyle name="Normal 5 5 3 2 2 3" xfId="27755" xr:uid="{00000000-0005-0000-0000-000037680000}"/>
    <cellStyle name="Normal 5 5 3 2 3" xfId="13765" xr:uid="{00000000-0005-0000-0000-000038680000}"/>
    <cellStyle name="Normal 5 5 3 2 4" xfId="23089" xr:uid="{00000000-0005-0000-0000-000039680000}"/>
    <cellStyle name="Normal 5 5 3 3" xfId="6172" xr:uid="{00000000-0005-0000-0000-00003A680000}"/>
    <cellStyle name="Normal 5 5 3 3 2" xfId="15496" xr:uid="{00000000-0005-0000-0000-00003B680000}"/>
    <cellStyle name="Normal 5 5 3 3 3" xfId="24819" xr:uid="{00000000-0005-0000-0000-00003C680000}"/>
    <cellStyle name="Normal 5 5 3 4" xfId="12210" xr:uid="{00000000-0005-0000-0000-00003D680000}"/>
    <cellStyle name="Normal 5 5 3 5" xfId="21536" xr:uid="{00000000-0005-0000-0000-00003E680000}"/>
    <cellStyle name="Normal 5 5 4" xfId="2750" xr:uid="{00000000-0005-0000-0000-00003F680000}"/>
    <cellStyle name="Normal 5 5 4 2" xfId="7553" xr:uid="{00000000-0005-0000-0000-000040680000}"/>
    <cellStyle name="Normal 5 5 4 2 2" xfId="16877" xr:uid="{00000000-0005-0000-0000-000041680000}"/>
    <cellStyle name="Normal 5 5 4 2 3" xfId="26200" xr:uid="{00000000-0005-0000-0000-000042680000}"/>
    <cellStyle name="Normal 5 5 4 3" xfId="12207" xr:uid="{00000000-0005-0000-0000-000043680000}"/>
    <cellStyle name="Normal 5 5 4 4" xfId="21533" xr:uid="{00000000-0005-0000-0000-000044680000}"/>
    <cellStyle name="Normal 5 5 5" xfId="4428" xr:uid="{00000000-0005-0000-0000-000045680000}"/>
    <cellStyle name="Normal 5 5 5 2" xfId="9105" xr:uid="{00000000-0005-0000-0000-000046680000}"/>
    <cellStyle name="Normal 5 5 5 2 2" xfId="18429" xr:uid="{00000000-0005-0000-0000-000047680000}"/>
    <cellStyle name="Normal 5 5 5 2 3" xfId="27752" xr:uid="{00000000-0005-0000-0000-000048680000}"/>
    <cellStyle name="Normal 5 5 5 3" xfId="13762" xr:uid="{00000000-0005-0000-0000-000049680000}"/>
    <cellStyle name="Normal 5 5 5 4" xfId="23086" xr:uid="{00000000-0005-0000-0000-00004A680000}"/>
    <cellStyle name="Normal 5 5 6" xfId="6169" xr:uid="{00000000-0005-0000-0000-00004B680000}"/>
    <cellStyle name="Normal 5 5 6 2" xfId="15493" xr:uid="{00000000-0005-0000-0000-00004C680000}"/>
    <cellStyle name="Normal 5 5 6 3" xfId="24816" xr:uid="{00000000-0005-0000-0000-00004D680000}"/>
    <cellStyle name="Normal 5 5 7" xfId="9539" xr:uid="{00000000-0005-0000-0000-00004E680000}"/>
    <cellStyle name="Normal 5 5 7 2" xfId="18863" xr:uid="{00000000-0005-0000-0000-00004F680000}"/>
    <cellStyle name="Normal 5 5 7 3" xfId="28186" xr:uid="{00000000-0005-0000-0000-000050680000}"/>
    <cellStyle name="Normal 5 5 8" xfId="10033" xr:uid="{00000000-0005-0000-0000-000051680000}"/>
    <cellStyle name="Normal 5 5 9" xfId="19357" xr:uid="{00000000-0005-0000-0000-000052680000}"/>
    <cellStyle name="Normal 5 6" xfId="676" xr:uid="{00000000-0005-0000-0000-000053680000}"/>
    <cellStyle name="Normal 5 6 2" xfId="2755" xr:uid="{00000000-0005-0000-0000-000054680000}"/>
    <cellStyle name="Normal 5 6 2 2" xfId="2756" xr:uid="{00000000-0005-0000-0000-000055680000}"/>
    <cellStyle name="Normal 5 6 2 2 2" xfId="4434" xr:uid="{00000000-0005-0000-0000-000056680000}"/>
    <cellStyle name="Normal 5 6 2 2 2 2" xfId="9111" xr:uid="{00000000-0005-0000-0000-000057680000}"/>
    <cellStyle name="Normal 5 6 2 2 2 2 2" xfId="18435" xr:uid="{00000000-0005-0000-0000-000058680000}"/>
    <cellStyle name="Normal 5 6 2 2 2 2 3" xfId="27758" xr:uid="{00000000-0005-0000-0000-000059680000}"/>
    <cellStyle name="Normal 5 6 2 2 2 3" xfId="13768" xr:uid="{00000000-0005-0000-0000-00005A680000}"/>
    <cellStyle name="Normal 5 6 2 2 2 4" xfId="23092" xr:uid="{00000000-0005-0000-0000-00005B680000}"/>
    <cellStyle name="Normal 5 6 2 2 3" xfId="6175" xr:uid="{00000000-0005-0000-0000-00005C680000}"/>
    <cellStyle name="Normal 5 6 2 2 3 2" xfId="15499" xr:uid="{00000000-0005-0000-0000-00005D680000}"/>
    <cellStyle name="Normal 5 6 2 2 3 3" xfId="24822" xr:uid="{00000000-0005-0000-0000-00005E680000}"/>
    <cellStyle name="Normal 5 6 2 2 4" xfId="12213" xr:uid="{00000000-0005-0000-0000-00005F680000}"/>
    <cellStyle name="Normal 5 6 2 2 5" xfId="21539" xr:uid="{00000000-0005-0000-0000-000060680000}"/>
    <cellStyle name="Normal 5 6 2 3" xfId="4433" xr:uid="{00000000-0005-0000-0000-000061680000}"/>
    <cellStyle name="Normal 5 6 2 3 2" xfId="9110" xr:uid="{00000000-0005-0000-0000-000062680000}"/>
    <cellStyle name="Normal 5 6 2 3 2 2" xfId="18434" xr:uid="{00000000-0005-0000-0000-000063680000}"/>
    <cellStyle name="Normal 5 6 2 3 2 3" xfId="27757" xr:uid="{00000000-0005-0000-0000-000064680000}"/>
    <cellStyle name="Normal 5 6 2 3 3" xfId="13767" xr:uid="{00000000-0005-0000-0000-000065680000}"/>
    <cellStyle name="Normal 5 6 2 3 4" xfId="23091" xr:uid="{00000000-0005-0000-0000-000066680000}"/>
    <cellStyle name="Normal 5 6 2 4" xfId="6174" xr:uid="{00000000-0005-0000-0000-000067680000}"/>
    <cellStyle name="Normal 5 6 2 4 2" xfId="15498" xr:uid="{00000000-0005-0000-0000-000068680000}"/>
    <cellStyle name="Normal 5 6 2 4 3" xfId="24821" xr:uid="{00000000-0005-0000-0000-000069680000}"/>
    <cellStyle name="Normal 5 6 2 5" xfId="12212" xr:uid="{00000000-0005-0000-0000-00006A680000}"/>
    <cellStyle name="Normal 5 6 2 6" xfId="21538" xr:uid="{00000000-0005-0000-0000-00006B680000}"/>
    <cellStyle name="Normal 5 6 3" xfId="2757" xr:uid="{00000000-0005-0000-0000-00006C680000}"/>
    <cellStyle name="Normal 5 6 3 2" xfId="4435" xr:uid="{00000000-0005-0000-0000-00006D680000}"/>
    <cellStyle name="Normal 5 6 3 2 2" xfId="9112" xr:uid="{00000000-0005-0000-0000-00006E680000}"/>
    <cellStyle name="Normal 5 6 3 2 2 2" xfId="18436" xr:uid="{00000000-0005-0000-0000-00006F680000}"/>
    <cellStyle name="Normal 5 6 3 2 2 3" xfId="27759" xr:uid="{00000000-0005-0000-0000-000070680000}"/>
    <cellStyle name="Normal 5 6 3 2 3" xfId="13769" xr:uid="{00000000-0005-0000-0000-000071680000}"/>
    <cellStyle name="Normal 5 6 3 2 4" xfId="23093" xr:uid="{00000000-0005-0000-0000-000072680000}"/>
    <cellStyle name="Normal 5 6 3 3" xfId="6176" xr:uid="{00000000-0005-0000-0000-000073680000}"/>
    <cellStyle name="Normal 5 6 3 3 2" xfId="15500" xr:uid="{00000000-0005-0000-0000-000074680000}"/>
    <cellStyle name="Normal 5 6 3 3 3" xfId="24823" xr:uid="{00000000-0005-0000-0000-000075680000}"/>
    <cellStyle name="Normal 5 6 3 4" xfId="12214" xr:uid="{00000000-0005-0000-0000-000076680000}"/>
    <cellStyle name="Normal 5 6 3 5" xfId="21540" xr:uid="{00000000-0005-0000-0000-000077680000}"/>
    <cellStyle name="Normal 5 6 4" xfId="2754" xr:uid="{00000000-0005-0000-0000-000078680000}"/>
    <cellStyle name="Normal 5 6 4 2" xfId="7555" xr:uid="{00000000-0005-0000-0000-000079680000}"/>
    <cellStyle name="Normal 5 6 4 2 2" xfId="16879" xr:uid="{00000000-0005-0000-0000-00007A680000}"/>
    <cellStyle name="Normal 5 6 4 2 3" xfId="26202" xr:uid="{00000000-0005-0000-0000-00007B680000}"/>
    <cellStyle name="Normal 5 6 4 3" xfId="12211" xr:uid="{00000000-0005-0000-0000-00007C680000}"/>
    <cellStyle name="Normal 5 6 4 4" xfId="21537" xr:uid="{00000000-0005-0000-0000-00007D680000}"/>
    <cellStyle name="Normal 5 6 5" xfId="4432" xr:uid="{00000000-0005-0000-0000-00007E680000}"/>
    <cellStyle name="Normal 5 6 5 2" xfId="9109" xr:uid="{00000000-0005-0000-0000-00007F680000}"/>
    <cellStyle name="Normal 5 6 5 2 2" xfId="18433" xr:uid="{00000000-0005-0000-0000-000080680000}"/>
    <cellStyle name="Normal 5 6 5 2 3" xfId="27756" xr:uid="{00000000-0005-0000-0000-000081680000}"/>
    <cellStyle name="Normal 5 6 5 3" xfId="13766" xr:uid="{00000000-0005-0000-0000-000082680000}"/>
    <cellStyle name="Normal 5 6 5 4" xfId="23090" xr:uid="{00000000-0005-0000-0000-000083680000}"/>
    <cellStyle name="Normal 5 6 6" xfId="6173" xr:uid="{00000000-0005-0000-0000-000084680000}"/>
    <cellStyle name="Normal 5 6 6 2" xfId="15497" xr:uid="{00000000-0005-0000-0000-000085680000}"/>
    <cellStyle name="Normal 5 6 6 3" xfId="24820" xr:uid="{00000000-0005-0000-0000-000086680000}"/>
    <cellStyle name="Normal 5 6 7" xfId="10277" xr:uid="{00000000-0005-0000-0000-000087680000}"/>
    <cellStyle name="Normal 5 6 8" xfId="19601" xr:uid="{00000000-0005-0000-0000-000088680000}"/>
    <cellStyle name="Normal 5 7" xfId="1108" xr:uid="{00000000-0005-0000-0000-000089680000}"/>
    <cellStyle name="Normal 5 7 2" xfId="2759" xr:uid="{00000000-0005-0000-0000-00008A680000}"/>
    <cellStyle name="Normal 5 7 2 2" xfId="4437" xr:uid="{00000000-0005-0000-0000-00008B680000}"/>
    <cellStyle name="Normal 5 7 2 2 2" xfId="9114" xr:uid="{00000000-0005-0000-0000-00008C680000}"/>
    <cellStyle name="Normal 5 7 2 2 2 2" xfId="18438" xr:uid="{00000000-0005-0000-0000-00008D680000}"/>
    <cellStyle name="Normal 5 7 2 2 2 3" xfId="27761" xr:uid="{00000000-0005-0000-0000-00008E680000}"/>
    <cellStyle name="Normal 5 7 2 2 3" xfId="13771" xr:uid="{00000000-0005-0000-0000-00008F680000}"/>
    <cellStyle name="Normal 5 7 2 2 4" xfId="23095" xr:uid="{00000000-0005-0000-0000-000090680000}"/>
    <cellStyle name="Normal 5 7 2 3" xfId="6178" xr:uid="{00000000-0005-0000-0000-000091680000}"/>
    <cellStyle name="Normal 5 7 2 3 2" xfId="15502" xr:uid="{00000000-0005-0000-0000-000092680000}"/>
    <cellStyle name="Normal 5 7 2 3 3" xfId="24825" xr:uid="{00000000-0005-0000-0000-000093680000}"/>
    <cellStyle name="Normal 5 7 2 4" xfId="12216" xr:uid="{00000000-0005-0000-0000-000094680000}"/>
    <cellStyle name="Normal 5 7 2 5" xfId="21542" xr:uid="{00000000-0005-0000-0000-000095680000}"/>
    <cellStyle name="Normal 5 7 3" xfId="2758" xr:uid="{00000000-0005-0000-0000-000096680000}"/>
    <cellStyle name="Normal 5 7 3 2" xfId="7556" xr:uid="{00000000-0005-0000-0000-000097680000}"/>
    <cellStyle name="Normal 5 7 3 2 2" xfId="16880" xr:uid="{00000000-0005-0000-0000-000098680000}"/>
    <cellStyle name="Normal 5 7 3 2 3" xfId="26203" xr:uid="{00000000-0005-0000-0000-000099680000}"/>
    <cellStyle name="Normal 5 7 3 3" xfId="12215" xr:uid="{00000000-0005-0000-0000-00009A680000}"/>
    <cellStyle name="Normal 5 7 3 4" xfId="21541" xr:uid="{00000000-0005-0000-0000-00009B680000}"/>
    <cellStyle name="Normal 5 7 4" xfId="4436" xr:uid="{00000000-0005-0000-0000-00009C680000}"/>
    <cellStyle name="Normal 5 7 4 2" xfId="9113" xr:uid="{00000000-0005-0000-0000-00009D680000}"/>
    <cellStyle name="Normal 5 7 4 2 2" xfId="18437" xr:uid="{00000000-0005-0000-0000-00009E680000}"/>
    <cellStyle name="Normal 5 7 4 2 3" xfId="27760" xr:uid="{00000000-0005-0000-0000-00009F680000}"/>
    <cellStyle name="Normal 5 7 4 3" xfId="13770" xr:uid="{00000000-0005-0000-0000-0000A0680000}"/>
    <cellStyle name="Normal 5 7 4 4" xfId="23094" xr:uid="{00000000-0005-0000-0000-0000A1680000}"/>
    <cellStyle name="Normal 5 7 5" xfId="6177" xr:uid="{00000000-0005-0000-0000-0000A2680000}"/>
    <cellStyle name="Normal 5 7 5 2" xfId="15501" xr:uid="{00000000-0005-0000-0000-0000A3680000}"/>
    <cellStyle name="Normal 5 7 5 3" xfId="24824" xr:uid="{00000000-0005-0000-0000-0000A4680000}"/>
    <cellStyle name="Normal 5 7 6" xfId="10707" xr:uid="{00000000-0005-0000-0000-0000A5680000}"/>
    <cellStyle name="Normal 5 7 7" xfId="20031" xr:uid="{00000000-0005-0000-0000-0000A6680000}"/>
    <cellStyle name="Normal 5 7 8" xfId="28952" xr:uid="{00000000-0005-0000-0000-0000A7680000}"/>
    <cellStyle name="Normal 5 7 8 2" xfId="28979" xr:uid="{00000000-0005-0000-0000-0000A8680000}"/>
    <cellStyle name="Normal 5 8" xfId="1117" xr:uid="{00000000-0005-0000-0000-0000A9680000}"/>
    <cellStyle name="Normal 5 8 2" xfId="4438" xr:uid="{00000000-0005-0000-0000-0000AA680000}"/>
    <cellStyle name="Normal 5 8 2 2" xfId="9115" xr:uid="{00000000-0005-0000-0000-0000AB680000}"/>
    <cellStyle name="Normal 5 8 2 2 2" xfId="18439" xr:uid="{00000000-0005-0000-0000-0000AC680000}"/>
    <cellStyle name="Normal 5 8 2 2 3" xfId="27762" xr:uid="{00000000-0005-0000-0000-0000AD680000}"/>
    <cellStyle name="Normal 5 8 2 3" xfId="13772" xr:uid="{00000000-0005-0000-0000-0000AE680000}"/>
    <cellStyle name="Normal 5 8 2 4" xfId="23096" xr:uid="{00000000-0005-0000-0000-0000AF680000}"/>
    <cellStyle name="Normal 5 8 3" xfId="6179" xr:uid="{00000000-0005-0000-0000-0000B0680000}"/>
    <cellStyle name="Normal 5 8 3 2" xfId="15503" xr:uid="{00000000-0005-0000-0000-0000B1680000}"/>
    <cellStyle name="Normal 5 8 3 3" xfId="24826" xr:uid="{00000000-0005-0000-0000-0000B2680000}"/>
    <cellStyle name="Normal 5 8 4" xfId="10716" xr:uid="{00000000-0005-0000-0000-0000B3680000}"/>
    <cellStyle name="Normal 5 8 5" xfId="20040" xr:uid="{00000000-0005-0000-0000-0000B4680000}"/>
    <cellStyle name="Normal 5 9" xfId="2760" xr:uid="{00000000-0005-0000-0000-0000B5680000}"/>
    <cellStyle name="Normal 5 9 2" xfId="4439" xr:uid="{00000000-0005-0000-0000-0000B6680000}"/>
    <cellStyle name="Normal 5 9 2 2" xfId="9116" xr:uid="{00000000-0005-0000-0000-0000B7680000}"/>
    <cellStyle name="Normal 5 9 2 2 2" xfId="18440" xr:uid="{00000000-0005-0000-0000-0000B8680000}"/>
    <cellStyle name="Normal 5 9 2 2 3" xfId="27763" xr:uid="{00000000-0005-0000-0000-0000B9680000}"/>
    <cellStyle name="Normal 5 9 2 3" xfId="13773" xr:uid="{00000000-0005-0000-0000-0000BA680000}"/>
    <cellStyle name="Normal 5 9 2 4" xfId="23097" xr:uid="{00000000-0005-0000-0000-0000BB680000}"/>
    <cellStyle name="Normal 5 9 3" xfId="6180" xr:uid="{00000000-0005-0000-0000-0000BC680000}"/>
    <cellStyle name="Normal 5 9 3 2" xfId="15504" xr:uid="{00000000-0005-0000-0000-0000BD680000}"/>
    <cellStyle name="Normal 5 9 3 3" xfId="24827" xr:uid="{00000000-0005-0000-0000-0000BE680000}"/>
    <cellStyle name="Normal 5 9 4" xfId="12217" xr:uid="{00000000-0005-0000-0000-0000BF680000}"/>
    <cellStyle name="Normal 5 9 5" xfId="21543" xr:uid="{00000000-0005-0000-0000-0000C0680000}"/>
    <cellStyle name="Normal 50" xfId="2870" xr:uid="{00000000-0005-0000-0000-0000C1680000}"/>
    <cellStyle name="Normal 50 2" xfId="4521" xr:uid="{00000000-0005-0000-0000-0000C2680000}"/>
    <cellStyle name="Normal 50 2 2" xfId="9198" xr:uid="{00000000-0005-0000-0000-0000C3680000}"/>
    <cellStyle name="Normal 50 2 2 2" xfId="18522" xr:uid="{00000000-0005-0000-0000-0000C4680000}"/>
    <cellStyle name="Normal 50 2 2 3" xfId="27845" xr:uid="{00000000-0005-0000-0000-0000C5680000}"/>
    <cellStyle name="Normal 50 2 3" xfId="13855" xr:uid="{00000000-0005-0000-0000-0000C6680000}"/>
    <cellStyle name="Normal 50 2 4" xfId="23179" xr:uid="{00000000-0005-0000-0000-0000C7680000}"/>
    <cellStyle name="Normal 50 3" xfId="6284" xr:uid="{00000000-0005-0000-0000-0000C8680000}"/>
    <cellStyle name="Normal 50 3 2" xfId="15608" xr:uid="{00000000-0005-0000-0000-0000C9680000}"/>
    <cellStyle name="Normal 50 3 3" xfId="24931" xr:uid="{00000000-0005-0000-0000-0000CA680000}"/>
    <cellStyle name="Normal 50 4" xfId="12299" xr:uid="{00000000-0005-0000-0000-0000CB680000}"/>
    <cellStyle name="Normal 50 5" xfId="21625" xr:uid="{00000000-0005-0000-0000-0000CC680000}"/>
    <cellStyle name="Normal 51" xfId="2872" xr:uid="{00000000-0005-0000-0000-0000CD680000}"/>
    <cellStyle name="Normal 51 2" xfId="4523" xr:uid="{00000000-0005-0000-0000-0000CE680000}"/>
    <cellStyle name="Normal 51 2 2" xfId="9200" xr:uid="{00000000-0005-0000-0000-0000CF680000}"/>
    <cellStyle name="Normal 51 2 2 2" xfId="18524" xr:uid="{00000000-0005-0000-0000-0000D0680000}"/>
    <cellStyle name="Normal 51 2 2 3" xfId="27847" xr:uid="{00000000-0005-0000-0000-0000D1680000}"/>
    <cellStyle name="Normal 51 2 3" xfId="13857" xr:uid="{00000000-0005-0000-0000-0000D2680000}"/>
    <cellStyle name="Normal 51 2 4" xfId="23181" xr:uid="{00000000-0005-0000-0000-0000D3680000}"/>
    <cellStyle name="Normal 51 3" xfId="6286" xr:uid="{00000000-0005-0000-0000-0000D4680000}"/>
    <cellStyle name="Normal 51 3 2" xfId="15610" xr:uid="{00000000-0005-0000-0000-0000D5680000}"/>
    <cellStyle name="Normal 51 3 3" xfId="24933" xr:uid="{00000000-0005-0000-0000-0000D6680000}"/>
    <cellStyle name="Normal 51 4" xfId="12301" xr:uid="{00000000-0005-0000-0000-0000D7680000}"/>
    <cellStyle name="Normal 51 5" xfId="21627" xr:uid="{00000000-0005-0000-0000-0000D8680000}"/>
    <cellStyle name="Normal 52" xfId="2874" xr:uid="{00000000-0005-0000-0000-0000D9680000}"/>
    <cellStyle name="Normal 52 2" xfId="4525" xr:uid="{00000000-0005-0000-0000-0000DA680000}"/>
    <cellStyle name="Normal 52 2 2" xfId="9202" xr:uid="{00000000-0005-0000-0000-0000DB680000}"/>
    <cellStyle name="Normal 52 2 2 2" xfId="18526" xr:uid="{00000000-0005-0000-0000-0000DC680000}"/>
    <cellStyle name="Normal 52 2 2 3" xfId="27849" xr:uid="{00000000-0005-0000-0000-0000DD680000}"/>
    <cellStyle name="Normal 52 2 3" xfId="13859" xr:uid="{00000000-0005-0000-0000-0000DE680000}"/>
    <cellStyle name="Normal 52 2 4" xfId="23183" xr:uid="{00000000-0005-0000-0000-0000DF680000}"/>
    <cellStyle name="Normal 52 3" xfId="6288" xr:uid="{00000000-0005-0000-0000-0000E0680000}"/>
    <cellStyle name="Normal 52 3 2" xfId="15612" xr:uid="{00000000-0005-0000-0000-0000E1680000}"/>
    <cellStyle name="Normal 52 3 3" xfId="24935" xr:uid="{00000000-0005-0000-0000-0000E2680000}"/>
    <cellStyle name="Normal 52 4" xfId="12303" xr:uid="{00000000-0005-0000-0000-0000E3680000}"/>
    <cellStyle name="Normal 52 5" xfId="21629" xr:uid="{00000000-0005-0000-0000-0000E4680000}"/>
    <cellStyle name="Normal 53" xfId="2876" xr:uid="{00000000-0005-0000-0000-0000E5680000}"/>
    <cellStyle name="Normal 54" xfId="2878" xr:uid="{00000000-0005-0000-0000-0000E6680000}"/>
    <cellStyle name="Normal 54 2" xfId="4528" xr:uid="{00000000-0005-0000-0000-0000E7680000}"/>
    <cellStyle name="Normal 54 2 2" xfId="9205" xr:uid="{00000000-0005-0000-0000-0000E8680000}"/>
    <cellStyle name="Normal 54 2 2 2" xfId="18529" xr:uid="{00000000-0005-0000-0000-0000E9680000}"/>
    <cellStyle name="Normal 54 2 2 3" xfId="27852" xr:uid="{00000000-0005-0000-0000-0000EA680000}"/>
    <cellStyle name="Normal 54 2 3" xfId="13862" xr:uid="{00000000-0005-0000-0000-0000EB680000}"/>
    <cellStyle name="Normal 54 2 4" xfId="23186" xr:uid="{00000000-0005-0000-0000-0000EC680000}"/>
    <cellStyle name="Normal 54 3" xfId="6292" xr:uid="{00000000-0005-0000-0000-0000ED680000}"/>
    <cellStyle name="Normal 54 3 2" xfId="15616" xr:uid="{00000000-0005-0000-0000-0000EE680000}"/>
    <cellStyle name="Normal 54 3 3" xfId="24939" xr:uid="{00000000-0005-0000-0000-0000EF680000}"/>
    <cellStyle name="Normal 54 4" xfId="12306" xr:uid="{00000000-0005-0000-0000-0000F0680000}"/>
    <cellStyle name="Normal 54 5" xfId="21632" xr:uid="{00000000-0005-0000-0000-0000F1680000}"/>
    <cellStyle name="Normal 55" xfId="2880" xr:uid="{00000000-0005-0000-0000-0000F2680000}"/>
    <cellStyle name="Normal 55 2" xfId="4530" xr:uid="{00000000-0005-0000-0000-0000F3680000}"/>
    <cellStyle name="Normal 55 2 2" xfId="9207" xr:uid="{00000000-0005-0000-0000-0000F4680000}"/>
    <cellStyle name="Normal 55 2 2 2" xfId="18531" xr:uid="{00000000-0005-0000-0000-0000F5680000}"/>
    <cellStyle name="Normal 55 2 2 3" xfId="27854" xr:uid="{00000000-0005-0000-0000-0000F6680000}"/>
    <cellStyle name="Normal 55 2 3" xfId="13864" xr:uid="{00000000-0005-0000-0000-0000F7680000}"/>
    <cellStyle name="Normal 55 2 4" xfId="23188" xr:uid="{00000000-0005-0000-0000-0000F8680000}"/>
    <cellStyle name="Normal 55 3" xfId="6294" xr:uid="{00000000-0005-0000-0000-0000F9680000}"/>
    <cellStyle name="Normal 55 3 2" xfId="15618" xr:uid="{00000000-0005-0000-0000-0000FA680000}"/>
    <cellStyle name="Normal 55 3 3" xfId="24941" xr:uid="{00000000-0005-0000-0000-0000FB680000}"/>
    <cellStyle name="Normal 55 4" xfId="12308" xr:uid="{00000000-0005-0000-0000-0000FC680000}"/>
    <cellStyle name="Normal 55 5" xfId="21634" xr:uid="{00000000-0005-0000-0000-0000FD680000}"/>
    <cellStyle name="Normal 56" xfId="1340" xr:uid="{00000000-0005-0000-0000-0000FE680000}"/>
    <cellStyle name="Normal 57" xfId="2885" xr:uid="{00000000-0005-0000-0000-0000FF680000}"/>
    <cellStyle name="Normal 57 2" xfId="4533" xr:uid="{00000000-0005-0000-0000-000000690000}"/>
    <cellStyle name="Normal 57 2 2" xfId="9210" xr:uid="{00000000-0005-0000-0000-000001690000}"/>
    <cellStyle name="Normal 57 2 2 2" xfId="18534" xr:uid="{00000000-0005-0000-0000-000002690000}"/>
    <cellStyle name="Normal 57 2 2 3" xfId="27857" xr:uid="{00000000-0005-0000-0000-000003690000}"/>
    <cellStyle name="Normal 57 2 3" xfId="13867" xr:uid="{00000000-0005-0000-0000-000004690000}"/>
    <cellStyle name="Normal 57 2 4" xfId="23191" xr:uid="{00000000-0005-0000-0000-000005690000}"/>
    <cellStyle name="Normal 57 3" xfId="6299" xr:uid="{00000000-0005-0000-0000-000006690000}"/>
    <cellStyle name="Normal 57 3 2" xfId="15623" xr:uid="{00000000-0005-0000-0000-000007690000}"/>
    <cellStyle name="Normal 57 3 3" xfId="24946" xr:uid="{00000000-0005-0000-0000-000008690000}"/>
    <cellStyle name="Normal 57 4" xfId="12311" xr:uid="{00000000-0005-0000-0000-000009690000}"/>
    <cellStyle name="Normal 57 5" xfId="21637" xr:uid="{00000000-0005-0000-0000-00000A690000}"/>
    <cellStyle name="Normal 58" xfId="2925" xr:uid="{00000000-0005-0000-0000-00000B690000}"/>
    <cellStyle name="Normal 58 2" xfId="2945" xr:uid="{00000000-0005-0000-0000-00000C690000}"/>
    <cellStyle name="Normal 58 3" xfId="7607" xr:uid="{00000000-0005-0000-0000-00000D690000}"/>
    <cellStyle name="Normal 58 3 2" xfId="16931" xr:uid="{00000000-0005-0000-0000-00000E690000}"/>
    <cellStyle name="Normal 58 3 3" xfId="26254" xr:uid="{00000000-0005-0000-0000-00000F690000}"/>
    <cellStyle name="Normal 58 4" xfId="12330" xr:uid="{00000000-0005-0000-0000-000010690000}"/>
    <cellStyle name="Normal 58 5" xfId="21656" xr:uid="{00000000-0005-0000-0000-000011690000}"/>
    <cellStyle name="Normal 59" xfId="2932" xr:uid="{00000000-0005-0000-0000-000012690000}"/>
    <cellStyle name="Normal 59 2" xfId="7614" xr:uid="{00000000-0005-0000-0000-000013690000}"/>
    <cellStyle name="Normal 59 2 2" xfId="16938" xr:uid="{00000000-0005-0000-0000-000014690000}"/>
    <cellStyle name="Normal 59 2 3" xfId="26261" xr:uid="{00000000-0005-0000-0000-000015690000}"/>
    <cellStyle name="Normal 59 3" xfId="12337" xr:uid="{00000000-0005-0000-0000-000016690000}"/>
    <cellStyle name="Normal 59 4" xfId="21663" xr:uid="{00000000-0005-0000-0000-000017690000}"/>
    <cellStyle name="Normal 6" xfId="170" xr:uid="{00000000-0005-0000-0000-000018690000}"/>
    <cellStyle name="Normal 6 2" xfId="2761" xr:uid="{00000000-0005-0000-0000-000019690000}"/>
    <cellStyle name="Normal 6 3" xfId="1345" xr:uid="{00000000-0005-0000-0000-00001A690000}"/>
    <cellStyle name="Normal 6 4" xfId="2915" xr:uid="{00000000-0005-0000-0000-00001B690000}"/>
    <cellStyle name="Normal 6 4 2" xfId="4549" xr:uid="{00000000-0005-0000-0000-00001C690000}"/>
    <cellStyle name="Normal 6 4 2 2" xfId="9226" xr:uid="{00000000-0005-0000-0000-00001D690000}"/>
    <cellStyle name="Normal 6 4 2 2 2" xfId="18550" xr:uid="{00000000-0005-0000-0000-00001E690000}"/>
    <cellStyle name="Normal 6 4 2 2 3" xfId="27873" xr:uid="{00000000-0005-0000-0000-00001F690000}"/>
    <cellStyle name="Normal 6 4 2 3" xfId="13873" xr:uid="{00000000-0005-0000-0000-000020690000}"/>
    <cellStyle name="Normal 6 4 2 4" xfId="23197" xr:uid="{00000000-0005-0000-0000-000021690000}"/>
    <cellStyle name="Normal 6 4 3" xfId="6324" xr:uid="{00000000-0005-0000-0000-000022690000}"/>
    <cellStyle name="Normal 6 4 3 2" xfId="15648" xr:uid="{00000000-0005-0000-0000-000023690000}"/>
    <cellStyle name="Normal 6 4 3 3" xfId="24971" xr:uid="{00000000-0005-0000-0000-000024690000}"/>
    <cellStyle name="Normal 6 4 4" xfId="12327" xr:uid="{00000000-0005-0000-0000-000025690000}"/>
    <cellStyle name="Normal 6 4 5" xfId="21653" xr:uid="{00000000-0005-0000-0000-000026690000}"/>
    <cellStyle name="Normal 6 5" xfId="1333" xr:uid="{00000000-0005-0000-0000-000027690000}"/>
    <cellStyle name="Normal 6 6" xfId="28478" xr:uid="{00000000-0005-0000-0000-000028690000}"/>
    <cellStyle name="Normal 60" xfId="4550" xr:uid="{00000000-0005-0000-0000-000029690000}"/>
    <cellStyle name="Normal 60 2" xfId="13874" xr:uid="{00000000-0005-0000-0000-00002A690000}"/>
    <cellStyle name="Normal 61" xfId="28376" xr:uid="{00000000-0005-0000-0000-00002B690000}"/>
    <cellStyle name="Normal 62" xfId="28381" xr:uid="{00000000-0005-0000-0000-00002C690000}"/>
    <cellStyle name="Normal 63" xfId="28765" xr:uid="{00000000-0005-0000-0000-00002D690000}"/>
    <cellStyle name="Normal 64" xfId="28772" xr:uid="{00000000-0005-0000-0000-00002E690000}"/>
    <cellStyle name="Normal 65" xfId="28770" xr:uid="{00000000-0005-0000-0000-00002F690000}"/>
    <cellStyle name="Normal 66" xfId="28955" xr:uid="{00000000-0005-0000-0000-000030690000}"/>
    <cellStyle name="Normal 67" xfId="28958" xr:uid="{00000000-0005-0000-0000-000031690000}"/>
    <cellStyle name="Normal 68" xfId="28964" xr:uid="{00000000-0005-0000-0000-000032690000}"/>
    <cellStyle name="Normal 69" xfId="28968" xr:uid="{00000000-0005-0000-0000-000033690000}"/>
    <cellStyle name="Normal 7" xfId="54" xr:uid="{00000000-0005-0000-0000-000034690000}"/>
    <cellStyle name="Normal 7 10" xfId="19064" xr:uid="{00000000-0005-0000-0000-000035690000}"/>
    <cellStyle name="Normal 7 11" xfId="28554" xr:uid="{00000000-0005-0000-0000-000036690000}"/>
    <cellStyle name="Normal 7 2" xfId="192" xr:uid="{00000000-0005-0000-0000-000037690000}"/>
    <cellStyle name="Normal 7 2 10" xfId="9318" xr:uid="{00000000-0005-0000-0000-000038690000}"/>
    <cellStyle name="Normal 7 2 10 2" xfId="18642" xr:uid="{00000000-0005-0000-0000-000039690000}"/>
    <cellStyle name="Normal 7 2 10 3" xfId="27965" xr:uid="{00000000-0005-0000-0000-00003A690000}"/>
    <cellStyle name="Normal 7 2 11" xfId="9812" xr:uid="{00000000-0005-0000-0000-00003B690000}"/>
    <cellStyle name="Normal 7 2 12" xfId="19136" xr:uid="{00000000-0005-0000-0000-00003C690000}"/>
    <cellStyle name="Normal 7 2 13" xfId="28946" xr:uid="{00000000-0005-0000-0000-00003D690000}"/>
    <cellStyle name="Normal 7 2 2" xfId="331" xr:uid="{00000000-0005-0000-0000-00003E690000}"/>
    <cellStyle name="Normal 7 2 2 2" xfId="571" xr:uid="{00000000-0005-0000-0000-00003F690000}"/>
    <cellStyle name="Normal 7 2 2 2 2" xfId="1058" xr:uid="{00000000-0005-0000-0000-000040690000}"/>
    <cellStyle name="Normal 7 2 2 2 2 2" xfId="2766" xr:uid="{00000000-0005-0000-0000-000041690000}"/>
    <cellStyle name="Normal 7 2 2 2 2 2 2" xfId="7560" xr:uid="{00000000-0005-0000-0000-000042690000}"/>
    <cellStyle name="Normal 7 2 2 2 2 2 2 2" xfId="16884" xr:uid="{00000000-0005-0000-0000-000043690000}"/>
    <cellStyle name="Normal 7 2 2 2 2 2 2 3" xfId="26207" xr:uid="{00000000-0005-0000-0000-000044690000}"/>
    <cellStyle name="Normal 7 2 2 2 2 2 3" xfId="12222" xr:uid="{00000000-0005-0000-0000-000045690000}"/>
    <cellStyle name="Normal 7 2 2 2 2 2 4" xfId="21548" xr:uid="{00000000-0005-0000-0000-000046690000}"/>
    <cellStyle name="Normal 7 2 2 2 2 3" xfId="4444" xr:uid="{00000000-0005-0000-0000-000047690000}"/>
    <cellStyle name="Normal 7 2 2 2 2 3 2" xfId="9121" xr:uid="{00000000-0005-0000-0000-000048690000}"/>
    <cellStyle name="Normal 7 2 2 2 2 3 2 2" xfId="18445" xr:uid="{00000000-0005-0000-0000-000049690000}"/>
    <cellStyle name="Normal 7 2 2 2 2 3 2 3" xfId="27768" xr:uid="{00000000-0005-0000-0000-00004A690000}"/>
    <cellStyle name="Normal 7 2 2 2 2 3 3" xfId="13778" xr:uid="{00000000-0005-0000-0000-00004B690000}"/>
    <cellStyle name="Normal 7 2 2 2 2 3 4" xfId="23102" xr:uid="{00000000-0005-0000-0000-00004C690000}"/>
    <cellStyle name="Normal 7 2 2 2 2 4" xfId="6185" xr:uid="{00000000-0005-0000-0000-00004D690000}"/>
    <cellStyle name="Normal 7 2 2 2 2 4 2" xfId="15509" xr:uid="{00000000-0005-0000-0000-00004E690000}"/>
    <cellStyle name="Normal 7 2 2 2 2 4 3" xfId="24832" xr:uid="{00000000-0005-0000-0000-00004F690000}"/>
    <cellStyle name="Normal 7 2 2 2 2 5" xfId="10659" xr:uid="{00000000-0005-0000-0000-000050690000}"/>
    <cellStyle name="Normal 7 2 2 2 2 6" xfId="19983" xr:uid="{00000000-0005-0000-0000-000051690000}"/>
    <cellStyle name="Normal 7 2 2 2 3" xfId="2765" xr:uid="{00000000-0005-0000-0000-000052690000}"/>
    <cellStyle name="Normal 7 2 2 2 3 2" xfId="7559" xr:uid="{00000000-0005-0000-0000-000053690000}"/>
    <cellStyle name="Normal 7 2 2 2 3 2 2" xfId="16883" xr:uid="{00000000-0005-0000-0000-000054690000}"/>
    <cellStyle name="Normal 7 2 2 2 3 2 3" xfId="26206" xr:uid="{00000000-0005-0000-0000-000055690000}"/>
    <cellStyle name="Normal 7 2 2 2 3 3" xfId="12221" xr:uid="{00000000-0005-0000-0000-000056690000}"/>
    <cellStyle name="Normal 7 2 2 2 3 4" xfId="21547" xr:uid="{00000000-0005-0000-0000-000057690000}"/>
    <cellStyle name="Normal 7 2 2 2 4" xfId="4443" xr:uid="{00000000-0005-0000-0000-000058690000}"/>
    <cellStyle name="Normal 7 2 2 2 4 2" xfId="9120" xr:uid="{00000000-0005-0000-0000-000059690000}"/>
    <cellStyle name="Normal 7 2 2 2 4 2 2" xfId="18444" xr:uid="{00000000-0005-0000-0000-00005A690000}"/>
    <cellStyle name="Normal 7 2 2 2 4 2 3" xfId="27767" xr:uid="{00000000-0005-0000-0000-00005B690000}"/>
    <cellStyle name="Normal 7 2 2 2 4 3" xfId="13777" xr:uid="{00000000-0005-0000-0000-00005C690000}"/>
    <cellStyle name="Normal 7 2 2 2 4 4" xfId="23101" xr:uid="{00000000-0005-0000-0000-00005D690000}"/>
    <cellStyle name="Normal 7 2 2 2 5" xfId="6184" xr:uid="{00000000-0005-0000-0000-00005E690000}"/>
    <cellStyle name="Normal 7 2 2 2 5 2" xfId="15508" xr:uid="{00000000-0005-0000-0000-00005F690000}"/>
    <cellStyle name="Normal 7 2 2 2 5 3" xfId="24831" xr:uid="{00000000-0005-0000-0000-000060690000}"/>
    <cellStyle name="Normal 7 2 2 2 6" xfId="9681" xr:uid="{00000000-0005-0000-0000-000061690000}"/>
    <cellStyle name="Normal 7 2 2 2 6 2" xfId="19005" xr:uid="{00000000-0005-0000-0000-000062690000}"/>
    <cellStyle name="Normal 7 2 2 2 6 3" xfId="28328" xr:uid="{00000000-0005-0000-0000-000063690000}"/>
    <cellStyle name="Normal 7 2 2 2 7" xfId="10175" xr:uid="{00000000-0005-0000-0000-000064690000}"/>
    <cellStyle name="Normal 7 2 2 2 8" xfId="19499" xr:uid="{00000000-0005-0000-0000-000065690000}"/>
    <cellStyle name="Normal 7 2 2 3" xfId="818" xr:uid="{00000000-0005-0000-0000-000066690000}"/>
    <cellStyle name="Normal 7 2 2 3 2" xfId="2767" xr:uid="{00000000-0005-0000-0000-000067690000}"/>
    <cellStyle name="Normal 7 2 2 3 2 2" xfId="7561" xr:uid="{00000000-0005-0000-0000-000068690000}"/>
    <cellStyle name="Normal 7 2 2 3 2 2 2" xfId="16885" xr:uid="{00000000-0005-0000-0000-000069690000}"/>
    <cellStyle name="Normal 7 2 2 3 2 2 3" xfId="26208" xr:uid="{00000000-0005-0000-0000-00006A690000}"/>
    <cellStyle name="Normal 7 2 2 3 2 3" xfId="12223" xr:uid="{00000000-0005-0000-0000-00006B690000}"/>
    <cellStyle name="Normal 7 2 2 3 2 4" xfId="21549" xr:uid="{00000000-0005-0000-0000-00006C690000}"/>
    <cellStyle name="Normal 7 2 2 3 3" xfId="4445" xr:uid="{00000000-0005-0000-0000-00006D690000}"/>
    <cellStyle name="Normal 7 2 2 3 3 2" xfId="9122" xr:uid="{00000000-0005-0000-0000-00006E690000}"/>
    <cellStyle name="Normal 7 2 2 3 3 2 2" xfId="18446" xr:uid="{00000000-0005-0000-0000-00006F690000}"/>
    <cellStyle name="Normal 7 2 2 3 3 2 3" xfId="27769" xr:uid="{00000000-0005-0000-0000-000070690000}"/>
    <cellStyle name="Normal 7 2 2 3 3 3" xfId="13779" xr:uid="{00000000-0005-0000-0000-000071690000}"/>
    <cellStyle name="Normal 7 2 2 3 3 4" xfId="23103" xr:uid="{00000000-0005-0000-0000-000072690000}"/>
    <cellStyle name="Normal 7 2 2 3 4" xfId="6186" xr:uid="{00000000-0005-0000-0000-000073690000}"/>
    <cellStyle name="Normal 7 2 2 3 4 2" xfId="15510" xr:uid="{00000000-0005-0000-0000-000074690000}"/>
    <cellStyle name="Normal 7 2 2 3 4 3" xfId="24833" xr:uid="{00000000-0005-0000-0000-000075690000}"/>
    <cellStyle name="Normal 7 2 2 3 5" xfId="10419" xr:uid="{00000000-0005-0000-0000-000076690000}"/>
    <cellStyle name="Normal 7 2 2 3 6" xfId="19743" xr:uid="{00000000-0005-0000-0000-000077690000}"/>
    <cellStyle name="Normal 7 2 2 4" xfId="2764" xr:uid="{00000000-0005-0000-0000-000078690000}"/>
    <cellStyle name="Normal 7 2 2 4 2" xfId="7558" xr:uid="{00000000-0005-0000-0000-000079690000}"/>
    <cellStyle name="Normal 7 2 2 4 2 2" xfId="16882" xr:uid="{00000000-0005-0000-0000-00007A690000}"/>
    <cellStyle name="Normal 7 2 2 4 2 3" xfId="26205" xr:uid="{00000000-0005-0000-0000-00007B690000}"/>
    <cellStyle name="Normal 7 2 2 4 3" xfId="12220" xr:uid="{00000000-0005-0000-0000-00007C690000}"/>
    <cellStyle name="Normal 7 2 2 4 4" xfId="21546" xr:uid="{00000000-0005-0000-0000-00007D690000}"/>
    <cellStyle name="Normal 7 2 2 5" xfId="4442" xr:uid="{00000000-0005-0000-0000-00007E690000}"/>
    <cellStyle name="Normal 7 2 2 5 2" xfId="9119" xr:uid="{00000000-0005-0000-0000-00007F690000}"/>
    <cellStyle name="Normal 7 2 2 5 2 2" xfId="18443" xr:uid="{00000000-0005-0000-0000-000080690000}"/>
    <cellStyle name="Normal 7 2 2 5 2 3" xfId="27766" xr:uid="{00000000-0005-0000-0000-000081690000}"/>
    <cellStyle name="Normal 7 2 2 5 3" xfId="13776" xr:uid="{00000000-0005-0000-0000-000082690000}"/>
    <cellStyle name="Normal 7 2 2 5 4" xfId="23100" xr:uid="{00000000-0005-0000-0000-000083690000}"/>
    <cellStyle name="Normal 7 2 2 6" xfId="6183" xr:uid="{00000000-0005-0000-0000-000084690000}"/>
    <cellStyle name="Normal 7 2 2 6 2" xfId="15507" xr:uid="{00000000-0005-0000-0000-000085690000}"/>
    <cellStyle name="Normal 7 2 2 6 3" xfId="24830" xr:uid="{00000000-0005-0000-0000-000086690000}"/>
    <cellStyle name="Normal 7 2 2 7" xfId="9441" xr:uid="{00000000-0005-0000-0000-000087690000}"/>
    <cellStyle name="Normal 7 2 2 7 2" xfId="18765" xr:uid="{00000000-0005-0000-0000-000088690000}"/>
    <cellStyle name="Normal 7 2 2 7 3" xfId="28088" xr:uid="{00000000-0005-0000-0000-000089690000}"/>
    <cellStyle name="Normal 7 2 2 8" xfId="9935" xr:uid="{00000000-0005-0000-0000-00008A690000}"/>
    <cellStyle name="Normal 7 2 2 9" xfId="19259" xr:uid="{00000000-0005-0000-0000-00008B690000}"/>
    <cellStyle name="Normal 7 2 3" xfId="449" xr:uid="{00000000-0005-0000-0000-00008C690000}"/>
    <cellStyle name="Normal 7 2 3 2" xfId="936" xr:uid="{00000000-0005-0000-0000-00008D690000}"/>
    <cellStyle name="Normal 7 2 3 2 2" xfId="2769" xr:uid="{00000000-0005-0000-0000-00008E690000}"/>
    <cellStyle name="Normal 7 2 3 2 2 2" xfId="7563" xr:uid="{00000000-0005-0000-0000-00008F690000}"/>
    <cellStyle name="Normal 7 2 3 2 2 2 2" xfId="16887" xr:uid="{00000000-0005-0000-0000-000090690000}"/>
    <cellStyle name="Normal 7 2 3 2 2 2 3" xfId="26210" xr:uid="{00000000-0005-0000-0000-000091690000}"/>
    <cellStyle name="Normal 7 2 3 2 2 3" xfId="12225" xr:uid="{00000000-0005-0000-0000-000092690000}"/>
    <cellStyle name="Normal 7 2 3 2 2 4" xfId="21551" xr:uid="{00000000-0005-0000-0000-000093690000}"/>
    <cellStyle name="Normal 7 2 3 2 3" xfId="4447" xr:uid="{00000000-0005-0000-0000-000094690000}"/>
    <cellStyle name="Normal 7 2 3 2 3 2" xfId="9124" xr:uid="{00000000-0005-0000-0000-000095690000}"/>
    <cellStyle name="Normal 7 2 3 2 3 2 2" xfId="18448" xr:uid="{00000000-0005-0000-0000-000096690000}"/>
    <cellStyle name="Normal 7 2 3 2 3 2 3" xfId="27771" xr:uid="{00000000-0005-0000-0000-000097690000}"/>
    <cellStyle name="Normal 7 2 3 2 3 3" xfId="13781" xr:uid="{00000000-0005-0000-0000-000098690000}"/>
    <cellStyle name="Normal 7 2 3 2 3 4" xfId="23105" xr:uid="{00000000-0005-0000-0000-000099690000}"/>
    <cellStyle name="Normal 7 2 3 2 4" xfId="6188" xr:uid="{00000000-0005-0000-0000-00009A690000}"/>
    <cellStyle name="Normal 7 2 3 2 4 2" xfId="15512" xr:uid="{00000000-0005-0000-0000-00009B690000}"/>
    <cellStyle name="Normal 7 2 3 2 4 3" xfId="24835" xr:uid="{00000000-0005-0000-0000-00009C690000}"/>
    <cellStyle name="Normal 7 2 3 2 5" xfId="10537" xr:uid="{00000000-0005-0000-0000-00009D690000}"/>
    <cellStyle name="Normal 7 2 3 2 6" xfId="19861" xr:uid="{00000000-0005-0000-0000-00009E690000}"/>
    <cellStyle name="Normal 7 2 3 3" xfId="2768" xr:uid="{00000000-0005-0000-0000-00009F690000}"/>
    <cellStyle name="Normal 7 2 3 3 2" xfId="7562" xr:uid="{00000000-0005-0000-0000-0000A0690000}"/>
    <cellStyle name="Normal 7 2 3 3 2 2" xfId="16886" xr:uid="{00000000-0005-0000-0000-0000A1690000}"/>
    <cellStyle name="Normal 7 2 3 3 2 3" xfId="26209" xr:uid="{00000000-0005-0000-0000-0000A2690000}"/>
    <cellStyle name="Normal 7 2 3 3 3" xfId="12224" xr:uid="{00000000-0005-0000-0000-0000A3690000}"/>
    <cellStyle name="Normal 7 2 3 3 4" xfId="21550" xr:uid="{00000000-0005-0000-0000-0000A4690000}"/>
    <cellStyle name="Normal 7 2 3 4" xfId="4446" xr:uid="{00000000-0005-0000-0000-0000A5690000}"/>
    <cellStyle name="Normal 7 2 3 4 2" xfId="9123" xr:uid="{00000000-0005-0000-0000-0000A6690000}"/>
    <cellStyle name="Normal 7 2 3 4 2 2" xfId="18447" xr:uid="{00000000-0005-0000-0000-0000A7690000}"/>
    <cellStyle name="Normal 7 2 3 4 2 3" xfId="27770" xr:uid="{00000000-0005-0000-0000-0000A8690000}"/>
    <cellStyle name="Normal 7 2 3 4 3" xfId="13780" xr:uid="{00000000-0005-0000-0000-0000A9690000}"/>
    <cellStyle name="Normal 7 2 3 4 4" xfId="23104" xr:uid="{00000000-0005-0000-0000-0000AA690000}"/>
    <cellStyle name="Normal 7 2 3 5" xfId="6187" xr:uid="{00000000-0005-0000-0000-0000AB690000}"/>
    <cellStyle name="Normal 7 2 3 5 2" xfId="15511" xr:uid="{00000000-0005-0000-0000-0000AC690000}"/>
    <cellStyle name="Normal 7 2 3 5 3" xfId="24834" xr:uid="{00000000-0005-0000-0000-0000AD690000}"/>
    <cellStyle name="Normal 7 2 3 6" xfId="9559" xr:uid="{00000000-0005-0000-0000-0000AE690000}"/>
    <cellStyle name="Normal 7 2 3 6 2" xfId="18883" xr:uid="{00000000-0005-0000-0000-0000AF690000}"/>
    <cellStyle name="Normal 7 2 3 6 3" xfId="28206" xr:uid="{00000000-0005-0000-0000-0000B0690000}"/>
    <cellStyle name="Normal 7 2 3 7" xfId="10053" xr:uid="{00000000-0005-0000-0000-0000B1690000}"/>
    <cellStyle name="Normal 7 2 3 8" xfId="19377" xr:uid="{00000000-0005-0000-0000-0000B2690000}"/>
    <cellStyle name="Normal 7 2 4" xfId="696" xr:uid="{00000000-0005-0000-0000-0000B3690000}"/>
    <cellStyle name="Normal 7 2 4 2" xfId="2770" xr:uid="{00000000-0005-0000-0000-0000B4690000}"/>
    <cellStyle name="Normal 7 2 4 2 2" xfId="7564" xr:uid="{00000000-0005-0000-0000-0000B5690000}"/>
    <cellStyle name="Normal 7 2 4 2 2 2" xfId="16888" xr:uid="{00000000-0005-0000-0000-0000B6690000}"/>
    <cellStyle name="Normal 7 2 4 2 2 3" xfId="26211" xr:uid="{00000000-0005-0000-0000-0000B7690000}"/>
    <cellStyle name="Normal 7 2 4 2 3" xfId="12226" xr:uid="{00000000-0005-0000-0000-0000B8690000}"/>
    <cellStyle name="Normal 7 2 4 2 4" xfId="21552" xr:uid="{00000000-0005-0000-0000-0000B9690000}"/>
    <cellStyle name="Normal 7 2 4 3" xfId="4448" xr:uid="{00000000-0005-0000-0000-0000BA690000}"/>
    <cellStyle name="Normal 7 2 4 3 2" xfId="9125" xr:uid="{00000000-0005-0000-0000-0000BB690000}"/>
    <cellStyle name="Normal 7 2 4 3 2 2" xfId="18449" xr:uid="{00000000-0005-0000-0000-0000BC690000}"/>
    <cellStyle name="Normal 7 2 4 3 2 3" xfId="27772" xr:uid="{00000000-0005-0000-0000-0000BD690000}"/>
    <cellStyle name="Normal 7 2 4 3 3" xfId="13782" xr:uid="{00000000-0005-0000-0000-0000BE690000}"/>
    <cellStyle name="Normal 7 2 4 3 4" xfId="23106" xr:uid="{00000000-0005-0000-0000-0000BF690000}"/>
    <cellStyle name="Normal 7 2 4 4" xfId="6189" xr:uid="{00000000-0005-0000-0000-0000C0690000}"/>
    <cellStyle name="Normal 7 2 4 4 2" xfId="15513" xr:uid="{00000000-0005-0000-0000-0000C1690000}"/>
    <cellStyle name="Normal 7 2 4 4 3" xfId="24836" xr:uid="{00000000-0005-0000-0000-0000C2690000}"/>
    <cellStyle name="Normal 7 2 4 5" xfId="10297" xr:uid="{00000000-0005-0000-0000-0000C3690000}"/>
    <cellStyle name="Normal 7 2 4 6" xfId="19621" xr:uid="{00000000-0005-0000-0000-0000C4690000}"/>
    <cellStyle name="Normal 7 2 5" xfId="2771" xr:uid="{00000000-0005-0000-0000-0000C5690000}"/>
    <cellStyle name="Normal 7 2 5 2" xfId="4449" xr:uid="{00000000-0005-0000-0000-0000C6690000}"/>
    <cellStyle name="Normal 7 2 5 2 2" xfId="9126" xr:uid="{00000000-0005-0000-0000-0000C7690000}"/>
    <cellStyle name="Normal 7 2 5 2 2 2" xfId="18450" xr:uid="{00000000-0005-0000-0000-0000C8690000}"/>
    <cellStyle name="Normal 7 2 5 2 2 3" xfId="27773" xr:uid="{00000000-0005-0000-0000-0000C9690000}"/>
    <cellStyle name="Normal 7 2 5 2 3" xfId="13783" xr:uid="{00000000-0005-0000-0000-0000CA690000}"/>
    <cellStyle name="Normal 7 2 5 2 4" xfId="23107" xr:uid="{00000000-0005-0000-0000-0000CB690000}"/>
    <cellStyle name="Normal 7 2 5 3" xfId="6190" xr:uid="{00000000-0005-0000-0000-0000CC690000}"/>
    <cellStyle name="Normal 7 2 5 3 2" xfId="15514" xr:uid="{00000000-0005-0000-0000-0000CD690000}"/>
    <cellStyle name="Normal 7 2 5 3 3" xfId="24837" xr:uid="{00000000-0005-0000-0000-0000CE690000}"/>
    <cellStyle name="Normal 7 2 5 4" xfId="12227" xr:uid="{00000000-0005-0000-0000-0000CF690000}"/>
    <cellStyle name="Normal 7 2 5 5" xfId="21553" xr:uid="{00000000-0005-0000-0000-0000D0690000}"/>
    <cellStyle name="Normal 7 2 6" xfId="2772" xr:uid="{00000000-0005-0000-0000-0000D1690000}"/>
    <cellStyle name="Normal 7 2 6 2" xfId="4450" xr:uid="{00000000-0005-0000-0000-0000D2690000}"/>
    <cellStyle name="Normal 7 2 6 2 2" xfId="9127" xr:uid="{00000000-0005-0000-0000-0000D3690000}"/>
    <cellStyle name="Normal 7 2 6 2 2 2" xfId="18451" xr:uid="{00000000-0005-0000-0000-0000D4690000}"/>
    <cellStyle name="Normal 7 2 6 2 2 3" xfId="27774" xr:uid="{00000000-0005-0000-0000-0000D5690000}"/>
    <cellStyle name="Normal 7 2 6 2 3" xfId="13784" xr:uid="{00000000-0005-0000-0000-0000D6690000}"/>
    <cellStyle name="Normal 7 2 6 2 4" xfId="23108" xr:uid="{00000000-0005-0000-0000-0000D7690000}"/>
    <cellStyle name="Normal 7 2 6 3" xfId="6191" xr:uid="{00000000-0005-0000-0000-0000D8690000}"/>
    <cellStyle name="Normal 7 2 6 3 2" xfId="15515" xr:uid="{00000000-0005-0000-0000-0000D9690000}"/>
    <cellStyle name="Normal 7 2 6 3 3" xfId="24838" xr:uid="{00000000-0005-0000-0000-0000DA690000}"/>
    <cellStyle name="Normal 7 2 6 4" xfId="12228" xr:uid="{00000000-0005-0000-0000-0000DB690000}"/>
    <cellStyle name="Normal 7 2 6 5" xfId="21554" xr:uid="{00000000-0005-0000-0000-0000DC690000}"/>
    <cellStyle name="Normal 7 2 7" xfId="2763" xr:uid="{00000000-0005-0000-0000-0000DD690000}"/>
    <cellStyle name="Normal 7 2 7 2" xfId="7557" xr:uid="{00000000-0005-0000-0000-0000DE690000}"/>
    <cellStyle name="Normal 7 2 7 2 2" xfId="16881" xr:uid="{00000000-0005-0000-0000-0000DF690000}"/>
    <cellStyle name="Normal 7 2 7 2 3" xfId="26204" xr:uid="{00000000-0005-0000-0000-0000E0690000}"/>
    <cellStyle name="Normal 7 2 7 3" xfId="12219" xr:uid="{00000000-0005-0000-0000-0000E1690000}"/>
    <cellStyle name="Normal 7 2 7 4" xfId="21545" xr:uid="{00000000-0005-0000-0000-0000E2690000}"/>
    <cellStyle name="Normal 7 2 8" xfId="4441" xr:uid="{00000000-0005-0000-0000-0000E3690000}"/>
    <cellStyle name="Normal 7 2 8 2" xfId="9118" xr:uid="{00000000-0005-0000-0000-0000E4690000}"/>
    <cellStyle name="Normal 7 2 8 2 2" xfId="18442" xr:uid="{00000000-0005-0000-0000-0000E5690000}"/>
    <cellStyle name="Normal 7 2 8 2 3" xfId="27765" xr:uid="{00000000-0005-0000-0000-0000E6690000}"/>
    <cellStyle name="Normal 7 2 8 3" xfId="13775" xr:uid="{00000000-0005-0000-0000-0000E7690000}"/>
    <cellStyle name="Normal 7 2 8 4" xfId="23099" xr:uid="{00000000-0005-0000-0000-0000E8690000}"/>
    <cellStyle name="Normal 7 2 9" xfId="6182" xr:uid="{00000000-0005-0000-0000-0000E9690000}"/>
    <cellStyle name="Normal 7 2 9 2" xfId="15506" xr:uid="{00000000-0005-0000-0000-0000EA690000}"/>
    <cellStyle name="Normal 7 2 9 3" xfId="24829" xr:uid="{00000000-0005-0000-0000-0000EB690000}"/>
    <cellStyle name="Normal 7 3" xfId="279" xr:uid="{00000000-0005-0000-0000-0000EC690000}"/>
    <cellStyle name="Normal 7 3 2" xfId="526" xr:uid="{00000000-0005-0000-0000-0000ED690000}"/>
    <cellStyle name="Normal 7 3 2 2" xfId="1013" xr:uid="{00000000-0005-0000-0000-0000EE690000}"/>
    <cellStyle name="Normal 7 3 2 2 2" xfId="6279" xr:uid="{00000000-0005-0000-0000-0000EF690000}"/>
    <cellStyle name="Normal 7 3 2 2 2 2" xfId="15603" xr:uid="{00000000-0005-0000-0000-0000F0690000}"/>
    <cellStyle name="Normal 7 3 2 2 2 3" xfId="24926" xr:uid="{00000000-0005-0000-0000-0000F1690000}"/>
    <cellStyle name="Normal 7 3 2 2 3" xfId="10614" xr:uid="{00000000-0005-0000-0000-0000F2690000}"/>
    <cellStyle name="Normal 7 3 2 2 4" xfId="19938" xr:uid="{00000000-0005-0000-0000-0000F3690000}"/>
    <cellStyle name="Normal 7 3 2 3" xfId="7101" xr:uid="{00000000-0005-0000-0000-0000F4690000}"/>
    <cellStyle name="Normal 7 3 2 3 2" xfId="16425" xr:uid="{00000000-0005-0000-0000-0000F5690000}"/>
    <cellStyle name="Normal 7 3 2 3 3" xfId="25748" xr:uid="{00000000-0005-0000-0000-0000F6690000}"/>
    <cellStyle name="Normal 7 3 2 4" xfId="9636" xr:uid="{00000000-0005-0000-0000-0000F7690000}"/>
    <cellStyle name="Normal 7 3 2 4 2" xfId="18960" xr:uid="{00000000-0005-0000-0000-0000F8690000}"/>
    <cellStyle name="Normal 7 3 2 4 3" xfId="28283" xr:uid="{00000000-0005-0000-0000-0000F9690000}"/>
    <cellStyle name="Normal 7 3 2 5" xfId="10130" xr:uid="{00000000-0005-0000-0000-0000FA690000}"/>
    <cellStyle name="Normal 7 3 2 6" xfId="19454" xr:uid="{00000000-0005-0000-0000-0000FB690000}"/>
    <cellStyle name="Normal 7 3 3" xfId="773" xr:uid="{00000000-0005-0000-0000-0000FC690000}"/>
    <cellStyle name="Normal 7 3 3 2" xfId="6954" xr:uid="{00000000-0005-0000-0000-0000FD690000}"/>
    <cellStyle name="Normal 7 3 3 2 2" xfId="16278" xr:uid="{00000000-0005-0000-0000-0000FE690000}"/>
    <cellStyle name="Normal 7 3 3 2 3" xfId="25601" xr:uid="{00000000-0005-0000-0000-0000FF690000}"/>
    <cellStyle name="Normal 7 3 3 3" xfId="10374" xr:uid="{00000000-0005-0000-0000-0000006A0000}"/>
    <cellStyle name="Normal 7 3 3 4" xfId="19698" xr:uid="{00000000-0005-0000-0000-0000016A0000}"/>
    <cellStyle name="Normal 7 3 4" xfId="2773" xr:uid="{00000000-0005-0000-0000-0000026A0000}"/>
    <cellStyle name="Normal 7 3 5" xfId="7235" xr:uid="{00000000-0005-0000-0000-0000036A0000}"/>
    <cellStyle name="Normal 7 3 5 2" xfId="16559" xr:uid="{00000000-0005-0000-0000-0000046A0000}"/>
    <cellStyle name="Normal 7 3 5 3" xfId="25882" xr:uid="{00000000-0005-0000-0000-0000056A0000}"/>
    <cellStyle name="Normal 7 3 6" xfId="9395" xr:uid="{00000000-0005-0000-0000-0000066A0000}"/>
    <cellStyle name="Normal 7 3 6 2" xfId="18719" xr:uid="{00000000-0005-0000-0000-0000076A0000}"/>
    <cellStyle name="Normal 7 3 6 3" xfId="28042" xr:uid="{00000000-0005-0000-0000-0000086A0000}"/>
    <cellStyle name="Normal 7 3 7" xfId="9889" xr:uid="{00000000-0005-0000-0000-0000096A0000}"/>
    <cellStyle name="Normal 7 3 8" xfId="19213" xr:uid="{00000000-0005-0000-0000-00000A6A0000}"/>
    <cellStyle name="Normal 7 4" xfId="390" xr:uid="{00000000-0005-0000-0000-00000B6A0000}"/>
    <cellStyle name="Normal 7 4 2" xfId="877" xr:uid="{00000000-0005-0000-0000-00000C6A0000}"/>
    <cellStyle name="Normal 7 4 2 2" xfId="2775" xr:uid="{00000000-0005-0000-0000-00000D6A0000}"/>
    <cellStyle name="Normal 7 4 2 2 2" xfId="7566" xr:uid="{00000000-0005-0000-0000-00000E6A0000}"/>
    <cellStyle name="Normal 7 4 2 2 2 2" xfId="16890" xr:uid="{00000000-0005-0000-0000-00000F6A0000}"/>
    <cellStyle name="Normal 7 4 2 2 2 3" xfId="26213" xr:uid="{00000000-0005-0000-0000-0000106A0000}"/>
    <cellStyle name="Normal 7 4 2 2 3" xfId="12230" xr:uid="{00000000-0005-0000-0000-0000116A0000}"/>
    <cellStyle name="Normal 7 4 2 2 4" xfId="21556" xr:uid="{00000000-0005-0000-0000-0000126A0000}"/>
    <cellStyle name="Normal 7 4 2 3" xfId="4452" xr:uid="{00000000-0005-0000-0000-0000136A0000}"/>
    <cellStyle name="Normal 7 4 2 3 2" xfId="9129" xr:uid="{00000000-0005-0000-0000-0000146A0000}"/>
    <cellStyle name="Normal 7 4 2 3 2 2" xfId="18453" xr:uid="{00000000-0005-0000-0000-0000156A0000}"/>
    <cellStyle name="Normal 7 4 2 3 2 3" xfId="27776" xr:uid="{00000000-0005-0000-0000-0000166A0000}"/>
    <cellStyle name="Normal 7 4 2 3 3" xfId="13786" xr:uid="{00000000-0005-0000-0000-0000176A0000}"/>
    <cellStyle name="Normal 7 4 2 3 4" xfId="23110" xr:uid="{00000000-0005-0000-0000-0000186A0000}"/>
    <cellStyle name="Normal 7 4 2 4" xfId="6194" xr:uid="{00000000-0005-0000-0000-0000196A0000}"/>
    <cellStyle name="Normal 7 4 2 4 2" xfId="15518" xr:uid="{00000000-0005-0000-0000-00001A6A0000}"/>
    <cellStyle name="Normal 7 4 2 4 3" xfId="24841" xr:uid="{00000000-0005-0000-0000-00001B6A0000}"/>
    <cellStyle name="Normal 7 4 2 5" xfId="10478" xr:uid="{00000000-0005-0000-0000-00001C6A0000}"/>
    <cellStyle name="Normal 7 4 2 6" xfId="19802" xr:uid="{00000000-0005-0000-0000-00001D6A0000}"/>
    <cellStyle name="Normal 7 4 3" xfId="2774" xr:uid="{00000000-0005-0000-0000-00001E6A0000}"/>
    <cellStyle name="Normal 7 4 3 2" xfId="7565" xr:uid="{00000000-0005-0000-0000-00001F6A0000}"/>
    <cellStyle name="Normal 7 4 3 2 2" xfId="16889" xr:uid="{00000000-0005-0000-0000-0000206A0000}"/>
    <cellStyle name="Normal 7 4 3 2 3" xfId="26212" xr:uid="{00000000-0005-0000-0000-0000216A0000}"/>
    <cellStyle name="Normal 7 4 3 3" xfId="12229" xr:uid="{00000000-0005-0000-0000-0000226A0000}"/>
    <cellStyle name="Normal 7 4 3 4" xfId="21555" xr:uid="{00000000-0005-0000-0000-0000236A0000}"/>
    <cellStyle name="Normal 7 4 4" xfId="4451" xr:uid="{00000000-0005-0000-0000-0000246A0000}"/>
    <cellStyle name="Normal 7 4 4 2" xfId="9128" xr:uid="{00000000-0005-0000-0000-0000256A0000}"/>
    <cellStyle name="Normal 7 4 4 2 2" xfId="18452" xr:uid="{00000000-0005-0000-0000-0000266A0000}"/>
    <cellStyle name="Normal 7 4 4 2 3" xfId="27775" xr:uid="{00000000-0005-0000-0000-0000276A0000}"/>
    <cellStyle name="Normal 7 4 4 3" xfId="13785" xr:uid="{00000000-0005-0000-0000-0000286A0000}"/>
    <cellStyle name="Normal 7 4 4 4" xfId="23109" xr:uid="{00000000-0005-0000-0000-0000296A0000}"/>
    <cellStyle name="Normal 7 4 5" xfId="6193" xr:uid="{00000000-0005-0000-0000-00002A6A0000}"/>
    <cellStyle name="Normal 7 4 5 2" xfId="15517" xr:uid="{00000000-0005-0000-0000-00002B6A0000}"/>
    <cellStyle name="Normal 7 4 5 3" xfId="24840" xr:uid="{00000000-0005-0000-0000-00002C6A0000}"/>
    <cellStyle name="Normal 7 4 6" xfId="9500" xr:uid="{00000000-0005-0000-0000-00002D6A0000}"/>
    <cellStyle name="Normal 7 4 6 2" xfId="18824" xr:uid="{00000000-0005-0000-0000-00002E6A0000}"/>
    <cellStyle name="Normal 7 4 6 3" xfId="28147" xr:uid="{00000000-0005-0000-0000-00002F6A0000}"/>
    <cellStyle name="Normal 7 4 7" xfId="9994" xr:uid="{00000000-0005-0000-0000-0000306A0000}"/>
    <cellStyle name="Normal 7 4 8" xfId="19318" xr:uid="{00000000-0005-0000-0000-0000316A0000}"/>
    <cellStyle name="Normal 7 5" xfId="637" xr:uid="{00000000-0005-0000-0000-0000326A0000}"/>
    <cellStyle name="Normal 7 5 2" xfId="2776" xr:uid="{00000000-0005-0000-0000-0000336A0000}"/>
    <cellStyle name="Normal 7 5 2 2" xfId="7567" xr:uid="{00000000-0005-0000-0000-0000346A0000}"/>
    <cellStyle name="Normal 7 5 2 2 2" xfId="16891" xr:uid="{00000000-0005-0000-0000-0000356A0000}"/>
    <cellStyle name="Normal 7 5 2 2 3" xfId="26214" xr:uid="{00000000-0005-0000-0000-0000366A0000}"/>
    <cellStyle name="Normal 7 5 2 3" xfId="12231" xr:uid="{00000000-0005-0000-0000-0000376A0000}"/>
    <cellStyle name="Normal 7 5 2 4" xfId="21557" xr:uid="{00000000-0005-0000-0000-0000386A0000}"/>
    <cellStyle name="Normal 7 5 3" xfId="4453" xr:uid="{00000000-0005-0000-0000-0000396A0000}"/>
    <cellStyle name="Normal 7 5 3 2" xfId="9130" xr:uid="{00000000-0005-0000-0000-00003A6A0000}"/>
    <cellStyle name="Normal 7 5 3 2 2" xfId="18454" xr:uid="{00000000-0005-0000-0000-00003B6A0000}"/>
    <cellStyle name="Normal 7 5 3 2 3" xfId="27777" xr:uid="{00000000-0005-0000-0000-00003C6A0000}"/>
    <cellStyle name="Normal 7 5 3 3" xfId="13787" xr:uid="{00000000-0005-0000-0000-00003D6A0000}"/>
    <cellStyle name="Normal 7 5 3 4" xfId="23111" xr:uid="{00000000-0005-0000-0000-00003E6A0000}"/>
    <cellStyle name="Normal 7 5 4" xfId="6195" xr:uid="{00000000-0005-0000-0000-00003F6A0000}"/>
    <cellStyle name="Normal 7 5 4 2" xfId="15519" xr:uid="{00000000-0005-0000-0000-0000406A0000}"/>
    <cellStyle name="Normal 7 5 4 3" xfId="24842" xr:uid="{00000000-0005-0000-0000-0000416A0000}"/>
    <cellStyle name="Normal 7 5 5" xfId="10238" xr:uid="{00000000-0005-0000-0000-0000426A0000}"/>
    <cellStyle name="Normal 7 5 6" xfId="19562" xr:uid="{00000000-0005-0000-0000-0000436A0000}"/>
    <cellStyle name="Normal 7 6" xfId="2762" xr:uid="{00000000-0005-0000-0000-0000446A0000}"/>
    <cellStyle name="Normal 7 6 2" xfId="4440" xr:uid="{00000000-0005-0000-0000-0000456A0000}"/>
    <cellStyle name="Normal 7 6 2 2" xfId="9117" xr:uid="{00000000-0005-0000-0000-0000466A0000}"/>
    <cellStyle name="Normal 7 6 2 2 2" xfId="18441" xr:uid="{00000000-0005-0000-0000-0000476A0000}"/>
    <cellStyle name="Normal 7 6 2 2 3" xfId="27764" xr:uid="{00000000-0005-0000-0000-0000486A0000}"/>
    <cellStyle name="Normal 7 6 2 3" xfId="13774" xr:uid="{00000000-0005-0000-0000-0000496A0000}"/>
    <cellStyle name="Normal 7 6 2 4" xfId="23098" xr:uid="{00000000-0005-0000-0000-00004A6A0000}"/>
    <cellStyle name="Normal 7 6 3" xfId="6181" xr:uid="{00000000-0005-0000-0000-00004B6A0000}"/>
    <cellStyle name="Normal 7 6 3 2" xfId="15505" xr:uid="{00000000-0005-0000-0000-00004C6A0000}"/>
    <cellStyle name="Normal 7 6 3 3" xfId="24828" xr:uid="{00000000-0005-0000-0000-00004D6A0000}"/>
    <cellStyle name="Normal 7 6 4" xfId="12218" xr:uid="{00000000-0005-0000-0000-00004E6A0000}"/>
    <cellStyle name="Normal 7 6 5" xfId="21544" xr:uid="{00000000-0005-0000-0000-00004F6A0000}"/>
    <cellStyle name="Normal 7 7" xfId="1334" xr:uid="{00000000-0005-0000-0000-0000506A0000}"/>
    <cellStyle name="Normal 7 8" xfId="9246" xr:uid="{00000000-0005-0000-0000-0000516A0000}"/>
    <cellStyle name="Normal 7 8 2" xfId="18570" xr:uid="{00000000-0005-0000-0000-0000526A0000}"/>
    <cellStyle name="Normal 7 8 3" xfId="27893" xr:uid="{00000000-0005-0000-0000-0000536A0000}"/>
    <cellStyle name="Normal 7 9" xfId="9740" xr:uid="{00000000-0005-0000-0000-0000546A0000}"/>
    <cellStyle name="Normal 70" xfId="28970" xr:uid="{00000000-0005-0000-0000-0000556A0000}"/>
    <cellStyle name="Normal 71" xfId="28972" xr:uid="{00000000-0005-0000-0000-0000566A0000}"/>
    <cellStyle name="Normal 72" xfId="28974" xr:uid="{00000000-0005-0000-0000-0000576A0000}"/>
    <cellStyle name="Normal 73" xfId="28976" xr:uid="{00000000-0005-0000-0000-0000586A0000}"/>
    <cellStyle name="Normal 74" xfId="28977" xr:uid="{00000000-0005-0000-0000-0000596A0000}"/>
    <cellStyle name="Normal 75" xfId="28978" xr:uid="{00000000-0005-0000-0000-00005A6A0000}"/>
    <cellStyle name="Normal 8" xfId="255" xr:uid="{00000000-0005-0000-0000-00005B6A0000}"/>
    <cellStyle name="Normal 8 10" xfId="28563" xr:uid="{00000000-0005-0000-0000-00005C6A0000}"/>
    <cellStyle name="Normal 8 2" xfId="2778" xr:uid="{00000000-0005-0000-0000-00005D6A0000}"/>
    <cellStyle name="Normal 8 2 10" xfId="12233" xr:uid="{00000000-0005-0000-0000-00005E6A0000}"/>
    <cellStyle name="Normal 8 2 11" xfId="21559" xr:uid="{00000000-0005-0000-0000-00005F6A0000}"/>
    <cellStyle name="Normal 8 2 12" xfId="28648" xr:uid="{00000000-0005-0000-0000-0000606A0000}"/>
    <cellStyle name="Normal 8 2 2" xfId="2779" xr:uid="{00000000-0005-0000-0000-0000616A0000}"/>
    <cellStyle name="Normal 8 2 2 2" xfId="2780" xr:uid="{00000000-0005-0000-0000-0000626A0000}"/>
    <cellStyle name="Normal 8 2 2 2 2" xfId="2781" xr:uid="{00000000-0005-0000-0000-0000636A0000}"/>
    <cellStyle name="Normal 8 2 2 2 2 2" xfId="4458" xr:uid="{00000000-0005-0000-0000-0000646A0000}"/>
    <cellStyle name="Normal 8 2 2 2 2 2 2" xfId="9135" xr:uid="{00000000-0005-0000-0000-0000656A0000}"/>
    <cellStyle name="Normal 8 2 2 2 2 2 2 2" xfId="18459" xr:uid="{00000000-0005-0000-0000-0000666A0000}"/>
    <cellStyle name="Normal 8 2 2 2 2 2 2 3" xfId="27782" xr:uid="{00000000-0005-0000-0000-0000676A0000}"/>
    <cellStyle name="Normal 8 2 2 2 2 2 3" xfId="13792" xr:uid="{00000000-0005-0000-0000-0000686A0000}"/>
    <cellStyle name="Normal 8 2 2 2 2 2 4" xfId="23116" xr:uid="{00000000-0005-0000-0000-0000696A0000}"/>
    <cellStyle name="Normal 8 2 2 2 2 3" xfId="6200" xr:uid="{00000000-0005-0000-0000-00006A6A0000}"/>
    <cellStyle name="Normal 8 2 2 2 2 3 2" xfId="15524" xr:uid="{00000000-0005-0000-0000-00006B6A0000}"/>
    <cellStyle name="Normal 8 2 2 2 2 3 3" xfId="24847" xr:uid="{00000000-0005-0000-0000-00006C6A0000}"/>
    <cellStyle name="Normal 8 2 2 2 2 4" xfId="12236" xr:uid="{00000000-0005-0000-0000-00006D6A0000}"/>
    <cellStyle name="Normal 8 2 2 2 2 5" xfId="21562" xr:uid="{00000000-0005-0000-0000-00006E6A0000}"/>
    <cellStyle name="Normal 8 2 2 2 3" xfId="4457" xr:uid="{00000000-0005-0000-0000-00006F6A0000}"/>
    <cellStyle name="Normal 8 2 2 2 3 2" xfId="9134" xr:uid="{00000000-0005-0000-0000-0000706A0000}"/>
    <cellStyle name="Normal 8 2 2 2 3 2 2" xfId="18458" xr:uid="{00000000-0005-0000-0000-0000716A0000}"/>
    <cellStyle name="Normal 8 2 2 2 3 2 3" xfId="27781" xr:uid="{00000000-0005-0000-0000-0000726A0000}"/>
    <cellStyle name="Normal 8 2 2 2 3 3" xfId="13791" xr:uid="{00000000-0005-0000-0000-0000736A0000}"/>
    <cellStyle name="Normal 8 2 2 2 3 4" xfId="23115" xr:uid="{00000000-0005-0000-0000-0000746A0000}"/>
    <cellStyle name="Normal 8 2 2 2 4" xfId="6199" xr:uid="{00000000-0005-0000-0000-0000756A0000}"/>
    <cellStyle name="Normal 8 2 2 2 4 2" xfId="15523" xr:uid="{00000000-0005-0000-0000-0000766A0000}"/>
    <cellStyle name="Normal 8 2 2 2 4 3" xfId="24846" xr:uid="{00000000-0005-0000-0000-0000776A0000}"/>
    <cellStyle name="Normal 8 2 2 2 5" xfId="12235" xr:uid="{00000000-0005-0000-0000-0000786A0000}"/>
    <cellStyle name="Normal 8 2 2 2 6" xfId="21561" xr:uid="{00000000-0005-0000-0000-0000796A0000}"/>
    <cellStyle name="Normal 8 2 2 3" xfId="2782" xr:uid="{00000000-0005-0000-0000-00007A6A0000}"/>
    <cellStyle name="Normal 8 2 2 3 2" xfId="4459" xr:uid="{00000000-0005-0000-0000-00007B6A0000}"/>
    <cellStyle name="Normal 8 2 2 3 2 2" xfId="9136" xr:uid="{00000000-0005-0000-0000-00007C6A0000}"/>
    <cellStyle name="Normal 8 2 2 3 2 2 2" xfId="18460" xr:uid="{00000000-0005-0000-0000-00007D6A0000}"/>
    <cellStyle name="Normal 8 2 2 3 2 2 3" xfId="27783" xr:uid="{00000000-0005-0000-0000-00007E6A0000}"/>
    <cellStyle name="Normal 8 2 2 3 2 3" xfId="13793" xr:uid="{00000000-0005-0000-0000-00007F6A0000}"/>
    <cellStyle name="Normal 8 2 2 3 2 4" xfId="23117" xr:uid="{00000000-0005-0000-0000-0000806A0000}"/>
    <cellStyle name="Normal 8 2 2 3 3" xfId="6201" xr:uid="{00000000-0005-0000-0000-0000816A0000}"/>
    <cellStyle name="Normal 8 2 2 3 3 2" xfId="15525" xr:uid="{00000000-0005-0000-0000-0000826A0000}"/>
    <cellStyle name="Normal 8 2 2 3 3 3" xfId="24848" xr:uid="{00000000-0005-0000-0000-0000836A0000}"/>
    <cellStyle name="Normal 8 2 2 3 4" xfId="12237" xr:uid="{00000000-0005-0000-0000-0000846A0000}"/>
    <cellStyle name="Normal 8 2 2 3 5" xfId="21563" xr:uid="{00000000-0005-0000-0000-0000856A0000}"/>
    <cellStyle name="Normal 8 2 2 4" xfId="4456" xr:uid="{00000000-0005-0000-0000-0000866A0000}"/>
    <cellStyle name="Normal 8 2 2 4 2" xfId="9133" xr:uid="{00000000-0005-0000-0000-0000876A0000}"/>
    <cellStyle name="Normal 8 2 2 4 2 2" xfId="18457" xr:uid="{00000000-0005-0000-0000-0000886A0000}"/>
    <cellStyle name="Normal 8 2 2 4 2 3" xfId="27780" xr:uid="{00000000-0005-0000-0000-0000896A0000}"/>
    <cellStyle name="Normal 8 2 2 4 3" xfId="13790" xr:uid="{00000000-0005-0000-0000-00008A6A0000}"/>
    <cellStyle name="Normal 8 2 2 4 4" xfId="23114" xr:uid="{00000000-0005-0000-0000-00008B6A0000}"/>
    <cellStyle name="Normal 8 2 2 5" xfId="6198" xr:uid="{00000000-0005-0000-0000-00008C6A0000}"/>
    <cellStyle name="Normal 8 2 2 5 2" xfId="15522" xr:uid="{00000000-0005-0000-0000-00008D6A0000}"/>
    <cellStyle name="Normal 8 2 2 5 3" xfId="24845" xr:uid="{00000000-0005-0000-0000-00008E6A0000}"/>
    <cellStyle name="Normal 8 2 2 6" xfId="12234" xr:uid="{00000000-0005-0000-0000-00008F6A0000}"/>
    <cellStyle name="Normal 8 2 2 7" xfId="21560" xr:uid="{00000000-0005-0000-0000-0000906A0000}"/>
    <cellStyle name="Normal 8 2 2 8" xfId="28865" xr:uid="{00000000-0005-0000-0000-0000916A0000}"/>
    <cellStyle name="Normal 8 2 3" xfId="2783" xr:uid="{00000000-0005-0000-0000-0000926A0000}"/>
    <cellStyle name="Normal 8 2 3 2" xfId="2784" xr:uid="{00000000-0005-0000-0000-0000936A0000}"/>
    <cellStyle name="Normal 8 2 3 2 2" xfId="2785" xr:uid="{00000000-0005-0000-0000-0000946A0000}"/>
    <cellStyle name="Normal 8 2 3 2 2 2" xfId="4462" xr:uid="{00000000-0005-0000-0000-0000956A0000}"/>
    <cellStyle name="Normal 8 2 3 2 2 2 2" xfId="9139" xr:uid="{00000000-0005-0000-0000-0000966A0000}"/>
    <cellStyle name="Normal 8 2 3 2 2 2 2 2" xfId="18463" xr:uid="{00000000-0005-0000-0000-0000976A0000}"/>
    <cellStyle name="Normal 8 2 3 2 2 2 2 3" xfId="27786" xr:uid="{00000000-0005-0000-0000-0000986A0000}"/>
    <cellStyle name="Normal 8 2 3 2 2 2 3" xfId="13796" xr:uid="{00000000-0005-0000-0000-0000996A0000}"/>
    <cellStyle name="Normal 8 2 3 2 2 2 4" xfId="23120" xr:uid="{00000000-0005-0000-0000-00009A6A0000}"/>
    <cellStyle name="Normal 8 2 3 2 2 3" xfId="6204" xr:uid="{00000000-0005-0000-0000-00009B6A0000}"/>
    <cellStyle name="Normal 8 2 3 2 2 3 2" xfId="15528" xr:uid="{00000000-0005-0000-0000-00009C6A0000}"/>
    <cellStyle name="Normal 8 2 3 2 2 3 3" xfId="24851" xr:uid="{00000000-0005-0000-0000-00009D6A0000}"/>
    <cellStyle name="Normal 8 2 3 2 2 4" xfId="12240" xr:uid="{00000000-0005-0000-0000-00009E6A0000}"/>
    <cellStyle name="Normal 8 2 3 2 2 5" xfId="21566" xr:uid="{00000000-0005-0000-0000-00009F6A0000}"/>
    <cellStyle name="Normal 8 2 3 2 3" xfId="4461" xr:uid="{00000000-0005-0000-0000-0000A06A0000}"/>
    <cellStyle name="Normal 8 2 3 2 3 2" xfId="9138" xr:uid="{00000000-0005-0000-0000-0000A16A0000}"/>
    <cellStyle name="Normal 8 2 3 2 3 2 2" xfId="18462" xr:uid="{00000000-0005-0000-0000-0000A26A0000}"/>
    <cellStyle name="Normal 8 2 3 2 3 2 3" xfId="27785" xr:uid="{00000000-0005-0000-0000-0000A36A0000}"/>
    <cellStyle name="Normal 8 2 3 2 3 3" xfId="13795" xr:uid="{00000000-0005-0000-0000-0000A46A0000}"/>
    <cellStyle name="Normal 8 2 3 2 3 4" xfId="23119" xr:uid="{00000000-0005-0000-0000-0000A56A0000}"/>
    <cellStyle name="Normal 8 2 3 2 4" xfId="6203" xr:uid="{00000000-0005-0000-0000-0000A66A0000}"/>
    <cellStyle name="Normal 8 2 3 2 4 2" xfId="15527" xr:uid="{00000000-0005-0000-0000-0000A76A0000}"/>
    <cellStyle name="Normal 8 2 3 2 4 3" xfId="24850" xr:uid="{00000000-0005-0000-0000-0000A86A0000}"/>
    <cellStyle name="Normal 8 2 3 2 5" xfId="12239" xr:uid="{00000000-0005-0000-0000-0000A96A0000}"/>
    <cellStyle name="Normal 8 2 3 2 6" xfId="21565" xr:uid="{00000000-0005-0000-0000-0000AA6A0000}"/>
    <cellStyle name="Normal 8 2 3 3" xfId="2786" xr:uid="{00000000-0005-0000-0000-0000AB6A0000}"/>
    <cellStyle name="Normal 8 2 3 3 2" xfId="4463" xr:uid="{00000000-0005-0000-0000-0000AC6A0000}"/>
    <cellStyle name="Normal 8 2 3 3 2 2" xfId="9140" xr:uid="{00000000-0005-0000-0000-0000AD6A0000}"/>
    <cellStyle name="Normal 8 2 3 3 2 2 2" xfId="18464" xr:uid="{00000000-0005-0000-0000-0000AE6A0000}"/>
    <cellStyle name="Normal 8 2 3 3 2 2 3" xfId="27787" xr:uid="{00000000-0005-0000-0000-0000AF6A0000}"/>
    <cellStyle name="Normal 8 2 3 3 2 3" xfId="13797" xr:uid="{00000000-0005-0000-0000-0000B06A0000}"/>
    <cellStyle name="Normal 8 2 3 3 2 4" xfId="23121" xr:uid="{00000000-0005-0000-0000-0000B16A0000}"/>
    <cellStyle name="Normal 8 2 3 3 3" xfId="6205" xr:uid="{00000000-0005-0000-0000-0000B26A0000}"/>
    <cellStyle name="Normal 8 2 3 3 3 2" xfId="15529" xr:uid="{00000000-0005-0000-0000-0000B36A0000}"/>
    <cellStyle name="Normal 8 2 3 3 3 3" xfId="24852" xr:uid="{00000000-0005-0000-0000-0000B46A0000}"/>
    <cellStyle name="Normal 8 2 3 3 4" xfId="12241" xr:uid="{00000000-0005-0000-0000-0000B56A0000}"/>
    <cellStyle name="Normal 8 2 3 3 5" xfId="21567" xr:uid="{00000000-0005-0000-0000-0000B66A0000}"/>
    <cellStyle name="Normal 8 2 3 4" xfId="4460" xr:uid="{00000000-0005-0000-0000-0000B76A0000}"/>
    <cellStyle name="Normal 8 2 3 4 2" xfId="9137" xr:uid="{00000000-0005-0000-0000-0000B86A0000}"/>
    <cellStyle name="Normal 8 2 3 4 2 2" xfId="18461" xr:uid="{00000000-0005-0000-0000-0000B96A0000}"/>
    <cellStyle name="Normal 8 2 3 4 2 3" xfId="27784" xr:uid="{00000000-0005-0000-0000-0000BA6A0000}"/>
    <cellStyle name="Normal 8 2 3 4 3" xfId="13794" xr:uid="{00000000-0005-0000-0000-0000BB6A0000}"/>
    <cellStyle name="Normal 8 2 3 4 4" xfId="23118" xr:uid="{00000000-0005-0000-0000-0000BC6A0000}"/>
    <cellStyle name="Normal 8 2 3 5" xfId="6202" xr:uid="{00000000-0005-0000-0000-0000BD6A0000}"/>
    <cellStyle name="Normal 8 2 3 5 2" xfId="15526" xr:uid="{00000000-0005-0000-0000-0000BE6A0000}"/>
    <cellStyle name="Normal 8 2 3 5 3" xfId="24849" xr:uid="{00000000-0005-0000-0000-0000BF6A0000}"/>
    <cellStyle name="Normal 8 2 3 6" xfId="12238" xr:uid="{00000000-0005-0000-0000-0000C06A0000}"/>
    <cellStyle name="Normal 8 2 3 7" xfId="21564" xr:uid="{00000000-0005-0000-0000-0000C16A0000}"/>
    <cellStyle name="Normal 8 2 3 8" xfId="28787" xr:uid="{00000000-0005-0000-0000-0000C26A0000}"/>
    <cellStyle name="Normal 8 2 4" xfId="2787" xr:uid="{00000000-0005-0000-0000-0000C36A0000}"/>
    <cellStyle name="Normal 8 2 4 2" xfId="2788" xr:uid="{00000000-0005-0000-0000-0000C46A0000}"/>
    <cellStyle name="Normal 8 2 4 2 2" xfId="4465" xr:uid="{00000000-0005-0000-0000-0000C56A0000}"/>
    <cellStyle name="Normal 8 2 4 2 2 2" xfId="9142" xr:uid="{00000000-0005-0000-0000-0000C66A0000}"/>
    <cellStyle name="Normal 8 2 4 2 2 2 2" xfId="18466" xr:uid="{00000000-0005-0000-0000-0000C76A0000}"/>
    <cellStyle name="Normal 8 2 4 2 2 2 3" xfId="27789" xr:uid="{00000000-0005-0000-0000-0000C86A0000}"/>
    <cellStyle name="Normal 8 2 4 2 2 3" xfId="13799" xr:uid="{00000000-0005-0000-0000-0000C96A0000}"/>
    <cellStyle name="Normal 8 2 4 2 2 4" xfId="23123" xr:uid="{00000000-0005-0000-0000-0000CA6A0000}"/>
    <cellStyle name="Normal 8 2 4 2 3" xfId="6207" xr:uid="{00000000-0005-0000-0000-0000CB6A0000}"/>
    <cellStyle name="Normal 8 2 4 2 3 2" xfId="15531" xr:uid="{00000000-0005-0000-0000-0000CC6A0000}"/>
    <cellStyle name="Normal 8 2 4 2 3 3" xfId="24854" xr:uid="{00000000-0005-0000-0000-0000CD6A0000}"/>
    <cellStyle name="Normal 8 2 4 2 4" xfId="12243" xr:uid="{00000000-0005-0000-0000-0000CE6A0000}"/>
    <cellStyle name="Normal 8 2 4 2 5" xfId="21569" xr:uid="{00000000-0005-0000-0000-0000CF6A0000}"/>
    <cellStyle name="Normal 8 2 4 3" xfId="4464" xr:uid="{00000000-0005-0000-0000-0000D06A0000}"/>
    <cellStyle name="Normal 8 2 4 3 2" xfId="9141" xr:uid="{00000000-0005-0000-0000-0000D16A0000}"/>
    <cellStyle name="Normal 8 2 4 3 2 2" xfId="18465" xr:uid="{00000000-0005-0000-0000-0000D26A0000}"/>
    <cellStyle name="Normal 8 2 4 3 2 3" xfId="27788" xr:uid="{00000000-0005-0000-0000-0000D36A0000}"/>
    <cellStyle name="Normal 8 2 4 3 3" xfId="13798" xr:uid="{00000000-0005-0000-0000-0000D46A0000}"/>
    <cellStyle name="Normal 8 2 4 3 4" xfId="23122" xr:uid="{00000000-0005-0000-0000-0000D56A0000}"/>
    <cellStyle name="Normal 8 2 4 4" xfId="6206" xr:uid="{00000000-0005-0000-0000-0000D66A0000}"/>
    <cellStyle name="Normal 8 2 4 4 2" xfId="15530" xr:uid="{00000000-0005-0000-0000-0000D76A0000}"/>
    <cellStyle name="Normal 8 2 4 4 3" xfId="24853" xr:uid="{00000000-0005-0000-0000-0000D86A0000}"/>
    <cellStyle name="Normal 8 2 4 5" xfId="12242" xr:uid="{00000000-0005-0000-0000-0000D96A0000}"/>
    <cellStyle name="Normal 8 2 4 6" xfId="21568" xr:uid="{00000000-0005-0000-0000-0000DA6A0000}"/>
    <cellStyle name="Normal 8 2 5" xfId="2789" xr:uid="{00000000-0005-0000-0000-0000DB6A0000}"/>
    <cellStyle name="Normal 8 2 5 2" xfId="4466" xr:uid="{00000000-0005-0000-0000-0000DC6A0000}"/>
    <cellStyle name="Normal 8 2 5 2 2" xfId="9143" xr:uid="{00000000-0005-0000-0000-0000DD6A0000}"/>
    <cellStyle name="Normal 8 2 5 2 2 2" xfId="18467" xr:uid="{00000000-0005-0000-0000-0000DE6A0000}"/>
    <cellStyle name="Normal 8 2 5 2 2 3" xfId="27790" xr:uid="{00000000-0005-0000-0000-0000DF6A0000}"/>
    <cellStyle name="Normal 8 2 5 2 3" xfId="13800" xr:uid="{00000000-0005-0000-0000-0000E06A0000}"/>
    <cellStyle name="Normal 8 2 5 2 4" xfId="23124" xr:uid="{00000000-0005-0000-0000-0000E16A0000}"/>
    <cellStyle name="Normal 8 2 5 3" xfId="6208" xr:uid="{00000000-0005-0000-0000-0000E26A0000}"/>
    <cellStyle name="Normal 8 2 5 3 2" xfId="15532" xr:uid="{00000000-0005-0000-0000-0000E36A0000}"/>
    <cellStyle name="Normal 8 2 5 3 3" xfId="24855" xr:uid="{00000000-0005-0000-0000-0000E46A0000}"/>
    <cellStyle name="Normal 8 2 5 4" xfId="12244" xr:uid="{00000000-0005-0000-0000-0000E56A0000}"/>
    <cellStyle name="Normal 8 2 5 5" xfId="21570" xr:uid="{00000000-0005-0000-0000-0000E66A0000}"/>
    <cellStyle name="Normal 8 2 6" xfId="2790" xr:uid="{00000000-0005-0000-0000-0000E76A0000}"/>
    <cellStyle name="Normal 8 2 6 2" xfId="4467" xr:uid="{00000000-0005-0000-0000-0000E86A0000}"/>
    <cellStyle name="Normal 8 2 6 2 2" xfId="9144" xr:uid="{00000000-0005-0000-0000-0000E96A0000}"/>
    <cellStyle name="Normal 8 2 6 2 2 2" xfId="18468" xr:uid="{00000000-0005-0000-0000-0000EA6A0000}"/>
    <cellStyle name="Normal 8 2 6 2 2 3" xfId="27791" xr:uid="{00000000-0005-0000-0000-0000EB6A0000}"/>
    <cellStyle name="Normal 8 2 6 2 3" xfId="13801" xr:uid="{00000000-0005-0000-0000-0000EC6A0000}"/>
    <cellStyle name="Normal 8 2 6 2 4" xfId="23125" xr:uid="{00000000-0005-0000-0000-0000ED6A0000}"/>
    <cellStyle name="Normal 8 2 6 3" xfId="6209" xr:uid="{00000000-0005-0000-0000-0000EE6A0000}"/>
    <cellStyle name="Normal 8 2 6 3 2" xfId="15533" xr:uid="{00000000-0005-0000-0000-0000EF6A0000}"/>
    <cellStyle name="Normal 8 2 6 3 3" xfId="24856" xr:uid="{00000000-0005-0000-0000-0000F06A0000}"/>
    <cellStyle name="Normal 8 2 6 4" xfId="12245" xr:uid="{00000000-0005-0000-0000-0000F16A0000}"/>
    <cellStyle name="Normal 8 2 6 5" xfId="21571" xr:uid="{00000000-0005-0000-0000-0000F26A0000}"/>
    <cellStyle name="Normal 8 2 7" xfId="2791" xr:uid="{00000000-0005-0000-0000-0000F36A0000}"/>
    <cellStyle name="Normal 8 2 7 2" xfId="4468" xr:uid="{00000000-0005-0000-0000-0000F46A0000}"/>
    <cellStyle name="Normal 8 2 7 2 2" xfId="9145" xr:uid="{00000000-0005-0000-0000-0000F56A0000}"/>
    <cellStyle name="Normal 8 2 7 2 2 2" xfId="18469" xr:uid="{00000000-0005-0000-0000-0000F66A0000}"/>
    <cellStyle name="Normal 8 2 7 2 2 3" xfId="27792" xr:uid="{00000000-0005-0000-0000-0000F76A0000}"/>
    <cellStyle name="Normal 8 2 7 2 3" xfId="13802" xr:uid="{00000000-0005-0000-0000-0000F86A0000}"/>
    <cellStyle name="Normal 8 2 7 2 4" xfId="23126" xr:uid="{00000000-0005-0000-0000-0000F96A0000}"/>
    <cellStyle name="Normal 8 2 7 3" xfId="6210" xr:uid="{00000000-0005-0000-0000-0000FA6A0000}"/>
    <cellStyle name="Normal 8 2 7 3 2" xfId="15534" xr:uid="{00000000-0005-0000-0000-0000FB6A0000}"/>
    <cellStyle name="Normal 8 2 7 3 3" xfId="24857" xr:uid="{00000000-0005-0000-0000-0000FC6A0000}"/>
    <cellStyle name="Normal 8 2 7 4" xfId="12246" xr:uid="{00000000-0005-0000-0000-0000FD6A0000}"/>
    <cellStyle name="Normal 8 2 7 5" xfId="21572" xr:uid="{00000000-0005-0000-0000-0000FE6A0000}"/>
    <cellStyle name="Normal 8 2 8" xfId="4455" xr:uid="{00000000-0005-0000-0000-0000FF6A0000}"/>
    <cellStyle name="Normal 8 2 8 2" xfId="9132" xr:uid="{00000000-0005-0000-0000-0000006B0000}"/>
    <cellStyle name="Normal 8 2 8 2 2" xfId="18456" xr:uid="{00000000-0005-0000-0000-0000016B0000}"/>
    <cellStyle name="Normal 8 2 8 2 3" xfId="27779" xr:uid="{00000000-0005-0000-0000-0000026B0000}"/>
    <cellStyle name="Normal 8 2 8 3" xfId="13789" xr:uid="{00000000-0005-0000-0000-0000036B0000}"/>
    <cellStyle name="Normal 8 2 8 4" xfId="23113" xr:uid="{00000000-0005-0000-0000-0000046B0000}"/>
    <cellStyle name="Normal 8 2 9" xfId="6197" xr:uid="{00000000-0005-0000-0000-0000056B0000}"/>
    <cellStyle name="Normal 8 2 9 2" xfId="15521" xr:uid="{00000000-0005-0000-0000-0000066B0000}"/>
    <cellStyle name="Normal 8 2 9 3" xfId="24844" xr:uid="{00000000-0005-0000-0000-0000076B0000}"/>
    <cellStyle name="Normal 8 3" xfId="2792" xr:uid="{00000000-0005-0000-0000-0000086B0000}"/>
    <cellStyle name="Normal 8 3 10" xfId="21573" xr:uid="{00000000-0005-0000-0000-0000096B0000}"/>
    <cellStyle name="Normal 8 3 2" xfId="2793" xr:uid="{00000000-0005-0000-0000-00000A6B0000}"/>
    <cellStyle name="Normal 8 3 2 2" xfId="2794" xr:uid="{00000000-0005-0000-0000-00000B6B0000}"/>
    <cellStyle name="Normal 8 3 2 2 2" xfId="2795" xr:uid="{00000000-0005-0000-0000-00000C6B0000}"/>
    <cellStyle name="Normal 8 3 2 2 2 2" xfId="4472" xr:uid="{00000000-0005-0000-0000-00000D6B0000}"/>
    <cellStyle name="Normal 8 3 2 2 2 2 2" xfId="9149" xr:uid="{00000000-0005-0000-0000-00000E6B0000}"/>
    <cellStyle name="Normal 8 3 2 2 2 2 2 2" xfId="18473" xr:uid="{00000000-0005-0000-0000-00000F6B0000}"/>
    <cellStyle name="Normal 8 3 2 2 2 2 2 3" xfId="27796" xr:uid="{00000000-0005-0000-0000-0000106B0000}"/>
    <cellStyle name="Normal 8 3 2 2 2 2 3" xfId="13806" xr:uid="{00000000-0005-0000-0000-0000116B0000}"/>
    <cellStyle name="Normal 8 3 2 2 2 2 4" xfId="23130" xr:uid="{00000000-0005-0000-0000-0000126B0000}"/>
    <cellStyle name="Normal 8 3 2 2 2 3" xfId="6214" xr:uid="{00000000-0005-0000-0000-0000136B0000}"/>
    <cellStyle name="Normal 8 3 2 2 2 3 2" xfId="15538" xr:uid="{00000000-0005-0000-0000-0000146B0000}"/>
    <cellStyle name="Normal 8 3 2 2 2 3 3" xfId="24861" xr:uid="{00000000-0005-0000-0000-0000156B0000}"/>
    <cellStyle name="Normal 8 3 2 2 2 4" xfId="12250" xr:uid="{00000000-0005-0000-0000-0000166B0000}"/>
    <cellStyle name="Normal 8 3 2 2 2 5" xfId="21576" xr:uid="{00000000-0005-0000-0000-0000176B0000}"/>
    <cellStyle name="Normal 8 3 2 2 3" xfId="4471" xr:uid="{00000000-0005-0000-0000-0000186B0000}"/>
    <cellStyle name="Normal 8 3 2 2 3 2" xfId="9148" xr:uid="{00000000-0005-0000-0000-0000196B0000}"/>
    <cellStyle name="Normal 8 3 2 2 3 2 2" xfId="18472" xr:uid="{00000000-0005-0000-0000-00001A6B0000}"/>
    <cellStyle name="Normal 8 3 2 2 3 2 3" xfId="27795" xr:uid="{00000000-0005-0000-0000-00001B6B0000}"/>
    <cellStyle name="Normal 8 3 2 2 3 3" xfId="13805" xr:uid="{00000000-0005-0000-0000-00001C6B0000}"/>
    <cellStyle name="Normal 8 3 2 2 3 4" xfId="23129" xr:uid="{00000000-0005-0000-0000-00001D6B0000}"/>
    <cellStyle name="Normal 8 3 2 2 4" xfId="6213" xr:uid="{00000000-0005-0000-0000-00001E6B0000}"/>
    <cellStyle name="Normal 8 3 2 2 4 2" xfId="15537" xr:uid="{00000000-0005-0000-0000-00001F6B0000}"/>
    <cellStyle name="Normal 8 3 2 2 4 3" xfId="24860" xr:uid="{00000000-0005-0000-0000-0000206B0000}"/>
    <cellStyle name="Normal 8 3 2 2 5" xfId="12249" xr:uid="{00000000-0005-0000-0000-0000216B0000}"/>
    <cellStyle name="Normal 8 3 2 2 6" xfId="21575" xr:uid="{00000000-0005-0000-0000-0000226B0000}"/>
    <cellStyle name="Normal 8 3 2 3" xfId="2796" xr:uid="{00000000-0005-0000-0000-0000236B0000}"/>
    <cellStyle name="Normal 8 3 2 3 2" xfId="4473" xr:uid="{00000000-0005-0000-0000-0000246B0000}"/>
    <cellStyle name="Normal 8 3 2 3 2 2" xfId="9150" xr:uid="{00000000-0005-0000-0000-0000256B0000}"/>
    <cellStyle name="Normal 8 3 2 3 2 2 2" xfId="18474" xr:uid="{00000000-0005-0000-0000-0000266B0000}"/>
    <cellStyle name="Normal 8 3 2 3 2 2 3" xfId="27797" xr:uid="{00000000-0005-0000-0000-0000276B0000}"/>
    <cellStyle name="Normal 8 3 2 3 2 3" xfId="13807" xr:uid="{00000000-0005-0000-0000-0000286B0000}"/>
    <cellStyle name="Normal 8 3 2 3 2 4" xfId="23131" xr:uid="{00000000-0005-0000-0000-0000296B0000}"/>
    <cellStyle name="Normal 8 3 2 3 3" xfId="6215" xr:uid="{00000000-0005-0000-0000-00002A6B0000}"/>
    <cellStyle name="Normal 8 3 2 3 3 2" xfId="15539" xr:uid="{00000000-0005-0000-0000-00002B6B0000}"/>
    <cellStyle name="Normal 8 3 2 3 3 3" xfId="24862" xr:uid="{00000000-0005-0000-0000-00002C6B0000}"/>
    <cellStyle name="Normal 8 3 2 3 4" xfId="12251" xr:uid="{00000000-0005-0000-0000-00002D6B0000}"/>
    <cellStyle name="Normal 8 3 2 3 5" xfId="21577" xr:uid="{00000000-0005-0000-0000-00002E6B0000}"/>
    <cellStyle name="Normal 8 3 2 4" xfId="4470" xr:uid="{00000000-0005-0000-0000-00002F6B0000}"/>
    <cellStyle name="Normal 8 3 2 4 2" xfId="9147" xr:uid="{00000000-0005-0000-0000-0000306B0000}"/>
    <cellStyle name="Normal 8 3 2 4 2 2" xfId="18471" xr:uid="{00000000-0005-0000-0000-0000316B0000}"/>
    <cellStyle name="Normal 8 3 2 4 2 3" xfId="27794" xr:uid="{00000000-0005-0000-0000-0000326B0000}"/>
    <cellStyle name="Normal 8 3 2 4 3" xfId="13804" xr:uid="{00000000-0005-0000-0000-0000336B0000}"/>
    <cellStyle name="Normal 8 3 2 4 4" xfId="23128" xr:uid="{00000000-0005-0000-0000-0000346B0000}"/>
    <cellStyle name="Normal 8 3 2 5" xfId="6212" xr:uid="{00000000-0005-0000-0000-0000356B0000}"/>
    <cellStyle name="Normal 8 3 2 5 2" xfId="15536" xr:uid="{00000000-0005-0000-0000-0000366B0000}"/>
    <cellStyle name="Normal 8 3 2 5 3" xfId="24859" xr:uid="{00000000-0005-0000-0000-0000376B0000}"/>
    <cellStyle name="Normal 8 3 2 6" xfId="12248" xr:uid="{00000000-0005-0000-0000-0000386B0000}"/>
    <cellStyle name="Normal 8 3 2 7" xfId="21574" xr:uid="{00000000-0005-0000-0000-0000396B0000}"/>
    <cellStyle name="Normal 8 3 3" xfId="2797" xr:uid="{00000000-0005-0000-0000-00003A6B0000}"/>
    <cellStyle name="Normal 8 3 3 2" xfId="2798" xr:uid="{00000000-0005-0000-0000-00003B6B0000}"/>
    <cellStyle name="Normal 8 3 3 2 2" xfId="4475" xr:uid="{00000000-0005-0000-0000-00003C6B0000}"/>
    <cellStyle name="Normal 8 3 3 2 2 2" xfId="9152" xr:uid="{00000000-0005-0000-0000-00003D6B0000}"/>
    <cellStyle name="Normal 8 3 3 2 2 2 2" xfId="18476" xr:uid="{00000000-0005-0000-0000-00003E6B0000}"/>
    <cellStyle name="Normal 8 3 3 2 2 2 3" xfId="27799" xr:uid="{00000000-0005-0000-0000-00003F6B0000}"/>
    <cellStyle name="Normal 8 3 3 2 2 3" xfId="13809" xr:uid="{00000000-0005-0000-0000-0000406B0000}"/>
    <cellStyle name="Normal 8 3 3 2 2 4" xfId="23133" xr:uid="{00000000-0005-0000-0000-0000416B0000}"/>
    <cellStyle name="Normal 8 3 3 2 3" xfId="6217" xr:uid="{00000000-0005-0000-0000-0000426B0000}"/>
    <cellStyle name="Normal 8 3 3 2 3 2" xfId="15541" xr:uid="{00000000-0005-0000-0000-0000436B0000}"/>
    <cellStyle name="Normal 8 3 3 2 3 3" xfId="24864" xr:uid="{00000000-0005-0000-0000-0000446B0000}"/>
    <cellStyle name="Normal 8 3 3 2 4" xfId="12253" xr:uid="{00000000-0005-0000-0000-0000456B0000}"/>
    <cellStyle name="Normal 8 3 3 2 5" xfId="21579" xr:uid="{00000000-0005-0000-0000-0000466B0000}"/>
    <cellStyle name="Normal 8 3 3 3" xfId="4474" xr:uid="{00000000-0005-0000-0000-0000476B0000}"/>
    <cellStyle name="Normal 8 3 3 3 2" xfId="9151" xr:uid="{00000000-0005-0000-0000-0000486B0000}"/>
    <cellStyle name="Normal 8 3 3 3 2 2" xfId="18475" xr:uid="{00000000-0005-0000-0000-0000496B0000}"/>
    <cellStyle name="Normal 8 3 3 3 2 3" xfId="27798" xr:uid="{00000000-0005-0000-0000-00004A6B0000}"/>
    <cellStyle name="Normal 8 3 3 3 3" xfId="13808" xr:uid="{00000000-0005-0000-0000-00004B6B0000}"/>
    <cellStyle name="Normal 8 3 3 3 4" xfId="23132" xr:uid="{00000000-0005-0000-0000-00004C6B0000}"/>
    <cellStyle name="Normal 8 3 3 4" xfId="6216" xr:uid="{00000000-0005-0000-0000-00004D6B0000}"/>
    <cellStyle name="Normal 8 3 3 4 2" xfId="15540" xr:uid="{00000000-0005-0000-0000-00004E6B0000}"/>
    <cellStyle name="Normal 8 3 3 4 3" xfId="24863" xr:uid="{00000000-0005-0000-0000-00004F6B0000}"/>
    <cellStyle name="Normal 8 3 3 5" xfId="12252" xr:uid="{00000000-0005-0000-0000-0000506B0000}"/>
    <cellStyle name="Normal 8 3 3 6" xfId="21578" xr:uid="{00000000-0005-0000-0000-0000516B0000}"/>
    <cellStyle name="Normal 8 3 4" xfId="2799" xr:uid="{00000000-0005-0000-0000-0000526B0000}"/>
    <cellStyle name="Normal 8 3 4 2" xfId="4476" xr:uid="{00000000-0005-0000-0000-0000536B0000}"/>
    <cellStyle name="Normal 8 3 4 2 2" xfId="9153" xr:uid="{00000000-0005-0000-0000-0000546B0000}"/>
    <cellStyle name="Normal 8 3 4 2 2 2" xfId="18477" xr:uid="{00000000-0005-0000-0000-0000556B0000}"/>
    <cellStyle name="Normal 8 3 4 2 2 3" xfId="27800" xr:uid="{00000000-0005-0000-0000-0000566B0000}"/>
    <cellStyle name="Normal 8 3 4 2 3" xfId="13810" xr:uid="{00000000-0005-0000-0000-0000576B0000}"/>
    <cellStyle name="Normal 8 3 4 2 4" xfId="23134" xr:uid="{00000000-0005-0000-0000-0000586B0000}"/>
    <cellStyle name="Normal 8 3 4 3" xfId="6218" xr:uid="{00000000-0005-0000-0000-0000596B0000}"/>
    <cellStyle name="Normal 8 3 4 3 2" xfId="15542" xr:uid="{00000000-0005-0000-0000-00005A6B0000}"/>
    <cellStyle name="Normal 8 3 4 3 3" xfId="24865" xr:uid="{00000000-0005-0000-0000-00005B6B0000}"/>
    <cellStyle name="Normal 8 3 4 4" xfId="12254" xr:uid="{00000000-0005-0000-0000-00005C6B0000}"/>
    <cellStyle name="Normal 8 3 4 5" xfId="21580" xr:uid="{00000000-0005-0000-0000-00005D6B0000}"/>
    <cellStyle name="Normal 8 3 5" xfId="2800" xr:uid="{00000000-0005-0000-0000-00005E6B0000}"/>
    <cellStyle name="Normal 8 3 5 2" xfId="4477" xr:uid="{00000000-0005-0000-0000-00005F6B0000}"/>
    <cellStyle name="Normal 8 3 5 2 2" xfId="9154" xr:uid="{00000000-0005-0000-0000-0000606B0000}"/>
    <cellStyle name="Normal 8 3 5 2 2 2" xfId="18478" xr:uid="{00000000-0005-0000-0000-0000616B0000}"/>
    <cellStyle name="Normal 8 3 5 2 2 3" xfId="27801" xr:uid="{00000000-0005-0000-0000-0000626B0000}"/>
    <cellStyle name="Normal 8 3 5 2 3" xfId="13811" xr:uid="{00000000-0005-0000-0000-0000636B0000}"/>
    <cellStyle name="Normal 8 3 5 2 4" xfId="23135" xr:uid="{00000000-0005-0000-0000-0000646B0000}"/>
    <cellStyle name="Normal 8 3 5 3" xfId="6219" xr:uid="{00000000-0005-0000-0000-0000656B0000}"/>
    <cellStyle name="Normal 8 3 5 3 2" xfId="15543" xr:uid="{00000000-0005-0000-0000-0000666B0000}"/>
    <cellStyle name="Normal 8 3 5 3 3" xfId="24866" xr:uid="{00000000-0005-0000-0000-0000676B0000}"/>
    <cellStyle name="Normal 8 3 5 4" xfId="12255" xr:uid="{00000000-0005-0000-0000-0000686B0000}"/>
    <cellStyle name="Normal 8 3 5 5" xfId="21581" xr:uid="{00000000-0005-0000-0000-0000696B0000}"/>
    <cellStyle name="Normal 8 3 6" xfId="2801" xr:uid="{00000000-0005-0000-0000-00006A6B0000}"/>
    <cellStyle name="Normal 8 3 6 2" xfId="4478" xr:uid="{00000000-0005-0000-0000-00006B6B0000}"/>
    <cellStyle name="Normal 8 3 6 2 2" xfId="9155" xr:uid="{00000000-0005-0000-0000-00006C6B0000}"/>
    <cellStyle name="Normal 8 3 6 2 2 2" xfId="18479" xr:uid="{00000000-0005-0000-0000-00006D6B0000}"/>
    <cellStyle name="Normal 8 3 6 2 2 3" xfId="27802" xr:uid="{00000000-0005-0000-0000-00006E6B0000}"/>
    <cellStyle name="Normal 8 3 6 2 3" xfId="13812" xr:uid="{00000000-0005-0000-0000-00006F6B0000}"/>
    <cellStyle name="Normal 8 3 6 2 4" xfId="23136" xr:uid="{00000000-0005-0000-0000-0000706B0000}"/>
    <cellStyle name="Normal 8 3 6 3" xfId="6220" xr:uid="{00000000-0005-0000-0000-0000716B0000}"/>
    <cellStyle name="Normal 8 3 6 3 2" xfId="15544" xr:uid="{00000000-0005-0000-0000-0000726B0000}"/>
    <cellStyle name="Normal 8 3 6 3 3" xfId="24867" xr:uid="{00000000-0005-0000-0000-0000736B0000}"/>
    <cellStyle name="Normal 8 3 6 4" xfId="12256" xr:uid="{00000000-0005-0000-0000-0000746B0000}"/>
    <cellStyle name="Normal 8 3 6 5" xfId="21582" xr:uid="{00000000-0005-0000-0000-0000756B0000}"/>
    <cellStyle name="Normal 8 3 7" xfId="4469" xr:uid="{00000000-0005-0000-0000-0000766B0000}"/>
    <cellStyle name="Normal 8 3 7 2" xfId="9146" xr:uid="{00000000-0005-0000-0000-0000776B0000}"/>
    <cellStyle name="Normal 8 3 7 2 2" xfId="18470" xr:uid="{00000000-0005-0000-0000-0000786B0000}"/>
    <cellStyle name="Normal 8 3 7 2 3" xfId="27793" xr:uid="{00000000-0005-0000-0000-0000796B0000}"/>
    <cellStyle name="Normal 8 3 7 3" xfId="13803" xr:uid="{00000000-0005-0000-0000-00007A6B0000}"/>
    <cellStyle name="Normal 8 3 7 4" xfId="23127" xr:uid="{00000000-0005-0000-0000-00007B6B0000}"/>
    <cellStyle name="Normal 8 3 8" xfId="6211" xr:uid="{00000000-0005-0000-0000-00007C6B0000}"/>
    <cellStyle name="Normal 8 3 8 2" xfId="15535" xr:uid="{00000000-0005-0000-0000-00007D6B0000}"/>
    <cellStyle name="Normal 8 3 8 3" xfId="24858" xr:uid="{00000000-0005-0000-0000-00007E6B0000}"/>
    <cellStyle name="Normal 8 3 9" xfId="12247" xr:uid="{00000000-0005-0000-0000-00007F6B0000}"/>
    <cellStyle name="Normal 8 4" xfId="2802" xr:uid="{00000000-0005-0000-0000-0000806B0000}"/>
    <cellStyle name="Normal 8 5" xfId="2803" xr:uid="{00000000-0005-0000-0000-0000816B0000}"/>
    <cellStyle name="Normal 8 5 2" xfId="2804" xr:uid="{00000000-0005-0000-0000-0000826B0000}"/>
    <cellStyle name="Normal 8 5 2 2" xfId="4480" xr:uid="{00000000-0005-0000-0000-0000836B0000}"/>
    <cellStyle name="Normal 8 5 2 2 2" xfId="9157" xr:uid="{00000000-0005-0000-0000-0000846B0000}"/>
    <cellStyle name="Normal 8 5 2 2 2 2" xfId="18481" xr:uid="{00000000-0005-0000-0000-0000856B0000}"/>
    <cellStyle name="Normal 8 5 2 2 2 3" xfId="27804" xr:uid="{00000000-0005-0000-0000-0000866B0000}"/>
    <cellStyle name="Normal 8 5 2 2 3" xfId="13814" xr:uid="{00000000-0005-0000-0000-0000876B0000}"/>
    <cellStyle name="Normal 8 5 2 2 4" xfId="23138" xr:uid="{00000000-0005-0000-0000-0000886B0000}"/>
    <cellStyle name="Normal 8 5 2 3" xfId="6223" xr:uid="{00000000-0005-0000-0000-0000896B0000}"/>
    <cellStyle name="Normal 8 5 2 3 2" xfId="15547" xr:uid="{00000000-0005-0000-0000-00008A6B0000}"/>
    <cellStyle name="Normal 8 5 2 3 3" xfId="24870" xr:uid="{00000000-0005-0000-0000-00008B6B0000}"/>
    <cellStyle name="Normal 8 5 2 4" xfId="12258" xr:uid="{00000000-0005-0000-0000-00008C6B0000}"/>
    <cellStyle name="Normal 8 5 2 5" xfId="21584" xr:uid="{00000000-0005-0000-0000-00008D6B0000}"/>
    <cellStyle name="Normal 8 5 3" xfId="4479" xr:uid="{00000000-0005-0000-0000-00008E6B0000}"/>
    <cellStyle name="Normal 8 5 3 2" xfId="9156" xr:uid="{00000000-0005-0000-0000-00008F6B0000}"/>
    <cellStyle name="Normal 8 5 3 2 2" xfId="18480" xr:uid="{00000000-0005-0000-0000-0000906B0000}"/>
    <cellStyle name="Normal 8 5 3 2 3" xfId="27803" xr:uid="{00000000-0005-0000-0000-0000916B0000}"/>
    <cellStyle name="Normal 8 5 3 3" xfId="13813" xr:uid="{00000000-0005-0000-0000-0000926B0000}"/>
    <cellStyle name="Normal 8 5 3 4" xfId="23137" xr:uid="{00000000-0005-0000-0000-0000936B0000}"/>
    <cellStyle name="Normal 8 5 4" xfId="6222" xr:uid="{00000000-0005-0000-0000-0000946B0000}"/>
    <cellStyle name="Normal 8 5 4 2" xfId="15546" xr:uid="{00000000-0005-0000-0000-0000956B0000}"/>
    <cellStyle name="Normal 8 5 4 3" xfId="24869" xr:uid="{00000000-0005-0000-0000-0000966B0000}"/>
    <cellStyle name="Normal 8 5 5" xfId="12257" xr:uid="{00000000-0005-0000-0000-0000976B0000}"/>
    <cellStyle name="Normal 8 5 6" xfId="21583" xr:uid="{00000000-0005-0000-0000-0000986B0000}"/>
    <cellStyle name="Normal 8 6" xfId="2805" xr:uid="{00000000-0005-0000-0000-0000996B0000}"/>
    <cellStyle name="Normal 8 6 2" xfId="4481" xr:uid="{00000000-0005-0000-0000-00009A6B0000}"/>
    <cellStyle name="Normal 8 6 2 2" xfId="9158" xr:uid="{00000000-0005-0000-0000-00009B6B0000}"/>
    <cellStyle name="Normal 8 6 2 2 2" xfId="18482" xr:uid="{00000000-0005-0000-0000-00009C6B0000}"/>
    <cellStyle name="Normal 8 6 2 2 3" xfId="27805" xr:uid="{00000000-0005-0000-0000-00009D6B0000}"/>
    <cellStyle name="Normal 8 6 2 3" xfId="13815" xr:uid="{00000000-0005-0000-0000-00009E6B0000}"/>
    <cellStyle name="Normal 8 6 2 4" xfId="23139" xr:uid="{00000000-0005-0000-0000-00009F6B0000}"/>
    <cellStyle name="Normal 8 6 3" xfId="6224" xr:uid="{00000000-0005-0000-0000-0000A06B0000}"/>
    <cellStyle name="Normal 8 6 3 2" xfId="15548" xr:uid="{00000000-0005-0000-0000-0000A16B0000}"/>
    <cellStyle name="Normal 8 6 3 3" xfId="24871" xr:uid="{00000000-0005-0000-0000-0000A26B0000}"/>
    <cellStyle name="Normal 8 6 4" xfId="12259" xr:uid="{00000000-0005-0000-0000-0000A36B0000}"/>
    <cellStyle name="Normal 8 6 5" xfId="21585" xr:uid="{00000000-0005-0000-0000-0000A46B0000}"/>
    <cellStyle name="Normal 8 7" xfId="2777" xr:uid="{00000000-0005-0000-0000-0000A56B0000}"/>
    <cellStyle name="Normal 8 7 2" xfId="4454" xr:uid="{00000000-0005-0000-0000-0000A66B0000}"/>
    <cellStyle name="Normal 8 7 2 2" xfId="9131" xr:uid="{00000000-0005-0000-0000-0000A76B0000}"/>
    <cellStyle name="Normal 8 7 2 2 2" xfId="18455" xr:uid="{00000000-0005-0000-0000-0000A86B0000}"/>
    <cellStyle name="Normal 8 7 2 2 3" xfId="27778" xr:uid="{00000000-0005-0000-0000-0000A96B0000}"/>
    <cellStyle name="Normal 8 7 2 3" xfId="13788" xr:uid="{00000000-0005-0000-0000-0000AA6B0000}"/>
    <cellStyle name="Normal 8 7 2 4" xfId="23112" xr:uid="{00000000-0005-0000-0000-0000AB6B0000}"/>
    <cellStyle name="Normal 8 7 3" xfId="6196" xr:uid="{00000000-0005-0000-0000-0000AC6B0000}"/>
    <cellStyle name="Normal 8 7 3 2" xfId="15520" xr:uid="{00000000-0005-0000-0000-0000AD6B0000}"/>
    <cellStyle name="Normal 8 7 3 3" xfId="24843" xr:uid="{00000000-0005-0000-0000-0000AE6B0000}"/>
    <cellStyle name="Normal 8 7 4" xfId="12232" xr:uid="{00000000-0005-0000-0000-0000AF6B0000}"/>
    <cellStyle name="Normal 8 7 5" xfId="21558" xr:uid="{00000000-0005-0000-0000-0000B06B0000}"/>
    <cellStyle name="Normal 8 8" xfId="2916" xr:uid="{00000000-0005-0000-0000-0000B16B0000}"/>
    <cellStyle name="Normal 8 9" xfId="1335" xr:uid="{00000000-0005-0000-0000-0000B26B0000}"/>
    <cellStyle name="Normal 9" xfId="171" xr:uid="{00000000-0005-0000-0000-0000B36B0000}"/>
    <cellStyle name="Normal 9 10" xfId="2917" xr:uid="{00000000-0005-0000-0000-0000B46B0000}"/>
    <cellStyle name="Normal 9 11" xfId="1336" xr:uid="{00000000-0005-0000-0000-0000B56B0000}"/>
    <cellStyle name="Normal 9 12" xfId="28559" xr:uid="{00000000-0005-0000-0000-0000B66B0000}"/>
    <cellStyle name="Normal 9 2" xfId="2807" xr:uid="{00000000-0005-0000-0000-0000B76B0000}"/>
    <cellStyle name="Normal 9 2 2" xfId="2808" xr:uid="{00000000-0005-0000-0000-0000B86B0000}"/>
    <cellStyle name="Normal 9 2 2 2" xfId="2809" xr:uid="{00000000-0005-0000-0000-0000B96B0000}"/>
    <cellStyle name="Normal 9 2 2 2 2" xfId="4485" xr:uid="{00000000-0005-0000-0000-0000BA6B0000}"/>
    <cellStyle name="Normal 9 2 2 2 2 2" xfId="9162" xr:uid="{00000000-0005-0000-0000-0000BB6B0000}"/>
    <cellStyle name="Normal 9 2 2 2 2 2 2" xfId="18486" xr:uid="{00000000-0005-0000-0000-0000BC6B0000}"/>
    <cellStyle name="Normal 9 2 2 2 2 2 3" xfId="27809" xr:uid="{00000000-0005-0000-0000-0000BD6B0000}"/>
    <cellStyle name="Normal 9 2 2 2 2 3" xfId="13819" xr:uid="{00000000-0005-0000-0000-0000BE6B0000}"/>
    <cellStyle name="Normal 9 2 2 2 2 4" xfId="23143" xr:uid="{00000000-0005-0000-0000-0000BF6B0000}"/>
    <cellStyle name="Normal 9 2 2 2 3" xfId="6228" xr:uid="{00000000-0005-0000-0000-0000C06B0000}"/>
    <cellStyle name="Normal 9 2 2 2 3 2" xfId="15552" xr:uid="{00000000-0005-0000-0000-0000C16B0000}"/>
    <cellStyle name="Normal 9 2 2 2 3 3" xfId="24875" xr:uid="{00000000-0005-0000-0000-0000C26B0000}"/>
    <cellStyle name="Normal 9 2 2 2 4" xfId="12263" xr:uid="{00000000-0005-0000-0000-0000C36B0000}"/>
    <cellStyle name="Normal 9 2 2 2 5" xfId="21589" xr:uid="{00000000-0005-0000-0000-0000C46B0000}"/>
    <cellStyle name="Normal 9 2 2 3" xfId="4484" xr:uid="{00000000-0005-0000-0000-0000C56B0000}"/>
    <cellStyle name="Normal 9 2 2 3 2" xfId="9161" xr:uid="{00000000-0005-0000-0000-0000C66B0000}"/>
    <cellStyle name="Normal 9 2 2 3 2 2" xfId="18485" xr:uid="{00000000-0005-0000-0000-0000C76B0000}"/>
    <cellStyle name="Normal 9 2 2 3 2 3" xfId="27808" xr:uid="{00000000-0005-0000-0000-0000C86B0000}"/>
    <cellStyle name="Normal 9 2 2 3 3" xfId="13818" xr:uid="{00000000-0005-0000-0000-0000C96B0000}"/>
    <cellStyle name="Normal 9 2 2 3 4" xfId="23142" xr:uid="{00000000-0005-0000-0000-0000CA6B0000}"/>
    <cellStyle name="Normal 9 2 2 4" xfId="6227" xr:uid="{00000000-0005-0000-0000-0000CB6B0000}"/>
    <cellStyle name="Normal 9 2 2 4 2" xfId="15551" xr:uid="{00000000-0005-0000-0000-0000CC6B0000}"/>
    <cellStyle name="Normal 9 2 2 4 3" xfId="24874" xr:uid="{00000000-0005-0000-0000-0000CD6B0000}"/>
    <cellStyle name="Normal 9 2 2 5" xfId="12262" xr:uid="{00000000-0005-0000-0000-0000CE6B0000}"/>
    <cellStyle name="Normal 9 2 2 6" xfId="21588" xr:uid="{00000000-0005-0000-0000-0000CF6B0000}"/>
    <cellStyle name="Normal 9 2 3" xfId="2810" xr:uid="{00000000-0005-0000-0000-0000D06B0000}"/>
    <cellStyle name="Normal 9 2 3 2" xfId="4486" xr:uid="{00000000-0005-0000-0000-0000D16B0000}"/>
    <cellStyle name="Normal 9 2 3 2 2" xfId="9163" xr:uid="{00000000-0005-0000-0000-0000D26B0000}"/>
    <cellStyle name="Normal 9 2 3 2 2 2" xfId="18487" xr:uid="{00000000-0005-0000-0000-0000D36B0000}"/>
    <cellStyle name="Normal 9 2 3 2 2 3" xfId="27810" xr:uid="{00000000-0005-0000-0000-0000D46B0000}"/>
    <cellStyle name="Normal 9 2 3 2 3" xfId="13820" xr:uid="{00000000-0005-0000-0000-0000D56B0000}"/>
    <cellStyle name="Normal 9 2 3 2 4" xfId="23144" xr:uid="{00000000-0005-0000-0000-0000D66B0000}"/>
    <cellStyle name="Normal 9 2 3 3" xfId="6229" xr:uid="{00000000-0005-0000-0000-0000D76B0000}"/>
    <cellStyle name="Normal 9 2 3 3 2" xfId="15553" xr:uid="{00000000-0005-0000-0000-0000D86B0000}"/>
    <cellStyle name="Normal 9 2 3 3 3" xfId="24876" xr:uid="{00000000-0005-0000-0000-0000D96B0000}"/>
    <cellStyle name="Normal 9 2 3 4" xfId="12264" xr:uid="{00000000-0005-0000-0000-0000DA6B0000}"/>
    <cellStyle name="Normal 9 2 3 5" xfId="21590" xr:uid="{00000000-0005-0000-0000-0000DB6B0000}"/>
    <cellStyle name="Normal 9 2 4" xfId="4483" xr:uid="{00000000-0005-0000-0000-0000DC6B0000}"/>
    <cellStyle name="Normal 9 2 4 2" xfId="9160" xr:uid="{00000000-0005-0000-0000-0000DD6B0000}"/>
    <cellStyle name="Normal 9 2 4 2 2" xfId="18484" xr:uid="{00000000-0005-0000-0000-0000DE6B0000}"/>
    <cellStyle name="Normal 9 2 4 2 3" xfId="27807" xr:uid="{00000000-0005-0000-0000-0000DF6B0000}"/>
    <cellStyle name="Normal 9 2 4 3" xfId="13817" xr:uid="{00000000-0005-0000-0000-0000E06B0000}"/>
    <cellStyle name="Normal 9 2 4 4" xfId="23141" xr:uid="{00000000-0005-0000-0000-0000E16B0000}"/>
    <cellStyle name="Normal 9 2 5" xfId="6226" xr:uid="{00000000-0005-0000-0000-0000E26B0000}"/>
    <cellStyle name="Normal 9 2 5 2" xfId="15550" xr:uid="{00000000-0005-0000-0000-0000E36B0000}"/>
    <cellStyle name="Normal 9 2 5 3" xfId="24873" xr:uid="{00000000-0005-0000-0000-0000E46B0000}"/>
    <cellStyle name="Normal 9 2 6" xfId="12261" xr:uid="{00000000-0005-0000-0000-0000E56B0000}"/>
    <cellStyle name="Normal 9 2 7" xfId="21587" xr:uid="{00000000-0005-0000-0000-0000E66B0000}"/>
    <cellStyle name="Normal 9 3" xfId="2811" xr:uid="{00000000-0005-0000-0000-0000E76B0000}"/>
    <cellStyle name="Normal 9 3 2" xfId="2812" xr:uid="{00000000-0005-0000-0000-0000E86B0000}"/>
    <cellStyle name="Normal 9 3 2 2" xfId="2813" xr:uid="{00000000-0005-0000-0000-0000E96B0000}"/>
    <cellStyle name="Normal 9 3 2 2 2" xfId="4489" xr:uid="{00000000-0005-0000-0000-0000EA6B0000}"/>
    <cellStyle name="Normal 9 3 2 2 2 2" xfId="9166" xr:uid="{00000000-0005-0000-0000-0000EB6B0000}"/>
    <cellStyle name="Normal 9 3 2 2 2 2 2" xfId="18490" xr:uid="{00000000-0005-0000-0000-0000EC6B0000}"/>
    <cellStyle name="Normal 9 3 2 2 2 2 3" xfId="27813" xr:uid="{00000000-0005-0000-0000-0000ED6B0000}"/>
    <cellStyle name="Normal 9 3 2 2 2 3" xfId="13823" xr:uid="{00000000-0005-0000-0000-0000EE6B0000}"/>
    <cellStyle name="Normal 9 3 2 2 2 4" xfId="23147" xr:uid="{00000000-0005-0000-0000-0000EF6B0000}"/>
    <cellStyle name="Normal 9 3 2 2 3" xfId="6232" xr:uid="{00000000-0005-0000-0000-0000F06B0000}"/>
    <cellStyle name="Normal 9 3 2 2 3 2" xfId="15556" xr:uid="{00000000-0005-0000-0000-0000F16B0000}"/>
    <cellStyle name="Normal 9 3 2 2 3 3" xfId="24879" xr:uid="{00000000-0005-0000-0000-0000F26B0000}"/>
    <cellStyle name="Normal 9 3 2 2 4" xfId="12267" xr:uid="{00000000-0005-0000-0000-0000F36B0000}"/>
    <cellStyle name="Normal 9 3 2 2 5" xfId="21593" xr:uid="{00000000-0005-0000-0000-0000F46B0000}"/>
    <cellStyle name="Normal 9 3 2 3" xfId="4488" xr:uid="{00000000-0005-0000-0000-0000F56B0000}"/>
    <cellStyle name="Normal 9 3 2 3 2" xfId="9165" xr:uid="{00000000-0005-0000-0000-0000F66B0000}"/>
    <cellStyle name="Normal 9 3 2 3 2 2" xfId="18489" xr:uid="{00000000-0005-0000-0000-0000F76B0000}"/>
    <cellStyle name="Normal 9 3 2 3 2 3" xfId="27812" xr:uid="{00000000-0005-0000-0000-0000F86B0000}"/>
    <cellStyle name="Normal 9 3 2 3 3" xfId="13822" xr:uid="{00000000-0005-0000-0000-0000F96B0000}"/>
    <cellStyle name="Normal 9 3 2 3 4" xfId="23146" xr:uid="{00000000-0005-0000-0000-0000FA6B0000}"/>
    <cellStyle name="Normal 9 3 2 4" xfId="6231" xr:uid="{00000000-0005-0000-0000-0000FB6B0000}"/>
    <cellStyle name="Normal 9 3 2 4 2" xfId="15555" xr:uid="{00000000-0005-0000-0000-0000FC6B0000}"/>
    <cellStyle name="Normal 9 3 2 4 3" xfId="24878" xr:uid="{00000000-0005-0000-0000-0000FD6B0000}"/>
    <cellStyle name="Normal 9 3 2 5" xfId="12266" xr:uid="{00000000-0005-0000-0000-0000FE6B0000}"/>
    <cellStyle name="Normal 9 3 2 6" xfId="21592" xr:uid="{00000000-0005-0000-0000-0000FF6B0000}"/>
    <cellStyle name="Normal 9 3 3" xfId="2814" xr:uid="{00000000-0005-0000-0000-0000006C0000}"/>
    <cellStyle name="Normal 9 3 3 2" xfId="4490" xr:uid="{00000000-0005-0000-0000-0000016C0000}"/>
    <cellStyle name="Normal 9 3 3 2 2" xfId="9167" xr:uid="{00000000-0005-0000-0000-0000026C0000}"/>
    <cellStyle name="Normal 9 3 3 2 2 2" xfId="18491" xr:uid="{00000000-0005-0000-0000-0000036C0000}"/>
    <cellStyle name="Normal 9 3 3 2 2 3" xfId="27814" xr:uid="{00000000-0005-0000-0000-0000046C0000}"/>
    <cellStyle name="Normal 9 3 3 2 3" xfId="13824" xr:uid="{00000000-0005-0000-0000-0000056C0000}"/>
    <cellStyle name="Normal 9 3 3 2 4" xfId="23148" xr:uid="{00000000-0005-0000-0000-0000066C0000}"/>
    <cellStyle name="Normal 9 3 3 3" xfId="6233" xr:uid="{00000000-0005-0000-0000-0000076C0000}"/>
    <cellStyle name="Normal 9 3 3 3 2" xfId="15557" xr:uid="{00000000-0005-0000-0000-0000086C0000}"/>
    <cellStyle name="Normal 9 3 3 3 3" xfId="24880" xr:uid="{00000000-0005-0000-0000-0000096C0000}"/>
    <cellStyle name="Normal 9 3 3 4" xfId="12268" xr:uid="{00000000-0005-0000-0000-00000A6C0000}"/>
    <cellStyle name="Normal 9 3 3 5" xfId="21594" xr:uid="{00000000-0005-0000-0000-00000B6C0000}"/>
    <cellStyle name="Normal 9 3 4" xfId="4487" xr:uid="{00000000-0005-0000-0000-00000C6C0000}"/>
    <cellStyle name="Normal 9 3 4 2" xfId="9164" xr:uid="{00000000-0005-0000-0000-00000D6C0000}"/>
    <cellStyle name="Normal 9 3 4 2 2" xfId="18488" xr:uid="{00000000-0005-0000-0000-00000E6C0000}"/>
    <cellStyle name="Normal 9 3 4 2 3" xfId="27811" xr:uid="{00000000-0005-0000-0000-00000F6C0000}"/>
    <cellStyle name="Normal 9 3 4 3" xfId="13821" xr:uid="{00000000-0005-0000-0000-0000106C0000}"/>
    <cellStyle name="Normal 9 3 4 4" xfId="23145" xr:uid="{00000000-0005-0000-0000-0000116C0000}"/>
    <cellStyle name="Normal 9 3 5" xfId="6230" xr:uid="{00000000-0005-0000-0000-0000126C0000}"/>
    <cellStyle name="Normal 9 3 5 2" xfId="15554" xr:uid="{00000000-0005-0000-0000-0000136C0000}"/>
    <cellStyle name="Normal 9 3 5 3" xfId="24877" xr:uid="{00000000-0005-0000-0000-0000146C0000}"/>
    <cellStyle name="Normal 9 3 6" xfId="12265" xr:uid="{00000000-0005-0000-0000-0000156C0000}"/>
    <cellStyle name="Normal 9 3 7" xfId="21591" xr:uid="{00000000-0005-0000-0000-0000166C0000}"/>
    <cellStyle name="Normal 9 4" xfId="2815" xr:uid="{00000000-0005-0000-0000-0000176C0000}"/>
    <cellStyle name="Normal 9 4 2" xfId="2816" xr:uid="{00000000-0005-0000-0000-0000186C0000}"/>
    <cellStyle name="Normal 9 4 2 2" xfId="2817" xr:uid="{00000000-0005-0000-0000-0000196C0000}"/>
    <cellStyle name="Normal 9 4 2 2 2" xfId="4493" xr:uid="{00000000-0005-0000-0000-00001A6C0000}"/>
    <cellStyle name="Normal 9 4 2 2 2 2" xfId="9170" xr:uid="{00000000-0005-0000-0000-00001B6C0000}"/>
    <cellStyle name="Normal 9 4 2 2 2 2 2" xfId="18494" xr:uid="{00000000-0005-0000-0000-00001C6C0000}"/>
    <cellStyle name="Normal 9 4 2 2 2 2 3" xfId="27817" xr:uid="{00000000-0005-0000-0000-00001D6C0000}"/>
    <cellStyle name="Normal 9 4 2 2 2 3" xfId="13827" xr:uid="{00000000-0005-0000-0000-00001E6C0000}"/>
    <cellStyle name="Normal 9 4 2 2 2 4" xfId="23151" xr:uid="{00000000-0005-0000-0000-00001F6C0000}"/>
    <cellStyle name="Normal 9 4 2 2 3" xfId="6236" xr:uid="{00000000-0005-0000-0000-0000206C0000}"/>
    <cellStyle name="Normal 9 4 2 2 3 2" xfId="15560" xr:uid="{00000000-0005-0000-0000-0000216C0000}"/>
    <cellStyle name="Normal 9 4 2 2 3 3" xfId="24883" xr:uid="{00000000-0005-0000-0000-0000226C0000}"/>
    <cellStyle name="Normal 9 4 2 2 4" xfId="12271" xr:uid="{00000000-0005-0000-0000-0000236C0000}"/>
    <cellStyle name="Normal 9 4 2 2 5" xfId="21597" xr:uid="{00000000-0005-0000-0000-0000246C0000}"/>
    <cellStyle name="Normal 9 4 2 3" xfId="4492" xr:uid="{00000000-0005-0000-0000-0000256C0000}"/>
    <cellStyle name="Normal 9 4 2 3 2" xfId="9169" xr:uid="{00000000-0005-0000-0000-0000266C0000}"/>
    <cellStyle name="Normal 9 4 2 3 2 2" xfId="18493" xr:uid="{00000000-0005-0000-0000-0000276C0000}"/>
    <cellStyle name="Normal 9 4 2 3 2 3" xfId="27816" xr:uid="{00000000-0005-0000-0000-0000286C0000}"/>
    <cellStyle name="Normal 9 4 2 3 3" xfId="13826" xr:uid="{00000000-0005-0000-0000-0000296C0000}"/>
    <cellStyle name="Normal 9 4 2 3 4" xfId="23150" xr:uid="{00000000-0005-0000-0000-00002A6C0000}"/>
    <cellStyle name="Normal 9 4 2 4" xfId="6235" xr:uid="{00000000-0005-0000-0000-00002B6C0000}"/>
    <cellStyle name="Normal 9 4 2 4 2" xfId="15559" xr:uid="{00000000-0005-0000-0000-00002C6C0000}"/>
    <cellStyle name="Normal 9 4 2 4 3" xfId="24882" xr:uid="{00000000-0005-0000-0000-00002D6C0000}"/>
    <cellStyle name="Normal 9 4 2 5" xfId="12270" xr:uid="{00000000-0005-0000-0000-00002E6C0000}"/>
    <cellStyle name="Normal 9 4 2 6" xfId="21596" xr:uid="{00000000-0005-0000-0000-00002F6C0000}"/>
    <cellStyle name="Normal 9 4 3" xfId="2818" xr:uid="{00000000-0005-0000-0000-0000306C0000}"/>
    <cellStyle name="Normal 9 4 3 2" xfId="4494" xr:uid="{00000000-0005-0000-0000-0000316C0000}"/>
    <cellStyle name="Normal 9 4 3 2 2" xfId="9171" xr:uid="{00000000-0005-0000-0000-0000326C0000}"/>
    <cellStyle name="Normal 9 4 3 2 2 2" xfId="18495" xr:uid="{00000000-0005-0000-0000-0000336C0000}"/>
    <cellStyle name="Normal 9 4 3 2 2 3" xfId="27818" xr:uid="{00000000-0005-0000-0000-0000346C0000}"/>
    <cellStyle name="Normal 9 4 3 2 3" xfId="13828" xr:uid="{00000000-0005-0000-0000-0000356C0000}"/>
    <cellStyle name="Normal 9 4 3 2 4" xfId="23152" xr:uid="{00000000-0005-0000-0000-0000366C0000}"/>
    <cellStyle name="Normal 9 4 3 3" xfId="6237" xr:uid="{00000000-0005-0000-0000-0000376C0000}"/>
    <cellStyle name="Normal 9 4 3 3 2" xfId="15561" xr:uid="{00000000-0005-0000-0000-0000386C0000}"/>
    <cellStyle name="Normal 9 4 3 3 3" xfId="24884" xr:uid="{00000000-0005-0000-0000-0000396C0000}"/>
    <cellStyle name="Normal 9 4 3 4" xfId="12272" xr:uid="{00000000-0005-0000-0000-00003A6C0000}"/>
    <cellStyle name="Normal 9 4 3 5" xfId="21598" xr:uid="{00000000-0005-0000-0000-00003B6C0000}"/>
    <cellStyle name="Normal 9 4 4" xfId="4491" xr:uid="{00000000-0005-0000-0000-00003C6C0000}"/>
    <cellStyle name="Normal 9 4 4 2" xfId="9168" xr:uid="{00000000-0005-0000-0000-00003D6C0000}"/>
    <cellStyle name="Normal 9 4 4 2 2" xfId="18492" xr:uid="{00000000-0005-0000-0000-00003E6C0000}"/>
    <cellStyle name="Normal 9 4 4 2 3" xfId="27815" xr:uid="{00000000-0005-0000-0000-00003F6C0000}"/>
    <cellStyle name="Normal 9 4 4 3" xfId="13825" xr:uid="{00000000-0005-0000-0000-0000406C0000}"/>
    <cellStyle name="Normal 9 4 4 4" xfId="23149" xr:uid="{00000000-0005-0000-0000-0000416C0000}"/>
    <cellStyle name="Normal 9 4 5" xfId="6234" xr:uid="{00000000-0005-0000-0000-0000426C0000}"/>
    <cellStyle name="Normal 9 4 5 2" xfId="15558" xr:uid="{00000000-0005-0000-0000-0000436C0000}"/>
    <cellStyle name="Normal 9 4 5 3" xfId="24881" xr:uid="{00000000-0005-0000-0000-0000446C0000}"/>
    <cellStyle name="Normal 9 4 6" xfId="12269" xr:uid="{00000000-0005-0000-0000-0000456C0000}"/>
    <cellStyle name="Normal 9 4 7" xfId="21595" xr:uid="{00000000-0005-0000-0000-0000466C0000}"/>
    <cellStyle name="Normal 9 5" xfId="2819" xr:uid="{00000000-0005-0000-0000-0000476C0000}"/>
    <cellStyle name="Normal 9 5 2" xfId="2820" xr:uid="{00000000-0005-0000-0000-0000486C0000}"/>
    <cellStyle name="Normal 9 5 2 2" xfId="4496" xr:uid="{00000000-0005-0000-0000-0000496C0000}"/>
    <cellStyle name="Normal 9 5 2 2 2" xfId="9173" xr:uid="{00000000-0005-0000-0000-00004A6C0000}"/>
    <cellStyle name="Normal 9 5 2 2 2 2" xfId="18497" xr:uid="{00000000-0005-0000-0000-00004B6C0000}"/>
    <cellStyle name="Normal 9 5 2 2 2 3" xfId="27820" xr:uid="{00000000-0005-0000-0000-00004C6C0000}"/>
    <cellStyle name="Normal 9 5 2 2 3" xfId="13830" xr:uid="{00000000-0005-0000-0000-00004D6C0000}"/>
    <cellStyle name="Normal 9 5 2 2 4" xfId="23154" xr:uid="{00000000-0005-0000-0000-00004E6C0000}"/>
    <cellStyle name="Normal 9 5 2 3" xfId="6239" xr:uid="{00000000-0005-0000-0000-00004F6C0000}"/>
    <cellStyle name="Normal 9 5 2 3 2" xfId="15563" xr:uid="{00000000-0005-0000-0000-0000506C0000}"/>
    <cellStyle name="Normal 9 5 2 3 3" xfId="24886" xr:uid="{00000000-0005-0000-0000-0000516C0000}"/>
    <cellStyle name="Normal 9 5 2 4" xfId="12274" xr:uid="{00000000-0005-0000-0000-0000526C0000}"/>
    <cellStyle name="Normal 9 5 2 5" xfId="21600" xr:uid="{00000000-0005-0000-0000-0000536C0000}"/>
    <cellStyle name="Normal 9 5 3" xfId="4495" xr:uid="{00000000-0005-0000-0000-0000546C0000}"/>
    <cellStyle name="Normal 9 5 3 2" xfId="9172" xr:uid="{00000000-0005-0000-0000-0000556C0000}"/>
    <cellStyle name="Normal 9 5 3 2 2" xfId="18496" xr:uid="{00000000-0005-0000-0000-0000566C0000}"/>
    <cellStyle name="Normal 9 5 3 2 3" xfId="27819" xr:uid="{00000000-0005-0000-0000-0000576C0000}"/>
    <cellStyle name="Normal 9 5 3 3" xfId="13829" xr:uid="{00000000-0005-0000-0000-0000586C0000}"/>
    <cellStyle name="Normal 9 5 3 4" xfId="23153" xr:uid="{00000000-0005-0000-0000-0000596C0000}"/>
    <cellStyle name="Normal 9 5 4" xfId="6238" xr:uid="{00000000-0005-0000-0000-00005A6C0000}"/>
    <cellStyle name="Normal 9 5 4 2" xfId="15562" xr:uid="{00000000-0005-0000-0000-00005B6C0000}"/>
    <cellStyle name="Normal 9 5 4 3" xfId="24885" xr:uid="{00000000-0005-0000-0000-00005C6C0000}"/>
    <cellStyle name="Normal 9 5 5" xfId="12273" xr:uid="{00000000-0005-0000-0000-00005D6C0000}"/>
    <cellStyle name="Normal 9 5 6" xfId="21599" xr:uid="{00000000-0005-0000-0000-00005E6C0000}"/>
    <cellStyle name="Normal 9 6" xfId="2821" xr:uid="{00000000-0005-0000-0000-00005F6C0000}"/>
    <cellStyle name="Normal 9 6 2" xfId="4497" xr:uid="{00000000-0005-0000-0000-0000606C0000}"/>
    <cellStyle name="Normal 9 6 2 2" xfId="9174" xr:uid="{00000000-0005-0000-0000-0000616C0000}"/>
    <cellStyle name="Normal 9 6 2 2 2" xfId="18498" xr:uid="{00000000-0005-0000-0000-0000626C0000}"/>
    <cellStyle name="Normal 9 6 2 2 3" xfId="27821" xr:uid="{00000000-0005-0000-0000-0000636C0000}"/>
    <cellStyle name="Normal 9 6 2 3" xfId="13831" xr:uid="{00000000-0005-0000-0000-0000646C0000}"/>
    <cellStyle name="Normal 9 6 2 4" xfId="23155" xr:uid="{00000000-0005-0000-0000-0000656C0000}"/>
    <cellStyle name="Normal 9 6 3" xfId="6240" xr:uid="{00000000-0005-0000-0000-0000666C0000}"/>
    <cellStyle name="Normal 9 6 3 2" xfId="15564" xr:uid="{00000000-0005-0000-0000-0000676C0000}"/>
    <cellStyle name="Normal 9 6 3 3" xfId="24887" xr:uid="{00000000-0005-0000-0000-0000686C0000}"/>
    <cellStyle name="Normal 9 6 4" xfId="12275" xr:uid="{00000000-0005-0000-0000-0000696C0000}"/>
    <cellStyle name="Normal 9 6 5" xfId="21601" xr:uid="{00000000-0005-0000-0000-00006A6C0000}"/>
    <cellStyle name="Normal 9 7" xfId="2822" xr:uid="{00000000-0005-0000-0000-00006B6C0000}"/>
    <cellStyle name="Normal 9 7 2" xfId="4498" xr:uid="{00000000-0005-0000-0000-00006C6C0000}"/>
    <cellStyle name="Normal 9 7 2 2" xfId="9175" xr:uid="{00000000-0005-0000-0000-00006D6C0000}"/>
    <cellStyle name="Normal 9 7 2 2 2" xfId="18499" xr:uid="{00000000-0005-0000-0000-00006E6C0000}"/>
    <cellStyle name="Normal 9 7 2 2 3" xfId="27822" xr:uid="{00000000-0005-0000-0000-00006F6C0000}"/>
    <cellStyle name="Normal 9 7 2 3" xfId="13832" xr:uid="{00000000-0005-0000-0000-0000706C0000}"/>
    <cellStyle name="Normal 9 7 2 4" xfId="23156" xr:uid="{00000000-0005-0000-0000-0000716C0000}"/>
    <cellStyle name="Normal 9 7 3" xfId="6241" xr:uid="{00000000-0005-0000-0000-0000726C0000}"/>
    <cellStyle name="Normal 9 7 3 2" xfId="15565" xr:uid="{00000000-0005-0000-0000-0000736C0000}"/>
    <cellStyle name="Normal 9 7 3 3" xfId="24888" xr:uid="{00000000-0005-0000-0000-0000746C0000}"/>
    <cellStyle name="Normal 9 7 4" xfId="12276" xr:uid="{00000000-0005-0000-0000-0000756C0000}"/>
    <cellStyle name="Normal 9 7 5" xfId="21602" xr:uid="{00000000-0005-0000-0000-0000766C0000}"/>
    <cellStyle name="Normal 9 8" xfId="2823" xr:uid="{00000000-0005-0000-0000-0000776C0000}"/>
    <cellStyle name="Normal 9 8 2" xfId="4499" xr:uid="{00000000-0005-0000-0000-0000786C0000}"/>
    <cellStyle name="Normal 9 8 2 2" xfId="9176" xr:uid="{00000000-0005-0000-0000-0000796C0000}"/>
    <cellStyle name="Normal 9 8 2 2 2" xfId="18500" xr:uid="{00000000-0005-0000-0000-00007A6C0000}"/>
    <cellStyle name="Normal 9 8 2 2 3" xfId="27823" xr:uid="{00000000-0005-0000-0000-00007B6C0000}"/>
    <cellStyle name="Normal 9 8 2 3" xfId="13833" xr:uid="{00000000-0005-0000-0000-00007C6C0000}"/>
    <cellStyle name="Normal 9 8 2 4" xfId="23157" xr:uid="{00000000-0005-0000-0000-00007D6C0000}"/>
    <cellStyle name="Normal 9 8 3" xfId="6242" xr:uid="{00000000-0005-0000-0000-00007E6C0000}"/>
    <cellStyle name="Normal 9 8 3 2" xfId="15566" xr:uid="{00000000-0005-0000-0000-00007F6C0000}"/>
    <cellStyle name="Normal 9 8 3 3" xfId="24889" xr:uid="{00000000-0005-0000-0000-0000806C0000}"/>
    <cellStyle name="Normal 9 8 4" xfId="12277" xr:uid="{00000000-0005-0000-0000-0000816C0000}"/>
    <cellStyle name="Normal 9 8 5" xfId="21603" xr:uid="{00000000-0005-0000-0000-0000826C0000}"/>
    <cellStyle name="Normal 9 9" xfId="2806" xr:uid="{00000000-0005-0000-0000-0000836C0000}"/>
    <cellStyle name="Normal 9 9 2" xfId="4482" xr:uid="{00000000-0005-0000-0000-0000846C0000}"/>
    <cellStyle name="Normal 9 9 2 2" xfId="9159" xr:uid="{00000000-0005-0000-0000-0000856C0000}"/>
    <cellStyle name="Normal 9 9 2 2 2" xfId="18483" xr:uid="{00000000-0005-0000-0000-0000866C0000}"/>
    <cellStyle name="Normal 9 9 2 2 3" xfId="27806" xr:uid="{00000000-0005-0000-0000-0000876C0000}"/>
    <cellStyle name="Normal 9 9 2 3" xfId="13816" xr:uid="{00000000-0005-0000-0000-0000886C0000}"/>
    <cellStyle name="Normal 9 9 2 4" xfId="23140" xr:uid="{00000000-0005-0000-0000-0000896C0000}"/>
    <cellStyle name="Normal 9 9 3" xfId="6225" xr:uid="{00000000-0005-0000-0000-00008A6C0000}"/>
    <cellStyle name="Normal 9 9 3 2" xfId="15549" xr:uid="{00000000-0005-0000-0000-00008B6C0000}"/>
    <cellStyle name="Normal 9 9 3 3" xfId="24872" xr:uid="{00000000-0005-0000-0000-00008C6C0000}"/>
    <cellStyle name="Normal 9 9 4" xfId="12260" xr:uid="{00000000-0005-0000-0000-00008D6C0000}"/>
    <cellStyle name="Normal 9 9 5" xfId="21586" xr:uid="{00000000-0005-0000-0000-00008E6C0000}"/>
    <cellStyle name="Normal Table" xfId="28649" xr:uid="{00000000-0005-0000-0000-00008F6C0000}"/>
    <cellStyle name="Normal_Assets and Liabilities of Financial Institutions" xfId="3" xr:uid="{00000000-0005-0000-0000-0000906C0000}"/>
    <cellStyle name="Normal_B" xfId="4" xr:uid="{00000000-0005-0000-0000-0000916C0000}"/>
    <cellStyle name="Normal_Construction work done by Public &amp; Private Contractors" xfId="5" xr:uid="{00000000-0005-0000-0000-0000926C0000}"/>
    <cellStyle name="Normal_GROSS DOMESTIC AND NATIONAL PRODUCT" xfId="6" xr:uid="{00000000-0005-0000-0000-0000936C0000}"/>
    <cellStyle name="Normal_Liquid Assets and Ratios of Financial Institutions" xfId="7" xr:uid="{00000000-0005-0000-0000-0000946C0000}"/>
    <cellStyle name="Normal_MONTHLY REVIEW TABLES" xfId="8" xr:uid="{00000000-0005-0000-0000-0000956C0000}"/>
    <cellStyle name="Normal_Monthy 1.4 1.5 &amp; 1.6" xfId="9" xr:uid="{00000000-0005-0000-0000-0000966C0000}"/>
    <cellStyle name="Normal_Table 19 Central Government Accounts" xfId="10" xr:uid="{00000000-0005-0000-0000-0000986C0000}"/>
    <cellStyle name="Normal_Table 43 44" xfId="11" xr:uid="{00000000-0005-0000-0000-0000996C0000}"/>
    <cellStyle name="Normal_Volume of Manufacturing Production" xfId="12" xr:uid="{00000000-0005-0000-0000-00009A6C0000}"/>
    <cellStyle name="Notas" xfId="28543" xr:uid="{00000000-0005-0000-0000-00009B6C0000}"/>
    <cellStyle name="Note 2" xfId="172" xr:uid="{00000000-0005-0000-0000-00009C6C0000}"/>
    <cellStyle name="Note 2 10" xfId="2950" xr:uid="{00000000-0005-0000-0000-00009D6C0000}"/>
    <cellStyle name="Note 2 10 2" xfId="7629" xr:uid="{00000000-0005-0000-0000-00009E6C0000}"/>
    <cellStyle name="Note 2 10 2 2" xfId="16953" xr:uid="{00000000-0005-0000-0000-00009F6C0000}"/>
    <cellStyle name="Note 2 10 2 3" xfId="26276" xr:uid="{00000000-0005-0000-0000-0000A06C0000}"/>
    <cellStyle name="Note 2 10 3" xfId="12351" xr:uid="{00000000-0005-0000-0000-0000A16C0000}"/>
    <cellStyle name="Note 2 10 4" xfId="21677" xr:uid="{00000000-0005-0000-0000-0000A26C0000}"/>
    <cellStyle name="Note 2 11" xfId="4592" xr:uid="{00000000-0005-0000-0000-0000A36C0000}"/>
    <cellStyle name="Note 2 11 2" xfId="13916" xr:uid="{00000000-0005-0000-0000-0000A46C0000}"/>
    <cellStyle name="Note 2 11 3" xfId="23239" xr:uid="{00000000-0005-0000-0000-0000A56C0000}"/>
    <cellStyle name="Note 2 12" xfId="9299" xr:uid="{00000000-0005-0000-0000-0000A66C0000}"/>
    <cellStyle name="Note 2 12 2" xfId="18623" xr:uid="{00000000-0005-0000-0000-0000A76C0000}"/>
    <cellStyle name="Note 2 12 3" xfId="27946" xr:uid="{00000000-0005-0000-0000-0000A86C0000}"/>
    <cellStyle name="Note 2 13" xfId="9793" xr:uid="{00000000-0005-0000-0000-0000A96C0000}"/>
    <cellStyle name="Note 2 14" xfId="19117" xr:uid="{00000000-0005-0000-0000-0000AA6C0000}"/>
    <cellStyle name="Note 2 15" xfId="28544" xr:uid="{00000000-0005-0000-0000-0000AB6C0000}"/>
    <cellStyle name="Note 2 2" xfId="173" xr:uid="{00000000-0005-0000-0000-0000AC6C0000}"/>
    <cellStyle name="Note 2 2 10" xfId="4607" xr:uid="{00000000-0005-0000-0000-0000AD6C0000}"/>
    <cellStyle name="Note 2 2 10 2" xfId="13931" xr:uid="{00000000-0005-0000-0000-0000AE6C0000}"/>
    <cellStyle name="Note 2 2 10 3" xfId="23254" xr:uid="{00000000-0005-0000-0000-0000AF6C0000}"/>
    <cellStyle name="Note 2 2 11" xfId="9300" xr:uid="{00000000-0005-0000-0000-0000B06C0000}"/>
    <cellStyle name="Note 2 2 11 2" xfId="18624" xr:uid="{00000000-0005-0000-0000-0000B16C0000}"/>
    <cellStyle name="Note 2 2 11 3" xfId="27947" xr:uid="{00000000-0005-0000-0000-0000B26C0000}"/>
    <cellStyle name="Note 2 2 12" xfId="9794" xr:uid="{00000000-0005-0000-0000-0000B36C0000}"/>
    <cellStyle name="Note 2 2 13" xfId="19118" xr:uid="{00000000-0005-0000-0000-0000B46C0000}"/>
    <cellStyle name="Note 2 2 2" xfId="233" xr:uid="{00000000-0005-0000-0000-0000B56C0000}"/>
    <cellStyle name="Note 2 2 2 10" xfId="19177" xr:uid="{00000000-0005-0000-0000-0000B66C0000}"/>
    <cellStyle name="Note 2 2 2 2" xfId="372" xr:uid="{00000000-0005-0000-0000-0000B76C0000}"/>
    <cellStyle name="Note 2 2 2 2 2" xfId="612" xr:uid="{00000000-0005-0000-0000-0000B86C0000}"/>
    <cellStyle name="Note 2 2 2 2 2 2" xfId="1099" xr:uid="{00000000-0005-0000-0000-0000B96C0000}"/>
    <cellStyle name="Note 2 2 2 2 2 2 2" xfId="6316" xr:uid="{00000000-0005-0000-0000-0000BA6C0000}"/>
    <cellStyle name="Note 2 2 2 2 2 2 2 2" xfId="15640" xr:uid="{00000000-0005-0000-0000-0000BB6C0000}"/>
    <cellStyle name="Note 2 2 2 2 2 2 2 3" xfId="24963" xr:uid="{00000000-0005-0000-0000-0000BC6C0000}"/>
    <cellStyle name="Note 2 2 2 2 2 2 3" xfId="10700" xr:uid="{00000000-0005-0000-0000-0000BD6C0000}"/>
    <cellStyle name="Note 2 2 2 2 2 2 4" xfId="20024" xr:uid="{00000000-0005-0000-0000-0000BE6C0000}"/>
    <cellStyle name="Note 2 2 2 2 2 3" xfId="2828" xr:uid="{00000000-0005-0000-0000-0000BF6C0000}"/>
    <cellStyle name="Note 2 2 2 2 2 3 2" xfId="7570" xr:uid="{00000000-0005-0000-0000-0000C06C0000}"/>
    <cellStyle name="Note 2 2 2 2 2 3 2 2" xfId="16894" xr:uid="{00000000-0005-0000-0000-0000C16C0000}"/>
    <cellStyle name="Note 2 2 2 2 2 3 2 3" xfId="26217" xr:uid="{00000000-0005-0000-0000-0000C26C0000}"/>
    <cellStyle name="Note 2 2 2 2 2 3 3" xfId="12282" xr:uid="{00000000-0005-0000-0000-0000C36C0000}"/>
    <cellStyle name="Note 2 2 2 2 2 3 4" xfId="21608" xr:uid="{00000000-0005-0000-0000-0000C46C0000}"/>
    <cellStyle name="Note 2 2 2 2 2 4" xfId="4504" xr:uid="{00000000-0005-0000-0000-0000C56C0000}"/>
    <cellStyle name="Note 2 2 2 2 2 4 2" xfId="9181" xr:uid="{00000000-0005-0000-0000-0000C66C0000}"/>
    <cellStyle name="Note 2 2 2 2 2 4 2 2" xfId="18505" xr:uid="{00000000-0005-0000-0000-0000C76C0000}"/>
    <cellStyle name="Note 2 2 2 2 2 4 2 3" xfId="27828" xr:uid="{00000000-0005-0000-0000-0000C86C0000}"/>
    <cellStyle name="Note 2 2 2 2 2 4 3" xfId="13838" xr:uid="{00000000-0005-0000-0000-0000C96C0000}"/>
    <cellStyle name="Note 2 2 2 2 2 4 4" xfId="23162" xr:uid="{00000000-0005-0000-0000-0000CA6C0000}"/>
    <cellStyle name="Note 2 2 2 2 2 5" xfId="6247" xr:uid="{00000000-0005-0000-0000-0000CB6C0000}"/>
    <cellStyle name="Note 2 2 2 2 2 5 2" xfId="15571" xr:uid="{00000000-0005-0000-0000-0000CC6C0000}"/>
    <cellStyle name="Note 2 2 2 2 2 5 3" xfId="24894" xr:uid="{00000000-0005-0000-0000-0000CD6C0000}"/>
    <cellStyle name="Note 2 2 2 2 2 6" xfId="9722" xr:uid="{00000000-0005-0000-0000-0000CE6C0000}"/>
    <cellStyle name="Note 2 2 2 2 2 6 2" xfId="19046" xr:uid="{00000000-0005-0000-0000-0000CF6C0000}"/>
    <cellStyle name="Note 2 2 2 2 2 6 3" xfId="28369" xr:uid="{00000000-0005-0000-0000-0000D06C0000}"/>
    <cellStyle name="Note 2 2 2 2 2 7" xfId="10216" xr:uid="{00000000-0005-0000-0000-0000D16C0000}"/>
    <cellStyle name="Note 2 2 2 2 2 8" xfId="19540" xr:uid="{00000000-0005-0000-0000-0000D26C0000}"/>
    <cellStyle name="Note 2 2 2 2 3" xfId="859" xr:uid="{00000000-0005-0000-0000-0000D36C0000}"/>
    <cellStyle name="Note 2 2 2 2 3 2" xfId="6896" xr:uid="{00000000-0005-0000-0000-0000D46C0000}"/>
    <cellStyle name="Note 2 2 2 2 3 2 2" xfId="16220" xr:uid="{00000000-0005-0000-0000-0000D56C0000}"/>
    <cellStyle name="Note 2 2 2 2 3 2 3" xfId="25543" xr:uid="{00000000-0005-0000-0000-0000D66C0000}"/>
    <cellStyle name="Note 2 2 2 2 3 3" xfId="10460" xr:uid="{00000000-0005-0000-0000-0000D76C0000}"/>
    <cellStyle name="Note 2 2 2 2 3 4" xfId="19784" xr:uid="{00000000-0005-0000-0000-0000D86C0000}"/>
    <cellStyle name="Note 2 2 2 2 4" xfId="2827" xr:uid="{00000000-0005-0000-0000-0000D96C0000}"/>
    <cellStyle name="Note 2 2 2 2 4 2" xfId="7569" xr:uid="{00000000-0005-0000-0000-0000DA6C0000}"/>
    <cellStyle name="Note 2 2 2 2 4 2 2" xfId="16893" xr:uid="{00000000-0005-0000-0000-0000DB6C0000}"/>
    <cellStyle name="Note 2 2 2 2 4 2 3" xfId="26216" xr:uid="{00000000-0005-0000-0000-0000DC6C0000}"/>
    <cellStyle name="Note 2 2 2 2 4 3" xfId="12281" xr:uid="{00000000-0005-0000-0000-0000DD6C0000}"/>
    <cellStyle name="Note 2 2 2 2 4 4" xfId="21607" xr:uid="{00000000-0005-0000-0000-0000DE6C0000}"/>
    <cellStyle name="Note 2 2 2 2 5" xfId="4503" xr:uid="{00000000-0005-0000-0000-0000DF6C0000}"/>
    <cellStyle name="Note 2 2 2 2 5 2" xfId="9180" xr:uid="{00000000-0005-0000-0000-0000E06C0000}"/>
    <cellStyle name="Note 2 2 2 2 5 2 2" xfId="18504" xr:uid="{00000000-0005-0000-0000-0000E16C0000}"/>
    <cellStyle name="Note 2 2 2 2 5 2 3" xfId="27827" xr:uid="{00000000-0005-0000-0000-0000E26C0000}"/>
    <cellStyle name="Note 2 2 2 2 5 3" xfId="13837" xr:uid="{00000000-0005-0000-0000-0000E36C0000}"/>
    <cellStyle name="Note 2 2 2 2 5 4" xfId="23161" xr:uid="{00000000-0005-0000-0000-0000E46C0000}"/>
    <cellStyle name="Note 2 2 2 2 6" xfId="6246" xr:uid="{00000000-0005-0000-0000-0000E56C0000}"/>
    <cellStyle name="Note 2 2 2 2 6 2" xfId="15570" xr:uid="{00000000-0005-0000-0000-0000E66C0000}"/>
    <cellStyle name="Note 2 2 2 2 6 3" xfId="24893" xr:uid="{00000000-0005-0000-0000-0000E76C0000}"/>
    <cellStyle name="Note 2 2 2 2 7" xfId="9482" xr:uid="{00000000-0005-0000-0000-0000E86C0000}"/>
    <cellStyle name="Note 2 2 2 2 7 2" xfId="18806" xr:uid="{00000000-0005-0000-0000-0000E96C0000}"/>
    <cellStyle name="Note 2 2 2 2 7 3" xfId="28129" xr:uid="{00000000-0005-0000-0000-0000EA6C0000}"/>
    <cellStyle name="Note 2 2 2 2 8" xfId="9976" xr:uid="{00000000-0005-0000-0000-0000EB6C0000}"/>
    <cellStyle name="Note 2 2 2 2 9" xfId="19300" xr:uid="{00000000-0005-0000-0000-0000EC6C0000}"/>
    <cellStyle name="Note 2 2 2 3" xfId="490" xr:uid="{00000000-0005-0000-0000-0000ED6C0000}"/>
    <cellStyle name="Note 2 2 2 3 2" xfId="977" xr:uid="{00000000-0005-0000-0000-0000EE6C0000}"/>
    <cellStyle name="Note 2 2 2 3 2 2" xfId="4558" xr:uid="{00000000-0005-0000-0000-0000EF6C0000}"/>
    <cellStyle name="Note 2 2 2 3 2 2 2" xfId="13882" xr:uid="{00000000-0005-0000-0000-0000F06C0000}"/>
    <cellStyle name="Note 2 2 2 3 2 2 3" xfId="23205" xr:uid="{00000000-0005-0000-0000-0000F16C0000}"/>
    <cellStyle name="Note 2 2 2 3 2 3" xfId="10578" xr:uid="{00000000-0005-0000-0000-0000F26C0000}"/>
    <cellStyle name="Note 2 2 2 3 2 4" xfId="19902" xr:uid="{00000000-0005-0000-0000-0000F36C0000}"/>
    <cellStyle name="Note 2 2 2 3 3" xfId="2829" xr:uid="{00000000-0005-0000-0000-0000F46C0000}"/>
    <cellStyle name="Note 2 2 2 3 3 2" xfId="7571" xr:uid="{00000000-0005-0000-0000-0000F56C0000}"/>
    <cellStyle name="Note 2 2 2 3 3 2 2" xfId="16895" xr:uid="{00000000-0005-0000-0000-0000F66C0000}"/>
    <cellStyle name="Note 2 2 2 3 3 2 3" xfId="26218" xr:uid="{00000000-0005-0000-0000-0000F76C0000}"/>
    <cellStyle name="Note 2 2 2 3 3 3" xfId="12283" xr:uid="{00000000-0005-0000-0000-0000F86C0000}"/>
    <cellStyle name="Note 2 2 2 3 3 4" xfId="21609" xr:uid="{00000000-0005-0000-0000-0000F96C0000}"/>
    <cellStyle name="Note 2 2 2 3 4" xfId="4505" xr:uid="{00000000-0005-0000-0000-0000FA6C0000}"/>
    <cellStyle name="Note 2 2 2 3 4 2" xfId="9182" xr:uid="{00000000-0005-0000-0000-0000FB6C0000}"/>
    <cellStyle name="Note 2 2 2 3 4 2 2" xfId="18506" xr:uid="{00000000-0005-0000-0000-0000FC6C0000}"/>
    <cellStyle name="Note 2 2 2 3 4 2 3" xfId="27829" xr:uid="{00000000-0005-0000-0000-0000FD6C0000}"/>
    <cellStyle name="Note 2 2 2 3 4 3" xfId="13839" xr:uid="{00000000-0005-0000-0000-0000FE6C0000}"/>
    <cellStyle name="Note 2 2 2 3 4 4" xfId="23163" xr:uid="{00000000-0005-0000-0000-0000FF6C0000}"/>
    <cellStyle name="Note 2 2 2 3 5" xfId="6248" xr:uid="{00000000-0005-0000-0000-0000006D0000}"/>
    <cellStyle name="Note 2 2 2 3 5 2" xfId="15572" xr:uid="{00000000-0005-0000-0000-0000016D0000}"/>
    <cellStyle name="Note 2 2 2 3 5 3" xfId="24895" xr:uid="{00000000-0005-0000-0000-0000026D0000}"/>
    <cellStyle name="Note 2 2 2 3 6" xfId="9600" xr:uid="{00000000-0005-0000-0000-0000036D0000}"/>
    <cellStyle name="Note 2 2 2 3 6 2" xfId="18924" xr:uid="{00000000-0005-0000-0000-0000046D0000}"/>
    <cellStyle name="Note 2 2 2 3 6 3" xfId="28247" xr:uid="{00000000-0005-0000-0000-0000056D0000}"/>
    <cellStyle name="Note 2 2 2 3 7" xfId="10094" xr:uid="{00000000-0005-0000-0000-0000066D0000}"/>
    <cellStyle name="Note 2 2 2 3 8" xfId="19418" xr:uid="{00000000-0005-0000-0000-0000076D0000}"/>
    <cellStyle name="Note 2 2 2 4" xfId="737" xr:uid="{00000000-0005-0000-0000-0000086D0000}"/>
    <cellStyle name="Note 2 2 2 4 2" xfId="6980" xr:uid="{00000000-0005-0000-0000-0000096D0000}"/>
    <cellStyle name="Note 2 2 2 4 2 2" xfId="16304" xr:uid="{00000000-0005-0000-0000-00000A6D0000}"/>
    <cellStyle name="Note 2 2 2 4 2 3" xfId="25627" xr:uid="{00000000-0005-0000-0000-00000B6D0000}"/>
    <cellStyle name="Note 2 2 2 4 3" xfId="10338" xr:uid="{00000000-0005-0000-0000-00000C6D0000}"/>
    <cellStyle name="Note 2 2 2 4 4" xfId="19662" xr:uid="{00000000-0005-0000-0000-00000D6D0000}"/>
    <cellStyle name="Note 2 2 2 5" xfId="2826" xr:uid="{00000000-0005-0000-0000-00000E6D0000}"/>
    <cellStyle name="Note 2 2 2 5 2" xfId="7568" xr:uid="{00000000-0005-0000-0000-00000F6D0000}"/>
    <cellStyle name="Note 2 2 2 5 2 2" xfId="16892" xr:uid="{00000000-0005-0000-0000-0000106D0000}"/>
    <cellStyle name="Note 2 2 2 5 2 3" xfId="26215" xr:uid="{00000000-0005-0000-0000-0000116D0000}"/>
    <cellStyle name="Note 2 2 2 5 3" xfId="12280" xr:uid="{00000000-0005-0000-0000-0000126D0000}"/>
    <cellStyle name="Note 2 2 2 5 4" xfId="21606" xr:uid="{00000000-0005-0000-0000-0000136D0000}"/>
    <cellStyle name="Note 2 2 2 6" xfId="4502" xr:uid="{00000000-0005-0000-0000-0000146D0000}"/>
    <cellStyle name="Note 2 2 2 6 2" xfId="9179" xr:uid="{00000000-0005-0000-0000-0000156D0000}"/>
    <cellStyle name="Note 2 2 2 6 2 2" xfId="18503" xr:uid="{00000000-0005-0000-0000-0000166D0000}"/>
    <cellStyle name="Note 2 2 2 6 2 3" xfId="27826" xr:uid="{00000000-0005-0000-0000-0000176D0000}"/>
    <cellStyle name="Note 2 2 2 6 3" xfId="13836" xr:uid="{00000000-0005-0000-0000-0000186D0000}"/>
    <cellStyle name="Note 2 2 2 6 4" xfId="23160" xr:uid="{00000000-0005-0000-0000-0000196D0000}"/>
    <cellStyle name="Note 2 2 2 7" xfId="6245" xr:uid="{00000000-0005-0000-0000-00001A6D0000}"/>
    <cellStyle name="Note 2 2 2 7 2" xfId="15569" xr:uid="{00000000-0005-0000-0000-00001B6D0000}"/>
    <cellStyle name="Note 2 2 2 7 3" xfId="24892" xr:uid="{00000000-0005-0000-0000-00001C6D0000}"/>
    <cellStyle name="Note 2 2 2 8" xfId="9359" xr:uid="{00000000-0005-0000-0000-00001D6D0000}"/>
    <cellStyle name="Note 2 2 2 8 2" xfId="18683" xr:uid="{00000000-0005-0000-0000-00001E6D0000}"/>
    <cellStyle name="Note 2 2 2 8 3" xfId="28006" xr:uid="{00000000-0005-0000-0000-00001F6D0000}"/>
    <cellStyle name="Note 2 2 2 9" xfId="9853" xr:uid="{00000000-0005-0000-0000-0000206D0000}"/>
    <cellStyle name="Note 2 2 3" xfId="272" xr:uid="{00000000-0005-0000-0000-0000216D0000}"/>
    <cellStyle name="Note 2 2 3 2" xfId="524" xr:uid="{00000000-0005-0000-0000-0000226D0000}"/>
    <cellStyle name="Note 2 2 3 2 2" xfId="1011" xr:uid="{00000000-0005-0000-0000-0000236D0000}"/>
    <cellStyle name="Note 2 2 3 2 2 2" xfId="6782" xr:uid="{00000000-0005-0000-0000-0000246D0000}"/>
    <cellStyle name="Note 2 2 3 2 2 2 2" xfId="16106" xr:uid="{00000000-0005-0000-0000-0000256D0000}"/>
    <cellStyle name="Note 2 2 3 2 2 2 3" xfId="25429" xr:uid="{00000000-0005-0000-0000-0000266D0000}"/>
    <cellStyle name="Note 2 2 3 2 2 3" xfId="10612" xr:uid="{00000000-0005-0000-0000-0000276D0000}"/>
    <cellStyle name="Note 2 2 3 2 2 4" xfId="19936" xr:uid="{00000000-0005-0000-0000-0000286D0000}"/>
    <cellStyle name="Note 2 2 3 2 3" xfId="2831" xr:uid="{00000000-0005-0000-0000-0000296D0000}"/>
    <cellStyle name="Note 2 2 3 2 3 2" xfId="7573" xr:uid="{00000000-0005-0000-0000-00002A6D0000}"/>
    <cellStyle name="Note 2 2 3 2 3 2 2" xfId="16897" xr:uid="{00000000-0005-0000-0000-00002B6D0000}"/>
    <cellStyle name="Note 2 2 3 2 3 2 3" xfId="26220" xr:uid="{00000000-0005-0000-0000-00002C6D0000}"/>
    <cellStyle name="Note 2 2 3 2 3 3" xfId="12285" xr:uid="{00000000-0005-0000-0000-00002D6D0000}"/>
    <cellStyle name="Note 2 2 3 2 3 4" xfId="21611" xr:uid="{00000000-0005-0000-0000-00002E6D0000}"/>
    <cellStyle name="Note 2 2 3 2 4" xfId="4507" xr:uid="{00000000-0005-0000-0000-00002F6D0000}"/>
    <cellStyle name="Note 2 2 3 2 4 2" xfId="9184" xr:uid="{00000000-0005-0000-0000-0000306D0000}"/>
    <cellStyle name="Note 2 2 3 2 4 2 2" xfId="18508" xr:uid="{00000000-0005-0000-0000-0000316D0000}"/>
    <cellStyle name="Note 2 2 3 2 4 2 3" xfId="27831" xr:uid="{00000000-0005-0000-0000-0000326D0000}"/>
    <cellStyle name="Note 2 2 3 2 4 3" xfId="13841" xr:uid="{00000000-0005-0000-0000-0000336D0000}"/>
    <cellStyle name="Note 2 2 3 2 4 4" xfId="23165" xr:uid="{00000000-0005-0000-0000-0000346D0000}"/>
    <cellStyle name="Note 2 2 3 2 5" xfId="6250" xr:uid="{00000000-0005-0000-0000-0000356D0000}"/>
    <cellStyle name="Note 2 2 3 2 5 2" xfId="15574" xr:uid="{00000000-0005-0000-0000-0000366D0000}"/>
    <cellStyle name="Note 2 2 3 2 5 3" xfId="24897" xr:uid="{00000000-0005-0000-0000-0000376D0000}"/>
    <cellStyle name="Note 2 2 3 2 6" xfId="9634" xr:uid="{00000000-0005-0000-0000-0000386D0000}"/>
    <cellStyle name="Note 2 2 3 2 6 2" xfId="18958" xr:uid="{00000000-0005-0000-0000-0000396D0000}"/>
    <cellStyle name="Note 2 2 3 2 6 3" xfId="28281" xr:uid="{00000000-0005-0000-0000-00003A6D0000}"/>
    <cellStyle name="Note 2 2 3 2 7" xfId="10128" xr:uid="{00000000-0005-0000-0000-00003B6D0000}"/>
    <cellStyle name="Note 2 2 3 2 8" xfId="19452" xr:uid="{00000000-0005-0000-0000-00003C6D0000}"/>
    <cellStyle name="Note 2 2 3 3" xfId="771" xr:uid="{00000000-0005-0000-0000-00003D6D0000}"/>
    <cellStyle name="Note 2 2 3 3 2" xfId="5414" xr:uid="{00000000-0005-0000-0000-00003E6D0000}"/>
    <cellStyle name="Note 2 2 3 3 2 2" xfId="14738" xr:uid="{00000000-0005-0000-0000-00003F6D0000}"/>
    <cellStyle name="Note 2 2 3 3 2 3" xfId="24061" xr:uid="{00000000-0005-0000-0000-0000406D0000}"/>
    <cellStyle name="Note 2 2 3 3 3" xfId="10372" xr:uid="{00000000-0005-0000-0000-0000416D0000}"/>
    <cellStyle name="Note 2 2 3 3 4" xfId="19696" xr:uid="{00000000-0005-0000-0000-0000426D0000}"/>
    <cellStyle name="Note 2 2 3 4" xfId="2830" xr:uid="{00000000-0005-0000-0000-0000436D0000}"/>
    <cellStyle name="Note 2 2 3 4 2" xfId="7572" xr:uid="{00000000-0005-0000-0000-0000446D0000}"/>
    <cellStyle name="Note 2 2 3 4 2 2" xfId="16896" xr:uid="{00000000-0005-0000-0000-0000456D0000}"/>
    <cellStyle name="Note 2 2 3 4 2 3" xfId="26219" xr:uid="{00000000-0005-0000-0000-0000466D0000}"/>
    <cellStyle name="Note 2 2 3 4 3" xfId="12284" xr:uid="{00000000-0005-0000-0000-0000476D0000}"/>
    <cellStyle name="Note 2 2 3 4 4" xfId="21610" xr:uid="{00000000-0005-0000-0000-0000486D0000}"/>
    <cellStyle name="Note 2 2 3 5" xfId="4506" xr:uid="{00000000-0005-0000-0000-0000496D0000}"/>
    <cellStyle name="Note 2 2 3 5 2" xfId="9183" xr:uid="{00000000-0005-0000-0000-00004A6D0000}"/>
    <cellStyle name="Note 2 2 3 5 2 2" xfId="18507" xr:uid="{00000000-0005-0000-0000-00004B6D0000}"/>
    <cellStyle name="Note 2 2 3 5 2 3" xfId="27830" xr:uid="{00000000-0005-0000-0000-00004C6D0000}"/>
    <cellStyle name="Note 2 2 3 5 3" xfId="13840" xr:uid="{00000000-0005-0000-0000-00004D6D0000}"/>
    <cellStyle name="Note 2 2 3 5 4" xfId="23164" xr:uid="{00000000-0005-0000-0000-00004E6D0000}"/>
    <cellStyle name="Note 2 2 3 6" xfId="6249" xr:uid="{00000000-0005-0000-0000-00004F6D0000}"/>
    <cellStyle name="Note 2 2 3 6 2" xfId="15573" xr:uid="{00000000-0005-0000-0000-0000506D0000}"/>
    <cellStyle name="Note 2 2 3 6 3" xfId="24896" xr:uid="{00000000-0005-0000-0000-0000516D0000}"/>
    <cellStyle name="Note 2 2 3 7" xfId="9393" xr:uid="{00000000-0005-0000-0000-0000526D0000}"/>
    <cellStyle name="Note 2 2 3 7 2" xfId="18717" xr:uid="{00000000-0005-0000-0000-0000536D0000}"/>
    <cellStyle name="Note 2 2 3 7 3" xfId="28040" xr:uid="{00000000-0005-0000-0000-0000546D0000}"/>
    <cellStyle name="Note 2 2 3 8" xfId="9887" xr:uid="{00000000-0005-0000-0000-0000556D0000}"/>
    <cellStyle name="Note 2 2 3 9" xfId="19211" xr:uid="{00000000-0005-0000-0000-0000566D0000}"/>
    <cellStyle name="Note 2 2 4" xfId="431" xr:uid="{00000000-0005-0000-0000-0000576D0000}"/>
    <cellStyle name="Note 2 2 4 2" xfId="918" xr:uid="{00000000-0005-0000-0000-0000586D0000}"/>
    <cellStyle name="Note 2 2 4 2 2" xfId="6844" xr:uid="{00000000-0005-0000-0000-0000596D0000}"/>
    <cellStyle name="Note 2 2 4 2 2 2" xfId="16168" xr:uid="{00000000-0005-0000-0000-00005A6D0000}"/>
    <cellStyle name="Note 2 2 4 2 2 3" xfId="25491" xr:uid="{00000000-0005-0000-0000-00005B6D0000}"/>
    <cellStyle name="Note 2 2 4 2 3" xfId="10519" xr:uid="{00000000-0005-0000-0000-00005C6D0000}"/>
    <cellStyle name="Note 2 2 4 2 4" xfId="19843" xr:uid="{00000000-0005-0000-0000-00005D6D0000}"/>
    <cellStyle name="Note 2 2 4 3" xfId="2832" xr:uid="{00000000-0005-0000-0000-00005E6D0000}"/>
    <cellStyle name="Note 2 2 4 3 2" xfId="7574" xr:uid="{00000000-0005-0000-0000-00005F6D0000}"/>
    <cellStyle name="Note 2 2 4 3 2 2" xfId="16898" xr:uid="{00000000-0005-0000-0000-0000606D0000}"/>
    <cellStyle name="Note 2 2 4 3 2 3" xfId="26221" xr:uid="{00000000-0005-0000-0000-0000616D0000}"/>
    <cellStyle name="Note 2 2 4 3 3" xfId="12286" xr:uid="{00000000-0005-0000-0000-0000626D0000}"/>
    <cellStyle name="Note 2 2 4 3 4" xfId="21612" xr:uid="{00000000-0005-0000-0000-0000636D0000}"/>
    <cellStyle name="Note 2 2 4 4" xfId="4508" xr:uid="{00000000-0005-0000-0000-0000646D0000}"/>
    <cellStyle name="Note 2 2 4 4 2" xfId="9185" xr:uid="{00000000-0005-0000-0000-0000656D0000}"/>
    <cellStyle name="Note 2 2 4 4 2 2" xfId="18509" xr:uid="{00000000-0005-0000-0000-0000666D0000}"/>
    <cellStyle name="Note 2 2 4 4 2 3" xfId="27832" xr:uid="{00000000-0005-0000-0000-0000676D0000}"/>
    <cellStyle name="Note 2 2 4 4 3" xfId="13842" xr:uid="{00000000-0005-0000-0000-0000686D0000}"/>
    <cellStyle name="Note 2 2 4 4 4" xfId="23166" xr:uid="{00000000-0005-0000-0000-0000696D0000}"/>
    <cellStyle name="Note 2 2 4 5" xfId="6251" xr:uid="{00000000-0005-0000-0000-00006A6D0000}"/>
    <cellStyle name="Note 2 2 4 5 2" xfId="15575" xr:uid="{00000000-0005-0000-0000-00006B6D0000}"/>
    <cellStyle name="Note 2 2 4 5 3" xfId="24898" xr:uid="{00000000-0005-0000-0000-00006C6D0000}"/>
    <cellStyle name="Note 2 2 4 6" xfId="9541" xr:uid="{00000000-0005-0000-0000-00006D6D0000}"/>
    <cellStyle name="Note 2 2 4 6 2" xfId="18865" xr:uid="{00000000-0005-0000-0000-00006E6D0000}"/>
    <cellStyle name="Note 2 2 4 6 3" xfId="28188" xr:uid="{00000000-0005-0000-0000-00006F6D0000}"/>
    <cellStyle name="Note 2 2 4 7" xfId="10035" xr:uid="{00000000-0005-0000-0000-0000706D0000}"/>
    <cellStyle name="Note 2 2 4 8" xfId="19359" xr:uid="{00000000-0005-0000-0000-0000716D0000}"/>
    <cellStyle name="Note 2 2 5" xfId="678" xr:uid="{00000000-0005-0000-0000-0000726D0000}"/>
    <cellStyle name="Note 2 2 5 2" xfId="2833" xr:uid="{00000000-0005-0000-0000-0000736D0000}"/>
    <cellStyle name="Note 2 2 5 2 2" xfId="7575" xr:uid="{00000000-0005-0000-0000-0000746D0000}"/>
    <cellStyle name="Note 2 2 5 2 2 2" xfId="16899" xr:uid="{00000000-0005-0000-0000-0000756D0000}"/>
    <cellStyle name="Note 2 2 5 2 2 3" xfId="26222" xr:uid="{00000000-0005-0000-0000-0000766D0000}"/>
    <cellStyle name="Note 2 2 5 2 3" xfId="12287" xr:uid="{00000000-0005-0000-0000-0000776D0000}"/>
    <cellStyle name="Note 2 2 5 2 4" xfId="21613" xr:uid="{00000000-0005-0000-0000-0000786D0000}"/>
    <cellStyle name="Note 2 2 5 3" xfId="4509" xr:uid="{00000000-0005-0000-0000-0000796D0000}"/>
    <cellStyle name="Note 2 2 5 3 2" xfId="9186" xr:uid="{00000000-0005-0000-0000-00007A6D0000}"/>
    <cellStyle name="Note 2 2 5 3 2 2" xfId="18510" xr:uid="{00000000-0005-0000-0000-00007B6D0000}"/>
    <cellStyle name="Note 2 2 5 3 2 3" xfId="27833" xr:uid="{00000000-0005-0000-0000-00007C6D0000}"/>
    <cellStyle name="Note 2 2 5 3 3" xfId="13843" xr:uid="{00000000-0005-0000-0000-00007D6D0000}"/>
    <cellStyle name="Note 2 2 5 3 4" xfId="23167" xr:uid="{00000000-0005-0000-0000-00007E6D0000}"/>
    <cellStyle name="Note 2 2 5 4" xfId="6252" xr:uid="{00000000-0005-0000-0000-00007F6D0000}"/>
    <cellStyle name="Note 2 2 5 4 2" xfId="15576" xr:uid="{00000000-0005-0000-0000-0000806D0000}"/>
    <cellStyle name="Note 2 2 5 4 3" xfId="24899" xr:uid="{00000000-0005-0000-0000-0000816D0000}"/>
    <cellStyle name="Note 2 2 5 5" xfId="10279" xr:uid="{00000000-0005-0000-0000-0000826D0000}"/>
    <cellStyle name="Note 2 2 5 6" xfId="19603" xr:uid="{00000000-0005-0000-0000-0000836D0000}"/>
    <cellStyle name="Note 2 2 6" xfId="2834" xr:uid="{00000000-0005-0000-0000-0000846D0000}"/>
    <cellStyle name="Note 2 2 6 2" xfId="4510" xr:uid="{00000000-0005-0000-0000-0000856D0000}"/>
    <cellStyle name="Note 2 2 6 2 2" xfId="9187" xr:uid="{00000000-0005-0000-0000-0000866D0000}"/>
    <cellStyle name="Note 2 2 6 2 2 2" xfId="18511" xr:uid="{00000000-0005-0000-0000-0000876D0000}"/>
    <cellStyle name="Note 2 2 6 2 2 3" xfId="27834" xr:uid="{00000000-0005-0000-0000-0000886D0000}"/>
    <cellStyle name="Note 2 2 6 2 3" xfId="13844" xr:uid="{00000000-0005-0000-0000-0000896D0000}"/>
    <cellStyle name="Note 2 2 6 2 4" xfId="23168" xr:uid="{00000000-0005-0000-0000-00008A6D0000}"/>
    <cellStyle name="Note 2 2 6 3" xfId="6253" xr:uid="{00000000-0005-0000-0000-00008B6D0000}"/>
    <cellStyle name="Note 2 2 6 3 2" xfId="15577" xr:uid="{00000000-0005-0000-0000-00008C6D0000}"/>
    <cellStyle name="Note 2 2 6 3 3" xfId="24900" xr:uid="{00000000-0005-0000-0000-00008D6D0000}"/>
    <cellStyle name="Note 2 2 6 4" xfId="12288" xr:uid="{00000000-0005-0000-0000-00008E6D0000}"/>
    <cellStyle name="Note 2 2 6 5" xfId="21614" xr:uid="{00000000-0005-0000-0000-00008F6D0000}"/>
    <cellStyle name="Note 2 2 7" xfId="2825" xr:uid="{00000000-0005-0000-0000-0000906D0000}"/>
    <cellStyle name="Note 2 2 7 2" xfId="4501" xr:uid="{00000000-0005-0000-0000-0000916D0000}"/>
    <cellStyle name="Note 2 2 7 2 2" xfId="9178" xr:uid="{00000000-0005-0000-0000-0000926D0000}"/>
    <cellStyle name="Note 2 2 7 2 2 2" xfId="18502" xr:uid="{00000000-0005-0000-0000-0000936D0000}"/>
    <cellStyle name="Note 2 2 7 2 2 3" xfId="27825" xr:uid="{00000000-0005-0000-0000-0000946D0000}"/>
    <cellStyle name="Note 2 2 7 2 3" xfId="13835" xr:uid="{00000000-0005-0000-0000-0000956D0000}"/>
    <cellStyle name="Note 2 2 7 2 4" xfId="23159" xr:uid="{00000000-0005-0000-0000-0000966D0000}"/>
    <cellStyle name="Note 2 2 7 3" xfId="6244" xr:uid="{00000000-0005-0000-0000-0000976D0000}"/>
    <cellStyle name="Note 2 2 7 3 2" xfId="15568" xr:uid="{00000000-0005-0000-0000-0000986D0000}"/>
    <cellStyle name="Note 2 2 7 3 3" xfId="24891" xr:uid="{00000000-0005-0000-0000-0000996D0000}"/>
    <cellStyle name="Note 2 2 7 4" xfId="12279" xr:uid="{00000000-0005-0000-0000-00009A6D0000}"/>
    <cellStyle name="Note 2 2 7 5" xfId="21605" xr:uid="{00000000-0005-0000-0000-00009B6D0000}"/>
    <cellStyle name="Note 2 2 8" xfId="1146" xr:uid="{00000000-0005-0000-0000-00009C6D0000}"/>
    <cellStyle name="Note 2 2 8 2" xfId="6695" xr:uid="{00000000-0005-0000-0000-00009D6D0000}"/>
    <cellStyle name="Note 2 2 8 2 2" xfId="16019" xr:uid="{00000000-0005-0000-0000-00009E6D0000}"/>
    <cellStyle name="Note 2 2 8 2 3" xfId="25342" xr:uid="{00000000-0005-0000-0000-00009F6D0000}"/>
    <cellStyle name="Note 2 2 8 3" xfId="10745" xr:uid="{00000000-0005-0000-0000-0000A06D0000}"/>
    <cellStyle name="Note 2 2 8 4" xfId="20069" xr:uid="{00000000-0005-0000-0000-0000A16D0000}"/>
    <cellStyle name="Note 2 2 9" xfId="2964" xr:uid="{00000000-0005-0000-0000-0000A26D0000}"/>
    <cellStyle name="Note 2 2 9 2" xfId="7643" xr:uid="{00000000-0005-0000-0000-0000A36D0000}"/>
    <cellStyle name="Note 2 2 9 2 2" xfId="16967" xr:uid="{00000000-0005-0000-0000-0000A46D0000}"/>
    <cellStyle name="Note 2 2 9 2 3" xfId="26290" xr:uid="{00000000-0005-0000-0000-0000A56D0000}"/>
    <cellStyle name="Note 2 2 9 3" xfId="12365" xr:uid="{00000000-0005-0000-0000-0000A66D0000}"/>
    <cellStyle name="Note 2 2 9 4" xfId="21691" xr:uid="{00000000-0005-0000-0000-0000A76D0000}"/>
    <cellStyle name="Note 2 3" xfId="174" xr:uid="{00000000-0005-0000-0000-0000A86D0000}"/>
    <cellStyle name="Note 2 3 10" xfId="19119" xr:uid="{00000000-0005-0000-0000-0000A96D0000}"/>
    <cellStyle name="Note 2 3 2" xfId="234" xr:uid="{00000000-0005-0000-0000-0000AA6D0000}"/>
    <cellStyle name="Note 2 3 2 2" xfId="373" xr:uid="{00000000-0005-0000-0000-0000AB6D0000}"/>
    <cellStyle name="Note 2 3 2 2 2" xfId="613" xr:uid="{00000000-0005-0000-0000-0000AC6D0000}"/>
    <cellStyle name="Note 2 3 2 2 2 2" xfId="1100" xr:uid="{00000000-0005-0000-0000-0000AD6D0000}"/>
    <cellStyle name="Note 2 3 2 2 2 2 2" xfId="6708" xr:uid="{00000000-0005-0000-0000-0000AE6D0000}"/>
    <cellStyle name="Note 2 3 2 2 2 2 2 2" xfId="16032" xr:uid="{00000000-0005-0000-0000-0000AF6D0000}"/>
    <cellStyle name="Note 2 3 2 2 2 2 2 3" xfId="25355" xr:uid="{00000000-0005-0000-0000-0000B06D0000}"/>
    <cellStyle name="Note 2 3 2 2 2 2 3" xfId="10701" xr:uid="{00000000-0005-0000-0000-0000B16D0000}"/>
    <cellStyle name="Note 2 3 2 2 2 2 4" xfId="20025" xr:uid="{00000000-0005-0000-0000-0000B26D0000}"/>
    <cellStyle name="Note 2 3 2 2 2 3" xfId="5235" xr:uid="{00000000-0005-0000-0000-0000B36D0000}"/>
    <cellStyle name="Note 2 3 2 2 2 3 2" xfId="14559" xr:uid="{00000000-0005-0000-0000-0000B46D0000}"/>
    <cellStyle name="Note 2 3 2 2 2 3 3" xfId="23882" xr:uid="{00000000-0005-0000-0000-0000B56D0000}"/>
    <cellStyle name="Note 2 3 2 2 2 4" xfId="9723" xr:uid="{00000000-0005-0000-0000-0000B66D0000}"/>
    <cellStyle name="Note 2 3 2 2 2 4 2" xfId="19047" xr:uid="{00000000-0005-0000-0000-0000B76D0000}"/>
    <cellStyle name="Note 2 3 2 2 2 4 3" xfId="28370" xr:uid="{00000000-0005-0000-0000-0000B86D0000}"/>
    <cellStyle name="Note 2 3 2 2 2 5" xfId="10217" xr:uid="{00000000-0005-0000-0000-0000B96D0000}"/>
    <cellStyle name="Note 2 3 2 2 2 6" xfId="19541" xr:uid="{00000000-0005-0000-0000-0000BA6D0000}"/>
    <cellStyle name="Note 2 3 2 2 3" xfId="860" xr:uid="{00000000-0005-0000-0000-0000BB6D0000}"/>
    <cellStyle name="Note 2 3 2 2 3 2" xfId="6895" xr:uid="{00000000-0005-0000-0000-0000BC6D0000}"/>
    <cellStyle name="Note 2 3 2 2 3 2 2" xfId="16219" xr:uid="{00000000-0005-0000-0000-0000BD6D0000}"/>
    <cellStyle name="Note 2 3 2 2 3 2 3" xfId="25542" xr:uid="{00000000-0005-0000-0000-0000BE6D0000}"/>
    <cellStyle name="Note 2 3 2 2 3 3" xfId="10461" xr:uid="{00000000-0005-0000-0000-0000BF6D0000}"/>
    <cellStyle name="Note 2 3 2 2 3 4" xfId="19785" xr:uid="{00000000-0005-0000-0000-0000C06D0000}"/>
    <cellStyle name="Note 2 3 2 2 4" xfId="7174" xr:uid="{00000000-0005-0000-0000-0000C16D0000}"/>
    <cellStyle name="Note 2 3 2 2 4 2" xfId="16498" xr:uid="{00000000-0005-0000-0000-0000C26D0000}"/>
    <cellStyle name="Note 2 3 2 2 4 3" xfId="25821" xr:uid="{00000000-0005-0000-0000-0000C36D0000}"/>
    <cellStyle name="Note 2 3 2 2 5" xfId="9483" xr:uid="{00000000-0005-0000-0000-0000C46D0000}"/>
    <cellStyle name="Note 2 3 2 2 5 2" xfId="18807" xr:uid="{00000000-0005-0000-0000-0000C56D0000}"/>
    <cellStyle name="Note 2 3 2 2 5 3" xfId="28130" xr:uid="{00000000-0005-0000-0000-0000C66D0000}"/>
    <cellStyle name="Note 2 3 2 2 6" xfId="9977" xr:uid="{00000000-0005-0000-0000-0000C76D0000}"/>
    <cellStyle name="Note 2 3 2 2 7" xfId="19301" xr:uid="{00000000-0005-0000-0000-0000C86D0000}"/>
    <cellStyle name="Note 2 3 2 3" xfId="491" xr:uid="{00000000-0005-0000-0000-0000C96D0000}"/>
    <cellStyle name="Note 2 3 2 3 2" xfId="978" xr:uid="{00000000-0005-0000-0000-0000CA6D0000}"/>
    <cellStyle name="Note 2 3 2 3 2 2" xfId="7339" xr:uid="{00000000-0005-0000-0000-0000CB6D0000}"/>
    <cellStyle name="Note 2 3 2 3 2 2 2" xfId="16663" xr:uid="{00000000-0005-0000-0000-0000CC6D0000}"/>
    <cellStyle name="Note 2 3 2 3 2 2 3" xfId="25986" xr:uid="{00000000-0005-0000-0000-0000CD6D0000}"/>
    <cellStyle name="Note 2 3 2 3 2 3" xfId="10579" xr:uid="{00000000-0005-0000-0000-0000CE6D0000}"/>
    <cellStyle name="Note 2 3 2 3 2 4" xfId="19903" xr:uid="{00000000-0005-0000-0000-0000CF6D0000}"/>
    <cellStyle name="Note 2 3 2 3 3" xfId="7113" xr:uid="{00000000-0005-0000-0000-0000D06D0000}"/>
    <cellStyle name="Note 2 3 2 3 3 2" xfId="16437" xr:uid="{00000000-0005-0000-0000-0000D16D0000}"/>
    <cellStyle name="Note 2 3 2 3 3 3" xfId="25760" xr:uid="{00000000-0005-0000-0000-0000D26D0000}"/>
    <cellStyle name="Note 2 3 2 3 4" xfId="9601" xr:uid="{00000000-0005-0000-0000-0000D36D0000}"/>
    <cellStyle name="Note 2 3 2 3 4 2" xfId="18925" xr:uid="{00000000-0005-0000-0000-0000D46D0000}"/>
    <cellStyle name="Note 2 3 2 3 4 3" xfId="28248" xr:uid="{00000000-0005-0000-0000-0000D56D0000}"/>
    <cellStyle name="Note 2 3 2 3 5" xfId="10095" xr:uid="{00000000-0005-0000-0000-0000D66D0000}"/>
    <cellStyle name="Note 2 3 2 3 6" xfId="19419" xr:uid="{00000000-0005-0000-0000-0000D76D0000}"/>
    <cellStyle name="Note 2 3 2 4" xfId="738" xr:uid="{00000000-0005-0000-0000-0000D86D0000}"/>
    <cellStyle name="Note 2 3 2 4 2" xfId="6979" xr:uid="{00000000-0005-0000-0000-0000D96D0000}"/>
    <cellStyle name="Note 2 3 2 4 2 2" xfId="16303" xr:uid="{00000000-0005-0000-0000-0000DA6D0000}"/>
    <cellStyle name="Note 2 3 2 4 2 3" xfId="25626" xr:uid="{00000000-0005-0000-0000-0000DB6D0000}"/>
    <cellStyle name="Note 2 3 2 4 3" xfId="10339" xr:uid="{00000000-0005-0000-0000-0000DC6D0000}"/>
    <cellStyle name="Note 2 3 2 4 4" xfId="19663" xr:uid="{00000000-0005-0000-0000-0000DD6D0000}"/>
    <cellStyle name="Note 2 3 2 5" xfId="7242" xr:uid="{00000000-0005-0000-0000-0000DE6D0000}"/>
    <cellStyle name="Note 2 3 2 5 2" xfId="16566" xr:uid="{00000000-0005-0000-0000-0000DF6D0000}"/>
    <cellStyle name="Note 2 3 2 5 3" xfId="25889" xr:uid="{00000000-0005-0000-0000-0000E06D0000}"/>
    <cellStyle name="Note 2 3 2 6" xfId="9360" xr:uid="{00000000-0005-0000-0000-0000E16D0000}"/>
    <cellStyle name="Note 2 3 2 6 2" xfId="18684" xr:uid="{00000000-0005-0000-0000-0000E26D0000}"/>
    <cellStyle name="Note 2 3 2 6 3" xfId="28007" xr:uid="{00000000-0005-0000-0000-0000E36D0000}"/>
    <cellStyle name="Note 2 3 2 7" xfId="9854" xr:uid="{00000000-0005-0000-0000-0000E46D0000}"/>
    <cellStyle name="Note 2 3 2 8" xfId="19178" xr:uid="{00000000-0005-0000-0000-0000E56D0000}"/>
    <cellStyle name="Note 2 3 3" xfId="314" xr:uid="{00000000-0005-0000-0000-0000E66D0000}"/>
    <cellStyle name="Note 2 3 3 2" xfId="554" xr:uid="{00000000-0005-0000-0000-0000E76D0000}"/>
    <cellStyle name="Note 2 3 3 2 2" xfId="1041" xr:uid="{00000000-0005-0000-0000-0000E86D0000}"/>
    <cellStyle name="Note 2 3 3 2 2 2" xfId="6761" xr:uid="{00000000-0005-0000-0000-0000E96D0000}"/>
    <cellStyle name="Note 2 3 3 2 2 2 2" xfId="16085" xr:uid="{00000000-0005-0000-0000-0000EA6D0000}"/>
    <cellStyle name="Note 2 3 3 2 2 2 3" xfId="25408" xr:uid="{00000000-0005-0000-0000-0000EB6D0000}"/>
    <cellStyle name="Note 2 3 3 2 2 3" xfId="10642" xr:uid="{00000000-0005-0000-0000-0000EC6D0000}"/>
    <cellStyle name="Note 2 3 3 2 2 4" xfId="19966" xr:uid="{00000000-0005-0000-0000-0000ED6D0000}"/>
    <cellStyle name="Note 2 3 3 2 3" xfId="7079" xr:uid="{00000000-0005-0000-0000-0000EE6D0000}"/>
    <cellStyle name="Note 2 3 3 2 3 2" xfId="16403" xr:uid="{00000000-0005-0000-0000-0000EF6D0000}"/>
    <cellStyle name="Note 2 3 3 2 3 3" xfId="25726" xr:uid="{00000000-0005-0000-0000-0000F06D0000}"/>
    <cellStyle name="Note 2 3 3 2 4" xfId="9664" xr:uid="{00000000-0005-0000-0000-0000F16D0000}"/>
    <cellStyle name="Note 2 3 3 2 4 2" xfId="18988" xr:uid="{00000000-0005-0000-0000-0000F26D0000}"/>
    <cellStyle name="Note 2 3 3 2 4 3" xfId="28311" xr:uid="{00000000-0005-0000-0000-0000F36D0000}"/>
    <cellStyle name="Note 2 3 3 2 5" xfId="10158" xr:uid="{00000000-0005-0000-0000-0000F46D0000}"/>
    <cellStyle name="Note 2 3 3 2 6" xfId="19482" xr:uid="{00000000-0005-0000-0000-0000F56D0000}"/>
    <cellStyle name="Note 2 3 3 3" xfId="801" xr:uid="{00000000-0005-0000-0000-0000F66D0000}"/>
    <cellStyle name="Note 2 3 3 3 2" xfId="6936" xr:uid="{00000000-0005-0000-0000-0000F76D0000}"/>
    <cellStyle name="Note 2 3 3 3 2 2" xfId="16260" xr:uid="{00000000-0005-0000-0000-0000F86D0000}"/>
    <cellStyle name="Note 2 3 3 3 2 3" xfId="25583" xr:uid="{00000000-0005-0000-0000-0000F96D0000}"/>
    <cellStyle name="Note 2 3 3 3 3" xfId="10402" xr:uid="{00000000-0005-0000-0000-0000FA6D0000}"/>
    <cellStyle name="Note 2 3 3 3 4" xfId="19726" xr:uid="{00000000-0005-0000-0000-0000FB6D0000}"/>
    <cellStyle name="Note 2 3 3 4" xfId="7211" xr:uid="{00000000-0005-0000-0000-0000FC6D0000}"/>
    <cellStyle name="Note 2 3 3 4 2" xfId="16535" xr:uid="{00000000-0005-0000-0000-0000FD6D0000}"/>
    <cellStyle name="Note 2 3 3 4 3" xfId="25858" xr:uid="{00000000-0005-0000-0000-0000FE6D0000}"/>
    <cellStyle name="Note 2 3 3 5" xfId="9424" xr:uid="{00000000-0005-0000-0000-0000FF6D0000}"/>
    <cellStyle name="Note 2 3 3 5 2" xfId="18748" xr:uid="{00000000-0005-0000-0000-0000006E0000}"/>
    <cellStyle name="Note 2 3 3 5 3" xfId="28071" xr:uid="{00000000-0005-0000-0000-0000016E0000}"/>
    <cellStyle name="Note 2 3 3 6" xfId="9918" xr:uid="{00000000-0005-0000-0000-0000026E0000}"/>
    <cellStyle name="Note 2 3 3 7" xfId="19242" xr:uid="{00000000-0005-0000-0000-0000036E0000}"/>
    <cellStyle name="Note 2 3 4" xfId="432" xr:uid="{00000000-0005-0000-0000-0000046E0000}"/>
    <cellStyle name="Note 2 3 4 2" xfId="919" xr:uid="{00000000-0005-0000-0000-0000056E0000}"/>
    <cellStyle name="Note 2 3 4 2 2" xfId="6843" xr:uid="{00000000-0005-0000-0000-0000066E0000}"/>
    <cellStyle name="Note 2 3 4 2 2 2" xfId="16167" xr:uid="{00000000-0005-0000-0000-0000076E0000}"/>
    <cellStyle name="Note 2 3 4 2 2 3" xfId="25490" xr:uid="{00000000-0005-0000-0000-0000086E0000}"/>
    <cellStyle name="Note 2 3 4 2 3" xfId="10520" xr:uid="{00000000-0005-0000-0000-0000096E0000}"/>
    <cellStyle name="Note 2 3 4 2 4" xfId="19844" xr:uid="{00000000-0005-0000-0000-00000A6E0000}"/>
    <cellStyle name="Note 2 3 4 3" xfId="7147" xr:uid="{00000000-0005-0000-0000-00000B6E0000}"/>
    <cellStyle name="Note 2 3 4 3 2" xfId="16471" xr:uid="{00000000-0005-0000-0000-00000C6E0000}"/>
    <cellStyle name="Note 2 3 4 3 3" xfId="25794" xr:uid="{00000000-0005-0000-0000-00000D6E0000}"/>
    <cellStyle name="Note 2 3 4 4" xfId="9542" xr:uid="{00000000-0005-0000-0000-00000E6E0000}"/>
    <cellStyle name="Note 2 3 4 4 2" xfId="18866" xr:uid="{00000000-0005-0000-0000-00000F6E0000}"/>
    <cellStyle name="Note 2 3 4 4 3" xfId="28189" xr:uid="{00000000-0005-0000-0000-0000106E0000}"/>
    <cellStyle name="Note 2 3 4 5" xfId="10036" xr:uid="{00000000-0005-0000-0000-0000116E0000}"/>
    <cellStyle name="Note 2 3 4 6" xfId="19360" xr:uid="{00000000-0005-0000-0000-0000126E0000}"/>
    <cellStyle name="Note 2 3 5" xfId="679" xr:uid="{00000000-0005-0000-0000-0000136E0000}"/>
    <cellStyle name="Note 2 3 5 2" xfId="7023" xr:uid="{00000000-0005-0000-0000-0000146E0000}"/>
    <cellStyle name="Note 2 3 5 2 2" xfId="16347" xr:uid="{00000000-0005-0000-0000-0000156E0000}"/>
    <cellStyle name="Note 2 3 5 2 3" xfId="25670" xr:uid="{00000000-0005-0000-0000-0000166E0000}"/>
    <cellStyle name="Note 2 3 5 3" xfId="10280" xr:uid="{00000000-0005-0000-0000-0000176E0000}"/>
    <cellStyle name="Note 2 3 5 4" xfId="19604" xr:uid="{00000000-0005-0000-0000-0000186E0000}"/>
    <cellStyle name="Note 2 3 6" xfId="2835" xr:uid="{00000000-0005-0000-0000-0000196E0000}"/>
    <cellStyle name="Note 2 3 7" xfId="7277" xr:uid="{00000000-0005-0000-0000-00001A6E0000}"/>
    <cellStyle name="Note 2 3 7 2" xfId="16601" xr:uid="{00000000-0005-0000-0000-00001B6E0000}"/>
    <cellStyle name="Note 2 3 7 3" xfId="25924" xr:uid="{00000000-0005-0000-0000-00001C6E0000}"/>
    <cellStyle name="Note 2 3 8" xfId="9301" xr:uid="{00000000-0005-0000-0000-00001D6E0000}"/>
    <cellStyle name="Note 2 3 8 2" xfId="18625" xr:uid="{00000000-0005-0000-0000-00001E6E0000}"/>
    <cellStyle name="Note 2 3 8 3" xfId="27948" xr:uid="{00000000-0005-0000-0000-00001F6E0000}"/>
    <cellStyle name="Note 2 3 9" xfId="9795" xr:uid="{00000000-0005-0000-0000-0000206E0000}"/>
    <cellStyle name="Note 2 4" xfId="232" xr:uid="{00000000-0005-0000-0000-0000216E0000}"/>
    <cellStyle name="Note 2 4 10" xfId="19176" xr:uid="{00000000-0005-0000-0000-0000226E0000}"/>
    <cellStyle name="Note 2 4 2" xfId="371" xr:uid="{00000000-0005-0000-0000-0000236E0000}"/>
    <cellStyle name="Note 2 4 2 2" xfId="611" xr:uid="{00000000-0005-0000-0000-0000246E0000}"/>
    <cellStyle name="Note 2 4 2 2 2" xfId="1098" xr:uid="{00000000-0005-0000-0000-0000256E0000}"/>
    <cellStyle name="Note 2 4 2 2 2 2" xfId="6720" xr:uid="{00000000-0005-0000-0000-0000266E0000}"/>
    <cellStyle name="Note 2 4 2 2 2 2 2" xfId="16044" xr:uid="{00000000-0005-0000-0000-0000276E0000}"/>
    <cellStyle name="Note 2 4 2 2 2 2 3" xfId="25367" xr:uid="{00000000-0005-0000-0000-0000286E0000}"/>
    <cellStyle name="Note 2 4 2 2 2 3" xfId="10699" xr:uid="{00000000-0005-0000-0000-0000296E0000}"/>
    <cellStyle name="Note 2 4 2 2 2 4" xfId="20023" xr:uid="{00000000-0005-0000-0000-00002A6E0000}"/>
    <cellStyle name="Note 2 4 2 2 3" xfId="7041" xr:uid="{00000000-0005-0000-0000-00002B6E0000}"/>
    <cellStyle name="Note 2 4 2 2 3 2" xfId="16365" xr:uid="{00000000-0005-0000-0000-00002C6E0000}"/>
    <cellStyle name="Note 2 4 2 2 3 3" xfId="25688" xr:uid="{00000000-0005-0000-0000-00002D6E0000}"/>
    <cellStyle name="Note 2 4 2 2 4" xfId="9721" xr:uid="{00000000-0005-0000-0000-00002E6E0000}"/>
    <cellStyle name="Note 2 4 2 2 4 2" xfId="19045" xr:uid="{00000000-0005-0000-0000-00002F6E0000}"/>
    <cellStyle name="Note 2 4 2 2 4 3" xfId="28368" xr:uid="{00000000-0005-0000-0000-0000306E0000}"/>
    <cellStyle name="Note 2 4 2 2 5" xfId="10215" xr:uid="{00000000-0005-0000-0000-0000316E0000}"/>
    <cellStyle name="Note 2 4 2 2 6" xfId="19539" xr:uid="{00000000-0005-0000-0000-0000326E0000}"/>
    <cellStyle name="Note 2 4 2 3" xfId="858" xr:uid="{00000000-0005-0000-0000-0000336E0000}"/>
    <cellStyle name="Note 2 4 2 3 2" xfId="6897" xr:uid="{00000000-0005-0000-0000-0000346E0000}"/>
    <cellStyle name="Note 2 4 2 3 2 2" xfId="16221" xr:uid="{00000000-0005-0000-0000-0000356E0000}"/>
    <cellStyle name="Note 2 4 2 3 2 3" xfId="25544" xr:uid="{00000000-0005-0000-0000-0000366E0000}"/>
    <cellStyle name="Note 2 4 2 3 3" xfId="10459" xr:uid="{00000000-0005-0000-0000-0000376E0000}"/>
    <cellStyle name="Note 2 4 2 3 4" xfId="19783" xr:uid="{00000000-0005-0000-0000-0000386E0000}"/>
    <cellStyle name="Note 2 4 2 4" xfId="2837" xr:uid="{00000000-0005-0000-0000-0000396E0000}"/>
    <cellStyle name="Note 2 4 2 4 2" xfId="7577" xr:uid="{00000000-0005-0000-0000-00003A6E0000}"/>
    <cellStyle name="Note 2 4 2 4 2 2" xfId="16901" xr:uid="{00000000-0005-0000-0000-00003B6E0000}"/>
    <cellStyle name="Note 2 4 2 4 2 3" xfId="26224" xr:uid="{00000000-0005-0000-0000-00003C6E0000}"/>
    <cellStyle name="Note 2 4 2 4 3" xfId="12290" xr:uid="{00000000-0005-0000-0000-00003D6E0000}"/>
    <cellStyle name="Note 2 4 2 4 4" xfId="21616" xr:uid="{00000000-0005-0000-0000-00003E6E0000}"/>
    <cellStyle name="Note 2 4 2 5" xfId="4512" xr:uid="{00000000-0005-0000-0000-00003F6E0000}"/>
    <cellStyle name="Note 2 4 2 5 2" xfId="9189" xr:uid="{00000000-0005-0000-0000-0000406E0000}"/>
    <cellStyle name="Note 2 4 2 5 2 2" xfId="18513" xr:uid="{00000000-0005-0000-0000-0000416E0000}"/>
    <cellStyle name="Note 2 4 2 5 2 3" xfId="27836" xr:uid="{00000000-0005-0000-0000-0000426E0000}"/>
    <cellStyle name="Note 2 4 2 5 3" xfId="13846" xr:uid="{00000000-0005-0000-0000-0000436E0000}"/>
    <cellStyle name="Note 2 4 2 5 4" xfId="23170" xr:uid="{00000000-0005-0000-0000-0000446E0000}"/>
    <cellStyle name="Note 2 4 2 6" xfId="6256" xr:uid="{00000000-0005-0000-0000-0000456E0000}"/>
    <cellStyle name="Note 2 4 2 6 2" xfId="15580" xr:uid="{00000000-0005-0000-0000-0000466E0000}"/>
    <cellStyle name="Note 2 4 2 6 3" xfId="24903" xr:uid="{00000000-0005-0000-0000-0000476E0000}"/>
    <cellStyle name="Note 2 4 2 7" xfId="9481" xr:uid="{00000000-0005-0000-0000-0000486E0000}"/>
    <cellStyle name="Note 2 4 2 7 2" xfId="18805" xr:uid="{00000000-0005-0000-0000-0000496E0000}"/>
    <cellStyle name="Note 2 4 2 7 3" xfId="28128" xr:uid="{00000000-0005-0000-0000-00004A6E0000}"/>
    <cellStyle name="Note 2 4 2 8" xfId="9975" xr:uid="{00000000-0005-0000-0000-00004B6E0000}"/>
    <cellStyle name="Note 2 4 2 9" xfId="19299" xr:uid="{00000000-0005-0000-0000-00004C6E0000}"/>
    <cellStyle name="Note 2 4 3" xfId="489" xr:uid="{00000000-0005-0000-0000-00004D6E0000}"/>
    <cellStyle name="Note 2 4 3 2" xfId="976" xr:uid="{00000000-0005-0000-0000-00004E6E0000}"/>
    <cellStyle name="Note 2 4 3 2 2" xfId="5483" xr:uid="{00000000-0005-0000-0000-00004F6E0000}"/>
    <cellStyle name="Note 2 4 3 2 2 2" xfId="14807" xr:uid="{00000000-0005-0000-0000-0000506E0000}"/>
    <cellStyle name="Note 2 4 3 2 2 3" xfId="24130" xr:uid="{00000000-0005-0000-0000-0000516E0000}"/>
    <cellStyle name="Note 2 4 3 2 3" xfId="10577" xr:uid="{00000000-0005-0000-0000-0000526E0000}"/>
    <cellStyle name="Note 2 4 3 2 4" xfId="19901" xr:uid="{00000000-0005-0000-0000-0000536E0000}"/>
    <cellStyle name="Note 2 4 3 3" xfId="7114" xr:uid="{00000000-0005-0000-0000-0000546E0000}"/>
    <cellStyle name="Note 2 4 3 3 2" xfId="16438" xr:uid="{00000000-0005-0000-0000-0000556E0000}"/>
    <cellStyle name="Note 2 4 3 3 3" xfId="25761" xr:uid="{00000000-0005-0000-0000-0000566E0000}"/>
    <cellStyle name="Note 2 4 3 4" xfId="9599" xr:uid="{00000000-0005-0000-0000-0000576E0000}"/>
    <cellStyle name="Note 2 4 3 4 2" xfId="18923" xr:uid="{00000000-0005-0000-0000-0000586E0000}"/>
    <cellStyle name="Note 2 4 3 4 3" xfId="28246" xr:uid="{00000000-0005-0000-0000-0000596E0000}"/>
    <cellStyle name="Note 2 4 3 5" xfId="10093" xr:uid="{00000000-0005-0000-0000-00005A6E0000}"/>
    <cellStyle name="Note 2 4 3 6" xfId="19417" xr:uid="{00000000-0005-0000-0000-00005B6E0000}"/>
    <cellStyle name="Note 2 4 4" xfId="736" xr:uid="{00000000-0005-0000-0000-00005C6E0000}"/>
    <cellStyle name="Note 2 4 4 2" xfId="6981" xr:uid="{00000000-0005-0000-0000-00005D6E0000}"/>
    <cellStyle name="Note 2 4 4 2 2" xfId="16305" xr:uid="{00000000-0005-0000-0000-00005E6E0000}"/>
    <cellStyle name="Note 2 4 4 2 3" xfId="25628" xr:uid="{00000000-0005-0000-0000-00005F6E0000}"/>
    <cellStyle name="Note 2 4 4 3" xfId="10337" xr:uid="{00000000-0005-0000-0000-0000606E0000}"/>
    <cellStyle name="Note 2 4 4 4" xfId="19661" xr:uid="{00000000-0005-0000-0000-0000616E0000}"/>
    <cellStyle name="Note 2 4 5" xfId="2836" xr:uid="{00000000-0005-0000-0000-0000626E0000}"/>
    <cellStyle name="Note 2 4 5 2" xfId="7576" xr:uid="{00000000-0005-0000-0000-0000636E0000}"/>
    <cellStyle name="Note 2 4 5 2 2" xfId="16900" xr:uid="{00000000-0005-0000-0000-0000646E0000}"/>
    <cellStyle name="Note 2 4 5 2 3" xfId="26223" xr:uid="{00000000-0005-0000-0000-0000656E0000}"/>
    <cellStyle name="Note 2 4 5 3" xfId="12289" xr:uid="{00000000-0005-0000-0000-0000666E0000}"/>
    <cellStyle name="Note 2 4 5 4" xfId="21615" xr:uid="{00000000-0005-0000-0000-0000676E0000}"/>
    <cellStyle name="Note 2 4 6" xfId="4511" xr:uid="{00000000-0005-0000-0000-0000686E0000}"/>
    <cellStyle name="Note 2 4 6 2" xfId="9188" xr:uid="{00000000-0005-0000-0000-0000696E0000}"/>
    <cellStyle name="Note 2 4 6 2 2" xfId="18512" xr:uid="{00000000-0005-0000-0000-00006A6E0000}"/>
    <cellStyle name="Note 2 4 6 2 3" xfId="27835" xr:uid="{00000000-0005-0000-0000-00006B6E0000}"/>
    <cellStyle name="Note 2 4 6 3" xfId="13845" xr:uid="{00000000-0005-0000-0000-00006C6E0000}"/>
    <cellStyle name="Note 2 4 6 4" xfId="23169" xr:uid="{00000000-0005-0000-0000-00006D6E0000}"/>
    <cellStyle name="Note 2 4 7" xfId="6255" xr:uid="{00000000-0005-0000-0000-00006E6E0000}"/>
    <cellStyle name="Note 2 4 7 2" xfId="15579" xr:uid="{00000000-0005-0000-0000-00006F6E0000}"/>
    <cellStyle name="Note 2 4 7 3" xfId="24902" xr:uid="{00000000-0005-0000-0000-0000706E0000}"/>
    <cellStyle name="Note 2 4 8" xfId="9358" xr:uid="{00000000-0005-0000-0000-0000716E0000}"/>
    <cellStyle name="Note 2 4 8 2" xfId="18682" xr:uid="{00000000-0005-0000-0000-0000726E0000}"/>
    <cellStyle name="Note 2 4 8 3" xfId="28005" xr:uid="{00000000-0005-0000-0000-0000736E0000}"/>
    <cellStyle name="Note 2 4 9" xfId="9852" xr:uid="{00000000-0005-0000-0000-0000746E0000}"/>
    <cellStyle name="Note 2 5" xfId="257" xr:uid="{00000000-0005-0000-0000-0000756E0000}"/>
    <cellStyle name="Note 2 5 2" xfId="510" xr:uid="{00000000-0005-0000-0000-0000766E0000}"/>
    <cellStyle name="Note 2 5 2 2" xfId="997" xr:uid="{00000000-0005-0000-0000-0000776E0000}"/>
    <cellStyle name="Note 2 5 2 2 2" xfId="6283" xr:uid="{00000000-0005-0000-0000-0000786E0000}"/>
    <cellStyle name="Note 2 5 2 2 2 2" xfId="15607" xr:uid="{00000000-0005-0000-0000-0000796E0000}"/>
    <cellStyle name="Note 2 5 2 2 2 3" xfId="24930" xr:uid="{00000000-0005-0000-0000-00007A6E0000}"/>
    <cellStyle name="Note 2 5 2 2 3" xfId="10598" xr:uid="{00000000-0005-0000-0000-00007B6E0000}"/>
    <cellStyle name="Note 2 5 2 2 4" xfId="19922" xr:uid="{00000000-0005-0000-0000-00007C6E0000}"/>
    <cellStyle name="Note 2 5 2 3" xfId="7107" xr:uid="{00000000-0005-0000-0000-00007D6E0000}"/>
    <cellStyle name="Note 2 5 2 3 2" xfId="16431" xr:uid="{00000000-0005-0000-0000-00007E6E0000}"/>
    <cellStyle name="Note 2 5 2 3 3" xfId="25754" xr:uid="{00000000-0005-0000-0000-00007F6E0000}"/>
    <cellStyle name="Note 2 5 2 4" xfId="9620" xr:uid="{00000000-0005-0000-0000-0000806E0000}"/>
    <cellStyle name="Note 2 5 2 4 2" xfId="18944" xr:uid="{00000000-0005-0000-0000-0000816E0000}"/>
    <cellStyle name="Note 2 5 2 4 3" xfId="28267" xr:uid="{00000000-0005-0000-0000-0000826E0000}"/>
    <cellStyle name="Note 2 5 2 5" xfId="10114" xr:uid="{00000000-0005-0000-0000-0000836E0000}"/>
    <cellStyle name="Note 2 5 2 6" xfId="19438" xr:uid="{00000000-0005-0000-0000-0000846E0000}"/>
    <cellStyle name="Note 2 5 3" xfId="757" xr:uid="{00000000-0005-0000-0000-0000856E0000}"/>
    <cellStyle name="Note 2 5 3 2" xfId="6966" xr:uid="{00000000-0005-0000-0000-0000866E0000}"/>
    <cellStyle name="Note 2 5 3 2 2" xfId="16290" xr:uid="{00000000-0005-0000-0000-0000876E0000}"/>
    <cellStyle name="Note 2 5 3 2 3" xfId="25613" xr:uid="{00000000-0005-0000-0000-0000886E0000}"/>
    <cellStyle name="Note 2 5 3 3" xfId="10358" xr:uid="{00000000-0005-0000-0000-0000896E0000}"/>
    <cellStyle name="Note 2 5 3 4" xfId="19682" xr:uid="{00000000-0005-0000-0000-00008A6E0000}"/>
    <cellStyle name="Note 2 5 4" xfId="2838" xr:uid="{00000000-0005-0000-0000-00008B6E0000}"/>
    <cellStyle name="Note 2 5 4 2" xfId="7578" xr:uid="{00000000-0005-0000-0000-00008C6E0000}"/>
    <cellStyle name="Note 2 5 4 2 2" xfId="16902" xr:uid="{00000000-0005-0000-0000-00008D6E0000}"/>
    <cellStyle name="Note 2 5 4 2 3" xfId="26225" xr:uid="{00000000-0005-0000-0000-00008E6E0000}"/>
    <cellStyle name="Note 2 5 4 3" xfId="12291" xr:uid="{00000000-0005-0000-0000-00008F6E0000}"/>
    <cellStyle name="Note 2 5 4 4" xfId="21617" xr:uid="{00000000-0005-0000-0000-0000906E0000}"/>
    <cellStyle name="Note 2 5 5" xfId="4513" xr:uid="{00000000-0005-0000-0000-0000916E0000}"/>
    <cellStyle name="Note 2 5 5 2" xfId="9190" xr:uid="{00000000-0005-0000-0000-0000926E0000}"/>
    <cellStyle name="Note 2 5 5 2 2" xfId="18514" xr:uid="{00000000-0005-0000-0000-0000936E0000}"/>
    <cellStyle name="Note 2 5 5 2 3" xfId="27837" xr:uid="{00000000-0005-0000-0000-0000946E0000}"/>
    <cellStyle name="Note 2 5 5 3" xfId="13847" xr:uid="{00000000-0005-0000-0000-0000956E0000}"/>
    <cellStyle name="Note 2 5 5 4" xfId="23171" xr:uid="{00000000-0005-0000-0000-0000966E0000}"/>
    <cellStyle name="Note 2 5 6" xfId="6257" xr:uid="{00000000-0005-0000-0000-0000976E0000}"/>
    <cellStyle name="Note 2 5 6 2" xfId="15581" xr:uid="{00000000-0005-0000-0000-0000986E0000}"/>
    <cellStyle name="Note 2 5 6 3" xfId="24904" xr:uid="{00000000-0005-0000-0000-0000996E0000}"/>
    <cellStyle name="Note 2 5 7" xfId="9379" xr:uid="{00000000-0005-0000-0000-00009A6E0000}"/>
    <cellStyle name="Note 2 5 7 2" xfId="18703" xr:uid="{00000000-0005-0000-0000-00009B6E0000}"/>
    <cellStyle name="Note 2 5 7 3" xfId="28026" xr:uid="{00000000-0005-0000-0000-00009C6E0000}"/>
    <cellStyle name="Note 2 5 8" xfId="9873" xr:uid="{00000000-0005-0000-0000-00009D6E0000}"/>
    <cellStyle name="Note 2 5 9" xfId="19197" xr:uid="{00000000-0005-0000-0000-00009E6E0000}"/>
    <cellStyle name="Note 2 6" xfId="430" xr:uid="{00000000-0005-0000-0000-00009F6E0000}"/>
    <cellStyle name="Note 2 6 2" xfId="917" xr:uid="{00000000-0005-0000-0000-0000A06E0000}"/>
    <cellStyle name="Note 2 6 2 2" xfId="6845" xr:uid="{00000000-0005-0000-0000-0000A16E0000}"/>
    <cellStyle name="Note 2 6 2 2 2" xfId="16169" xr:uid="{00000000-0005-0000-0000-0000A26E0000}"/>
    <cellStyle name="Note 2 6 2 2 3" xfId="25492" xr:uid="{00000000-0005-0000-0000-0000A36E0000}"/>
    <cellStyle name="Note 2 6 2 3" xfId="10518" xr:uid="{00000000-0005-0000-0000-0000A46E0000}"/>
    <cellStyle name="Note 2 6 2 4" xfId="19842" xr:uid="{00000000-0005-0000-0000-0000A56E0000}"/>
    <cellStyle name="Note 2 6 3" xfId="2839" xr:uid="{00000000-0005-0000-0000-0000A66E0000}"/>
    <cellStyle name="Note 2 6 3 2" xfId="7579" xr:uid="{00000000-0005-0000-0000-0000A76E0000}"/>
    <cellStyle name="Note 2 6 3 2 2" xfId="16903" xr:uid="{00000000-0005-0000-0000-0000A86E0000}"/>
    <cellStyle name="Note 2 6 3 2 3" xfId="26226" xr:uid="{00000000-0005-0000-0000-0000A96E0000}"/>
    <cellStyle name="Note 2 6 3 3" xfId="12292" xr:uid="{00000000-0005-0000-0000-0000AA6E0000}"/>
    <cellStyle name="Note 2 6 3 4" xfId="21618" xr:uid="{00000000-0005-0000-0000-0000AB6E0000}"/>
    <cellStyle name="Note 2 6 4" xfId="4514" xr:uid="{00000000-0005-0000-0000-0000AC6E0000}"/>
    <cellStyle name="Note 2 6 4 2" xfId="9191" xr:uid="{00000000-0005-0000-0000-0000AD6E0000}"/>
    <cellStyle name="Note 2 6 4 2 2" xfId="18515" xr:uid="{00000000-0005-0000-0000-0000AE6E0000}"/>
    <cellStyle name="Note 2 6 4 2 3" xfId="27838" xr:uid="{00000000-0005-0000-0000-0000AF6E0000}"/>
    <cellStyle name="Note 2 6 4 3" xfId="13848" xr:uid="{00000000-0005-0000-0000-0000B06E0000}"/>
    <cellStyle name="Note 2 6 4 4" xfId="23172" xr:uid="{00000000-0005-0000-0000-0000B16E0000}"/>
    <cellStyle name="Note 2 6 5" xfId="6258" xr:uid="{00000000-0005-0000-0000-0000B26E0000}"/>
    <cellStyle name="Note 2 6 5 2" xfId="15582" xr:uid="{00000000-0005-0000-0000-0000B36E0000}"/>
    <cellStyle name="Note 2 6 5 3" xfId="24905" xr:uid="{00000000-0005-0000-0000-0000B46E0000}"/>
    <cellStyle name="Note 2 6 6" xfId="9540" xr:uid="{00000000-0005-0000-0000-0000B56E0000}"/>
    <cellStyle name="Note 2 6 6 2" xfId="18864" xr:uid="{00000000-0005-0000-0000-0000B66E0000}"/>
    <cellStyle name="Note 2 6 6 3" xfId="28187" xr:uid="{00000000-0005-0000-0000-0000B76E0000}"/>
    <cellStyle name="Note 2 6 7" xfId="10034" xr:uid="{00000000-0005-0000-0000-0000B86E0000}"/>
    <cellStyle name="Note 2 6 8" xfId="19358" xr:uid="{00000000-0005-0000-0000-0000B96E0000}"/>
    <cellStyle name="Note 2 7" xfId="677" xr:uid="{00000000-0005-0000-0000-0000BA6E0000}"/>
    <cellStyle name="Note 2 7 2" xfId="2840" xr:uid="{00000000-0005-0000-0000-0000BB6E0000}"/>
    <cellStyle name="Note 2 7 2 2" xfId="7580" xr:uid="{00000000-0005-0000-0000-0000BC6E0000}"/>
    <cellStyle name="Note 2 7 2 2 2" xfId="16904" xr:uid="{00000000-0005-0000-0000-0000BD6E0000}"/>
    <cellStyle name="Note 2 7 2 2 3" xfId="26227" xr:uid="{00000000-0005-0000-0000-0000BE6E0000}"/>
    <cellStyle name="Note 2 7 2 3" xfId="12293" xr:uid="{00000000-0005-0000-0000-0000BF6E0000}"/>
    <cellStyle name="Note 2 7 2 4" xfId="21619" xr:uid="{00000000-0005-0000-0000-0000C06E0000}"/>
    <cellStyle name="Note 2 7 3" xfId="4515" xr:uid="{00000000-0005-0000-0000-0000C16E0000}"/>
    <cellStyle name="Note 2 7 3 2" xfId="9192" xr:uid="{00000000-0005-0000-0000-0000C26E0000}"/>
    <cellStyle name="Note 2 7 3 2 2" xfId="18516" xr:uid="{00000000-0005-0000-0000-0000C36E0000}"/>
    <cellStyle name="Note 2 7 3 2 3" xfId="27839" xr:uid="{00000000-0005-0000-0000-0000C46E0000}"/>
    <cellStyle name="Note 2 7 3 3" xfId="13849" xr:uid="{00000000-0005-0000-0000-0000C56E0000}"/>
    <cellStyle name="Note 2 7 3 4" xfId="23173" xr:uid="{00000000-0005-0000-0000-0000C66E0000}"/>
    <cellStyle name="Note 2 7 4" xfId="6259" xr:uid="{00000000-0005-0000-0000-0000C76E0000}"/>
    <cellStyle name="Note 2 7 4 2" xfId="15583" xr:uid="{00000000-0005-0000-0000-0000C86E0000}"/>
    <cellStyle name="Note 2 7 4 3" xfId="24906" xr:uid="{00000000-0005-0000-0000-0000C96E0000}"/>
    <cellStyle name="Note 2 7 5" xfId="10278" xr:uid="{00000000-0005-0000-0000-0000CA6E0000}"/>
    <cellStyle name="Note 2 7 6" xfId="19602" xr:uid="{00000000-0005-0000-0000-0000CB6E0000}"/>
    <cellStyle name="Note 2 8" xfId="2824" xr:uid="{00000000-0005-0000-0000-0000CC6E0000}"/>
    <cellStyle name="Note 2 8 2" xfId="4500" xr:uid="{00000000-0005-0000-0000-0000CD6E0000}"/>
    <cellStyle name="Note 2 8 2 2" xfId="9177" xr:uid="{00000000-0005-0000-0000-0000CE6E0000}"/>
    <cellStyle name="Note 2 8 2 2 2" xfId="18501" xr:uid="{00000000-0005-0000-0000-0000CF6E0000}"/>
    <cellStyle name="Note 2 8 2 2 3" xfId="27824" xr:uid="{00000000-0005-0000-0000-0000D06E0000}"/>
    <cellStyle name="Note 2 8 2 3" xfId="13834" xr:uid="{00000000-0005-0000-0000-0000D16E0000}"/>
    <cellStyle name="Note 2 8 2 4" xfId="23158" xr:uid="{00000000-0005-0000-0000-0000D26E0000}"/>
    <cellStyle name="Note 2 8 3" xfId="6243" xr:uid="{00000000-0005-0000-0000-0000D36E0000}"/>
    <cellStyle name="Note 2 8 3 2" xfId="15567" xr:uid="{00000000-0005-0000-0000-0000D46E0000}"/>
    <cellStyle name="Note 2 8 3 3" xfId="24890" xr:uid="{00000000-0005-0000-0000-0000D56E0000}"/>
    <cellStyle name="Note 2 8 4" xfId="12278" xr:uid="{00000000-0005-0000-0000-0000D66E0000}"/>
    <cellStyle name="Note 2 8 5" xfId="21604" xr:uid="{00000000-0005-0000-0000-0000D76E0000}"/>
    <cellStyle name="Note 2 9" xfId="1132" xr:uid="{00000000-0005-0000-0000-0000D86E0000}"/>
    <cellStyle name="Note 2 9 2" xfId="7333" xr:uid="{00000000-0005-0000-0000-0000D96E0000}"/>
    <cellStyle name="Note 2 9 2 2" xfId="16657" xr:uid="{00000000-0005-0000-0000-0000DA6E0000}"/>
    <cellStyle name="Note 2 9 2 3" xfId="25980" xr:uid="{00000000-0005-0000-0000-0000DB6E0000}"/>
    <cellStyle name="Note 2 9 3" xfId="10731" xr:uid="{00000000-0005-0000-0000-0000DC6E0000}"/>
    <cellStyle name="Note 2 9 4" xfId="20055" xr:uid="{00000000-0005-0000-0000-0000DD6E0000}"/>
    <cellStyle name="Note 3" xfId="175" xr:uid="{00000000-0005-0000-0000-0000DE6E0000}"/>
    <cellStyle name="Note 3 10" xfId="6260" xr:uid="{00000000-0005-0000-0000-0000DF6E0000}"/>
    <cellStyle name="Note 3 10 2" xfId="15584" xr:uid="{00000000-0005-0000-0000-0000E06E0000}"/>
    <cellStyle name="Note 3 10 3" xfId="24907" xr:uid="{00000000-0005-0000-0000-0000E16E0000}"/>
    <cellStyle name="Note 3 11" xfId="9302" xr:uid="{00000000-0005-0000-0000-0000E26E0000}"/>
    <cellStyle name="Note 3 11 2" xfId="18626" xr:uid="{00000000-0005-0000-0000-0000E36E0000}"/>
    <cellStyle name="Note 3 11 3" xfId="27949" xr:uid="{00000000-0005-0000-0000-0000E46E0000}"/>
    <cellStyle name="Note 3 12" xfId="9796" xr:uid="{00000000-0005-0000-0000-0000E56E0000}"/>
    <cellStyle name="Note 3 13" xfId="19120" xr:uid="{00000000-0005-0000-0000-0000E66E0000}"/>
    <cellStyle name="Note 3 14" xfId="28650" xr:uid="{00000000-0005-0000-0000-0000E76E0000}"/>
    <cellStyle name="Note 3 2" xfId="176" xr:uid="{00000000-0005-0000-0000-0000E86E0000}"/>
    <cellStyle name="Note 3 2 10" xfId="19121" xr:uid="{00000000-0005-0000-0000-0000E96E0000}"/>
    <cellStyle name="Note 3 2 2" xfId="236" xr:uid="{00000000-0005-0000-0000-0000EA6E0000}"/>
    <cellStyle name="Note 3 2 2 2" xfId="375" xr:uid="{00000000-0005-0000-0000-0000EB6E0000}"/>
    <cellStyle name="Note 3 2 2 2 2" xfId="615" xr:uid="{00000000-0005-0000-0000-0000EC6E0000}"/>
    <cellStyle name="Note 3 2 2 2 2 2" xfId="1102" xr:uid="{00000000-0005-0000-0000-0000ED6E0000}"/>
    <cellStyle name="Note 3 2 2 2 2 2 2" xfId="6717" xr:uid="{00000000-0005-0000-0000-0000EE6E0000}"/>
    <cellStyle name="Note 3 2 2 2 2 2 2 2" xfId="16041" xr:uid="{00000000-0005-0000-0000-0000EF6E0000}"/>
    <cellStyle name="Note 3 2 2 2 2 2 2 3" xfId="25364" xr:uid="{00000000-0005-0000-0000-0000F06E0000}"/>
    <cellStyle name="Note 3 2 2 2 2 2 3" xfId="10703" xr:uid="{00000000-0005-0000-0000-0000F16E0000}"/>
    <cellStyle name="Note 3 2 2 2 2 2 4" xfId="20027" xr:uid="{00000000-0005-0000-0000-0000F26E0000}"/>
    <cellStyle name="Note 3 2 2 2 2 3" xfId="7038" xr:uid="{00000000-0005-0000-0000-0000F36E0000}"/>
    <cellStyle name="Note 3 2 2 2 2 3 2" xfId="16362" xr:uid="{00000000-0005-0000-0000-0000F46E0000}"/>
    <cellStyle name="Note 3 2 2 2 2 3 3" xfId="25685" xr:uid="{00000000-0005-0000-0000-0000F56E0000}"/>
    <cellStyle name="Note 3 2 2 2 2 4" xfId="9725" xr:uid="{00000000-0005-0000-0000-0000F66E0000}"/>
    <cellStyle name="Note 3 2 2 2 2 4 2" xfId="19049" xr:uid="{00000000-0005-0000-0000-0000F76E0000}"/>
    <cellStyle name="Note 3 2 2 2 2 4 3" xfId="28372" xr:uid="{00000000-0005-0000-0000-0000F86E0000}"/>
    <cellStyle name="Note 3 2 2 2 2 5" xfId="10219" xr:uid="{00000000-0005-0000-0000-0000F96E0000}"/>
    <cellStyle name="Note 3 2 2 2 2 6" xfId="19543" xr:uid="{00000000-0005-0000-0000-0000FA6E0000}"/>
    <cellStyle name="Note 3 2 2 2 3" xfId="862" xr:uid="{00000000-0005-0000-0000-0000FB6E0000}"/>
    <cellStyle name="Note 3 2 2 2 3 2" xfId="6893" xr:uid="{00000000-0005-0000-0000-0000FC6E0000}"/>
    <cellStyle name="Note 3 2 2 2 3 2 2" xfId="16217" xr:uid="{00000000-0005-0000-0000-0000FD6E0000}"/>
    <cellStyle name="Note 3 2 2 2 3 2 3" xfId="25540" xr:uid="{00000000-0005-0000-0000-0000FE6E0000}"/>
    <cellStyle name="Note 3 2 2 2 3 3" xfId="10463" xr:uid="{00000000-0005-0000-0000-0000FF6E0000}"/>
    <cellStyle name="Note 3 2 2 2 3 4" xfId="19787" xr:uid="{00000000-0005-0000-0000-0000006F0000}"/>
    <cellStyle name="Note 3 2 2 2 4" xfId="5161" xr:uid="{00000000-0005-0000-0000-0000016F0000}"/>
    <cellStyle name="Note 3 2 2 2 4 2" xfId="14485" xr:uid="{00000000-0005-0000-0000-0000026F0000}"/>
    <cellStyle name="Note 3 2 2 2 4 3" xfId="23808" xr:uid="{00000000-0005-0000-0000-0000036F0000}"/>
    <cellStyle name="Note 3 2 2 2 5" xfId="9485" xr:uid="{00000000-0005-0000-0000-0000046F0000}"/>
    <cellStyle name="Note 3 2 2 2 5 2" xfId="18809" xr:uid="{00000000-0005-0000-0000-0000056F0000}"/>
    <cellStyle name="Note 3 2 2 2 5 3" xfId="28132" xr:uid="{00000000-0005-0000-0000-0000066F0000}"/>
    <cellStyle name="Note 3 2 2 2 6" xfId="9979" xr:uid="{00000000-0005-0000-0000-0000076F0000}"/>
    <cellStyle name="Note 3 2 2 2 7" xfId="19303" xr:uid="{00000000-0005-0000-0000-0000086F0000}"/>
    <cellStyle name="Note 3 2 2 3" xfId="493" xr:uid="{00000000-0005-0000-0000-0000096F0000}"/>
    <cellStyle name="Note 3 2 2 3 2" xfId="980" xr:uid="{00000000-0005-0000-0000-00000A6F0000}"/>
    <cellStyle name="Note 3 2 2 3 2 2" xfId="5484" xr:uid="{00000000-0005-0000-0000-00000B6F0000}"/>
    <cellStyle name="Note 3 2 2 3 2 2 2" xfId="14808" xr:uid="{00000000-0005-0000-0000-00000C6F0000}"/>
    <cellStyle name="Note 3 2 2 3 2 2 3" xfId="24131" xr:uid="{00000000-0005-0000-0000-00000D6F0000}"/>
    <cellStyle name="Note 3 2 2 3 2 3" xfId="10581" xr:uid="{00000000-0005-0000-0000-00000E6F0000}"/>
    <cellStyle name="Note 3 2 2 3 2 4" xfId="19905" xr:uid="{00000000-0005-0000-0000-00000F6F0000}"/>
    <cellStyle name="Note 3 2 2 3 3" xfId="7106" xr:uid="{00000000-0005-0000-0000-0000106F0000}"/>
    <cellStyle name="Note 3 2 2 3 3 2" xfId="16430" xr:uid="{00000000-0005-0000-0000-0000116F0000}"/>
    <cellStyle name="Note 3 2 2 3 3 3" xfId="25753" xr:uid="{00000000-0005-0000-0000-0000126F0000}"/>
    <cellStyle name="Note 3 2 2 3 4" xfId="9603" xr:uid="{00000000-0005-0000-0000-0000136F0000}"/>
    <cellStyle name="Note 3 2 2 3 4 2" xfId="18927" xr:uid="{00000000-0005-0000-0000-0000146F0000}"/>
    <cellStyle name="Note 3 2 2 3 4 3" xfId="28250" xr:uid="{00000000-0005-0000-0000-0000156F0000}"/>
    <cellStyle name="Note 3 2 2 3 5" xfId="10097" xr:uid="{00000000-0005-0000-0000-0000166F0000}"/>
    <cellStyle name="Note 3 2 2 3 6" xfId="19421" xr:uid="{00000000-0005-0000-0000-0000176F0000}"/>
    <cellStyle name="Note 3 2 2 4" xfId="740" xr:uid="{00000000-0005-0000-0000-0000186F0000}"/>
    <cellStyle name="Note 3 2 2 4 2" xfId="6977" xr:uid="{00000000-0005-0000-0000-0000196F0000}"/>
    <cellStyle name="Note 3 2 2 4 2 2" xfId="16301" xr:uid="{00000000-0005-0000-0000-00001A6F0000}"/>
    <cellStyle name="Note 3 2 2 4 2 3" xfId="25624" xr:uid="{00000000-0005-0000-0000-00001B6F0000}"/>
    <cellStyle name="Note 3 2 2 4 3" xfId="10341" xr:uid="{00000000-0005-0000-0000-00001C6F0000}"/>
    <cellStyle name="Note 3 2 2 4 4" xfId="19665" xr:uid="{00000000-0005-0000-0000-00001D6F0000}"/>
    <cellStyle name="Note 3 2 2 5" xfId="7241" xr:uid="{00000000-0005-0000-0000-00001E6F0000}"/>
    <cellStyle name="Note 3 2 2 5 2" xfId="16565" xr:uid="{00000000-0005-0000-0000-00001F6F0000}"/>
    <cellStyle name="Note 3 2 2 5 3" xfId="25888" xr:uid="{00000000-0005-0000-0000-0000206F0000}"/>
    <cellStyle name="Note 3 2 2 6" xfId="9362" xr:uid="{00000000-0005-0000-0000-0000216F0000}"/>
    <cellStyle name="Note 3 2 2 6 2" xfId="18686" xr:uid="{00000000-0005-0000-0000-0000226F0000}"/>
    <cellStyle name="Note 3 2 2 6 3" xfId="28009" xr:uid="{00000000-0005-0000-0000-0000236F0000}"/>
    <cellStyle name="Note 3 2 2 7" xfId="9856" xr:uid="{00000000-0005-0000-0000-0000246F0000}"/>
    <cellStyle name="Note 3 2 2 8" xfId="19180" xr:uid="{00000000-0005-0000-0000-0000256F0000}"/>
    <cellStyle name="Note 3 2 3" xfId="316" xr:uid="{00000000-0005-0000-0000-0000266F0000}"/>
    <cellStyle name="Note 3 2 3 2" xfId="556" xr:uid="{00000000-0005-0000-0000-0000276F0000}"/>
    <cellStyle name="Note 3 2 3 2 2" xfId="1043" xr:uid="{00000000-0005-0000-0000-0000286F0000}"/>
    <cellStyle name="Note 3 2 3 2 2 2" xfId="6760" xr:uid="{00000000-0005-0000-0000-0000296F0000}"/>
    <cellStyle name="Note 3 2 3 2 2 2 2" xfId="16084" xr:uid="{00000000-0005-0000-0000-00002A6F0000}"/>
    <cellStyle name="Note 3 2 3 2 2 2 3" xfId="25407" xr:uid="{00000000-0005-0000-0000-00002B6F0000}"/>
    <cellStyle name="Note 3 2 3 2 2 3" xfId="10644" xr:uid="{00000000-0005-0000-0000-00002C6F0000}"/>
    <cellStyle name="Note 3 2 3 2 2 4" xfId="19968" xr:uid="{00000000-0005-0000-0000-00002D6F0000}"/>
    <cellStyle name="Note 3 2 3 2 3" xfId="7077" xr:uid="{00000000-0005-0000-0000-00002E6F0000}"/>
    <cellStyle name="Note 3 2 3 2 3 2" xfId="16401" xr:uid="{00000000-0005-0000-0000-00002F6F0000}"/>
    <cellStyle name="Note 3 2 3 2 3 3" xfId="25724" xr:uid="{00000000-0005-0000-0000-0000306F0000}"/>
    <cellStyle name="Note 3 2 3 2 4" xfId="9666" xr:uid="{00000000-0005-0000-0000-0000316F0000}"/>
    <cellStyle name="Note 3 2 3 2 4 2" xfId="18990" xr:uid="{00000000-0005-0000-0000-0000326F0000}"/>
    <cellStyle name="Note 3 2 3 2 4 3" xfId="28313" xr:uid="{00000000-0005-0000-0000-0000336F0000}"/>
    <cellStyle name="Note 3 2 3 2 5" xfId="10160" xr:uid="{00000000-0005-0000-0000-0000346F0000}"/>
    <cellStyle name="Note 3 2 3 2 6" xfId="19484" xr:uid="{00000000-0005-0000-0000-0000356F0000}"/>
    <cellStyle name="Note 3 2 3 3" xfId="803" xr:uid="{00000000-0005-0000-0000-0000366F0000}"/>
    <cellStyle name="Note 3 2 3 3 2" xfId="6934" xr:uid="{00000000-0005-0000-0000-0000376F0000}"/>
    <cellStyle name="Note 3 2 3 3 2 2" xfId="16258" xr:uid="{00000000-0005-0000-0000-0000386F0000}"/>
    <cellStyle name="Note 3 2 3 3 2 3" xfId="25581" xr:uid="{00000000-0005-0000-0000-0000396F0000}"/>
    <cellStyle name="Note 3 2 3 3 3" xfId="10404" xr:uid="{00000000-0005-0000-0000-00003A6F0000}"/>
    <cellStyle name="Note 3 2 3 3 4" xfId="19728" xr:uid="{00000000-0005-0000-0000-00003B6F0000}"/>
    <cellStyle name="Note 3 2 3 4" xfId="7209" xr:uid="{00000000-0005-0000-0000-00003C6F0000}"/>
    <cellStyle name="Note 3 2 3 4 2" xfId="16533" xr:uid="{00000000-0005-0000-0000-00003D6F0000}"/>
    <cellStyle name="Note 3 2 3 4 3" xfId="25856" xr:uid="{00000000-0005-0000-0000-00003E6F0000}"/>
    <cellStyle name="Note 3 2 3 5" xfId="9426" xr:uid="{00000000-0005-0000-0000-00003F6F0000}"/>
    <cellStyle name="Note 3 2 3 5 2" xfId="18750" xr:uid="{00000000-0005-0000-0000-0000406F0000}"/>
    <cellStyle name="Note 3 2 3 5 3" xfId="28073" xr:uid="{00000000-0005-0000-0000-0000416F0000}"/>
    <cellStyle name="Note 3 2 3 6" xfId="9920" xr:uid="{00000000-0005-0000-0000-0000426F0000}"/>
    <cellStyle name="Note 3 2 3 7" xfId="19244" xr:uid="{00000000-0005-0000-0000-0000436F0000}"/>
    <cellStyle name="Note 3 2 4" xfId="434" xr:uid="{00000000-0005-0000-0000-0000446F0000}"/>
    <cellStyle name="Note 3 2 4 2" xfId="921" xr:uid="{00000000-0005-0000-0000-0000456F0000}"/>
    <cellStyle name="Note 3 2 4 2 2" xfId="6841" xr:uid="{00000000-0005-0000-0000-0000466F0000}"/>
    <cellStyle name="Note 3 2 4 2 2 2" xfId="16165" xr:uid="{00000000-0005-0000-0000-0000476F0000}"/>
    <cellStyle name="Note 3 2 4 2 2 3" xfId="25488" xr:uid="{00000000-0005-0000-0000-0000486F0000}"/>
    <cellStyle name="Note 3 2 4 2 3" xfId="10522" xr:uid="{00000000-0005-0000-0000-0000496F0000}"/>
    <cellStyle name="Note 3 2 4 2 4" xfId="19846" xr:uid="{00000000-0005-0000-0000-00004A6F0000}"/>
    <cellStyle name="Note 3 2 4 3" xfId="7141" xr:uid="{00000000-0005-0000-0000-00004B6F0000}"/>
    <cellStyle name="Note 3 2 4 3 2" xfId="16465" xr:uid="{00000000-0005-0000-0000-00004C6F0000}"/>
    <cellStyle name="Note 3 2 4 3 3" xfId="25788" xr:uid="{00000000-0005-0000-0000-00004D6F0000}"/>
    <cellStyle name="Note 3 2 4 4" xfId="9544" xr:uid="{00000000-0005-0000-0000-00004E6F0000}"/>
    <cellStyle name="Note 3 2 4 4 2" xfId="18868" xr:uid="{00000000-0005-0000-0000-00004F6F0000}"/>
    <cellStyle name="Note 3 2 4 4 3" xfId="28191" xr:uid="{00000000-0005-0000-0000-0000506F0000}"/>
    <cellStyle name="Note 3 2 4 5" xfId="10038" xr:uid="{00000000-0005-0000-0000-0000516F0000}"/>
    <cellStyle name="Note 3 2 4 6" xfId="19362" xr:uid="{00000000-0005-0000-0000-0000526F0000}"/>
    <cellStyle name="Note 3 2 5" xfId="681" xr:uid="{00000000-0005-0000-0000-0000536F0000}"/>
    <cellStyle name="Note 3 2 5 2" xfId="7021" xr:uid="{00000000-0005-0000-0000-0000546F0000}"/>
    <cellStyle name="Note 3 2 5 2 2" xfId="16345" xr:uid="{00000000-0005-0000-0000-0000556F0000}"/>
    <cellStyle name="Note 3 2 5 2 3" xfId="25668" xr:uid="{00000000-0005-0000-0000-0000566F0000}"/>
    <cellStyle name="Note 3 2 5 3" xfId="10282" xr:uid="{00000000-0005-0000-0000-0000576F0000}"/>
    <cellStyle name="Note 3 2 5 4" xfId="19606" xr:uid="{00000000-0005-0000-0000-0000586F0000}"/>
    <cellStyle name="Note 3 2 6" xfId="2842" xr:uid="{00000000-0005-0000-0000-0000596F0000}"/>
    <cellStyle name="Note 3 2 7" xfId="7276" xr:uid="{00000000-0005-0000-0000-00005A6F0000}"/>
    <cellStyle name="Note 3 2 7 2" xfId="16600" xr:uid="{00000000-0005-0000-0000-00005B6F0000}"/>
    <cellStyle name="Note 3 2 7 3" xfId="25923" xr:uid="{00000000-0005-0000-0000-00005C6F0000}"/>
    <cellStyle name="Note 3 2 8" xfId="9303" xr:uid="{00000000-0005-0000-0000-00005D6F0000}"/>
    <cellStyle name="Note 3 2 8 2" xfId="18627" xr:uid="{00000000-0005-0000-0000-00005E6F0000}"/>
    <cellStyle name="Note 3 2 8 3" xfId="27950" xr:uid="{00000000-0005-0000-0000-00005F6F0000}"/>
    <cellStyle name="Note 3 2 9" xfId="9797" xr:uid="{00000000-0005-0000-0000-0000606F0000}"/>
    <cellStyle name="Note 3 3" xfId="177" xr:uid="{00000000-0005-0000-0000-0000616F0000}"/>
    <cellStyle name="Note 3 3 10" xfId="9798" xr:uid="{00000000-0005-0000-0000-0000626F0000}"/>
    <cellStyle name="Note 3 3 11" xfId="19122" xr:uid="{00000000-0005-0000-0000-0000636F0000}"/>
    <cellStyle name="Note 3 3 2" xfId="237" xr:uid="{00000000-0005-0000-0000-0000646F0000}"/>
    <cellStyle name="Note 3 3 2 10" xfId="19181" xr:uid="{00000000-0005-0000-0000-0000656F0000}"/>
    <cellStyle name="Note 3 3 2 2" xfId="376" xr:uid="{00000000-0005-0000-0000-0000666F0000}"/>
    <cellStyle name="Note 3 3 2 2 2" xfId="616" xr:uid="{00000000-0005-0000-0000-0000676F0000}"/>
    <cellStyle name="Note 3 3 2 2 2 2" xfId="1103" xr:uid="{00000000-0005-0000-0000-0000686F0000}"/>
    <cellStyle name="Note 3 3 2 2 2 2 2" xfId="6716" xr:uid="{00000000-0005-0000-0000-0000696F0000}"/>
    <cellStyle name="Note 3 3 2 2 2 2 2 2" xfId="16040" xr:uid="{00000000-0005-0000-0000-00006A6F0000}"/>
    <cellStyle name="Note 3 3 2 2 2 2 2 3" xfId="25363" xr:uid="{00000000-0005-0000-0000-00006B6F0000}"/>
    <cellStyle name="Note 3 3 2 2 2 2 3" xfId="10704" xr:uid="{00000000-0005-0000-0000-00006C6F0000}"/>
    <cellStyle name="Note 3 3 2 2 2 2 4" xfId="20028" xr:uid="{00000000-0005-0000-0000-00006D6F0000}"/>
    <cellStyle name="Note 3 3 2 2 2 3" xfId="5237" xr:uid="{00000000-0005-0000-0000-00006E6F0000}"/>
    <cellStyle name="Note 3 3 2 2 2 3 2" xfId="14561" xr:uid="{00000000-0005-0000-0000-00006F6F0000}"/>
    <cellStyle name="Note 3 3 2 2 2 3 3" xfId="23884" xr:uid="{00000000-0005-0000-0000-0000706F0000}"/>
    <cellStyle name="Note 3 3 2 2 2 4" xfId="9726" xr:uid="{00000000-0005-0000-0000-0000716F0000}"/>
    <cellStyle name="Note 3 3 2 2 2 4 2" xfId="19050" xr:uid="{00000000-0005-0000-0000-0000726F0000}"/>
    <cellStyle name="Note 3 3 2 2 2 4 3" xfId="28373" xr:uid="{00000000-0005-0000-0000-0000736F0000}"/>
    <cellStyle name="Note 3 3 2 2 2 5" xfId="10220" xr:uid="{00000000-0005-0000-0000-0000746F0000}"/>
    <cellStyle name="Note 3 3 2 2 2 6" xfId="19544" xr:uid="{00000000-0005-0000-0000-0000756F0000}"/>
    <cellStyle name="Note 3 3 2 2 3" xfId="863" xr:uid="{00000000-0005-0000-0000-0000766F0000}"/>
    <cellStyle name="Note 3 3 2 2 3 2" xfId="5469" xr:uid="{00000000-0005-0000-0000-0000776F0000}"/>
    <cellStyle name="Note 3 3 2 2 3 2 2" xfId="14793" xr:uid="{00000000-0005-0000-0000-0000786F0000}"/>
    <cellStyle name="Note 3 3 2 2 3 2 3" xfId="24116" xr:uid="{00000000-0005-0000-0000-0000796F0000}"/>
    <cellStyle name="Note 3 3 2 2 3 3" xfId="10464" xr:uid="{00000000-0005-0000-0000-00007A6F0000}"/>
    <cellStyle name="Note 3 3 2 2 3 4" xfId="19788" xr:uid="{00000000-0005-0000-0000-00007B6F0000}"/>
    <cellStyle name="Note 3 3 2 2 4" xfId="7176" xr:uid="{00000000-0005-0000-0000-00007C6F0000}"/>
    <cellStyle name="Note 3 3 2 2 4 2" xfId="16500" xr:uid="{00000000-0005-0000-0000-00007D6F0000}"/>
    <cellStyle name="Note 3 3 2 2 4 3" xfId="25823" xr:uid="{00000000-0005-0000-0000-00007E6F0000}"/>
    <cellStyle name="Note 3 3 2 2 5" xfId="9486" xr:uid="{00000000-0005-0000-0000-00007F6F0000}"/>
    <cellStyle name="Note 3 3 2 2 5 2" xfId="18810" xr:uid="{00000000-0005-0000-0000-0000806F0000}"/>
    <cellStyle name="Note 3 3 2 2 5 3" xfId="28133" xr:uid="{00000000-0005-0000-0000-0000816F0000}"/>
    <cellStyle name="Note 3 3 2 2 6" xfId="9980" xr:uid="{00000000-0005-0000-0000-0000826F0000}"/>
    <cellStyle name="Note 3 3 2 2 7" xfId="19304" xr:uid="{00000000-0005-0000-0000-0000836F0000}"/>
    <cellStyle name="Note 3 3 2 3" xfId="494" xr:uid="{00000000-0005-0000-0000-0000846F0000}"/>
    <cellStyle name="Note 3 3 2 3 2" xfId="981" xr:uid="{00000000-0005-0000-0000-0000856F0000}"/>
    <cellStyle name="Note 3 3 2 3 2 2" xfId="7338" xr:uid="{00000000-0005-0000-0000-0000866F0000}"/>
    <cellStyle name="Note 3 3 2 3 2 2 2" xfId="16662" xr:uid="{00000000-0005-0000-0000-0000876F0000}"/>
    <cellStyle name="Note 3 3 2 3 2 2 3" xfId="25985" xr:uid="{00000000-0005-0000-0000-0000886F0000}"/>
    <cellStyle name="Note 3 3 2 3 2 3" xfId="10582" xr:uid="{00000000-0005-0000-0000-0000896F0000}"/>
    <cellStyle name="Note 3 3 2 3 2 4" xfId="19906" xr:uid="{00000000-0005-0000-0000-00008A6F0000}"/>
    <cellStyle name="Note 3 3 2 3 3" xfId="7111" xr:uid="{00000000-0005-0000-0000-00008B6F0000}"/>
    <cellStyle name="Note 3 3 2 3 3 2" xfId="16435" xr:uid="{00000000-0005-0000-0000-00008C6F0000}"/>
    <cellStyle name="Note 3 3 2 3 3 3" xfId="25758" xr:uid="{00000000-0005-0000-0000-00008D6F0000}"/>
    <cellStyle name="Note 3 3 2 3 4" xfId="9604" xr:uid="{00000000-0005-0000-0000-00008E6F0000}"/>
    <cellStyle name="Note 3 3 2 3 4 2" xfId="18928" xr:uid="{00000000-0005-0000-0000-00008F6F0000}"/>
    <cellStyle name="Note 3 3 2 3 4 3" xfId="28251" xr:uid="{00000000-0005-0000-0000-0000906F0000}"/>
    <cellStyle name="Note 3 3 2 3 5" xfId="10098" xr:uid="{00000000-0005-0000-0000-0000916F0000}"/>
    <cellStyle name="Note 3 3 2 3 6" xfId="19422" xr:uid="{00000000-0005-0000-0000-0000926F0000}"/>
    <cellStyle name="Note 3 3 2 4" xfId="741" xr:uid="{00000000-0005-0000-0000-0000936F0000}"/>
    <cellStyle name="Note 3 3 2 4 2" xfId="6976" xr:uid="{00000000-0005-0000-0000-0000946F0000}"/>
    <cellStyle name="Note 3 3 2 4 2 2" xfId="16300" xr:uid="{00000000-0005-0000-0000-0000956F0000}"/>
    <cellStyle name="Note 3 3 2 4 2 3" xfId="25623" xr:uid="{00000000-0005-0000-0000-0000966F0000}"/>
    <cellStyle name="Note 3 3 2 4 3" xfId="10342" xr:uid="{00000000-0005-0000-0000-0000976F0000}"/>
    <cellStyle name="Note 3 3 2 4 4" xfId="19666" xr:uid="{00000000-0005-0000-0000-0000986F0000}"/>
    <cellStyle name="Note 3 3 2 5" xfId="2844" xr:uid="{00000000-0005-0000-0000-0000996F0000}"/>
    <cellStyle name="Note 3 3 2 5 2" xfId="7583" xr:uid="{00000000-0005-0000-0000-00009A6F0000}"/>
    <cellStyle name="Note 3 3 2 5 2 2" xfId="16907" xr:uid="{00000000-0005-0000-0000-00009B6F0000}"/>
    <cellStyle name="Note 3 3 2 5 2 3" xfId="26230" xr:uid="{00000000-0005-0000-0000-00009C6F0000}"/>
    <cellStyle name="Note 3 3 2 5 3" xfId="12296" xr:uid="{00000000-0005-0000-0000-00009D6F0000}"/>
    <cellStyle name="Note 3 3 2 5 4" xfId="21622" xr:uid="{00000000-0005-0000-0000-00009E6F0000}"/>
    <cellStyle name="Note 3 3 2 6" xfId="4518" xr:uid="{00000000-0005-0000-0000-00009F6F0000}"/>
    <cellStyle name="Note 3 3 2 6 2" xfId="9195" xr:uid="{00000000-0005-0000-0000-0000A06F0000}"/>
    <cellStyle name="Note 3 3 2 6 2 2" xfId="18519" xr:uid="{00000000-0005-0000-0000-0000A16F0000}"/>
    <cellStyle name="Note 3 3 2 6 2 3" xfId="27842" xr:uid="{00000000-0005-0000-0000-0000A26F0000}"/>
    <cellStyle name="Note 3 3 2 6 3" xfId="13852" xr:uid="{00000000-0005-0000-0000-0000A36F0000}"/>
    <cellStyle name="Note 3 3 2 6 4" xfId="23176" xr:uid="{00000000-0005-0000-0000-0000A46F0000}"/>
    <cellStyle name="Note 3 3 2 7" xfId="6263" xr:uid="{00000000-0005-0000-0000-0000A56F0000}"/>
    <cellStyle name="Note 3 3 2 7 2" xfId="15587" xr:uid="{00000000-0005-0000-0000-0000A66F0000}"/>
    <cellStyle name="Note 3 3 2 7 3" xfId="24910" xr:uid="{00000000-0005-0000-0000-0000A76F0000}"/>
    <cellStyle name="Note 3 3 2 8" xfId="9363" xr:uid="{00000000-0005-0000-0000-0000A86F0000}"/>
    <cellStyle name="Note 3 3 2 8 2" xfId="18687" xr:uid="{00000000-0005-0000-0000-0000A96F0000}"/>
    <cellStyle name="Note 3 3 2 8 3" xfId="28010" xr:uid="{00000000-0005-0000-0000-0000AA6F0000}"/>
    <cellStyle name="Note 3 3 2 9" xfId="9857" xr:uid="{00000000-0005-0000-0000-0000AB6F0000}"/>
    <cellStyle name="Note 3 3 3" xfId="317" xr:uid="{00000000-0005-0000-0000-0000AC6F0000}"/>
    <cellStyle name="Note 3 3 3 2" xfId="557" xr:uid="{00000000-0005-0000-0000-0000AD6F0000}"/>
    <cellStyle name="Note 3 3 3 2 2" xfId="1044" xr:uid="{00000000-0005-0000-0000-0000AE6F0000}"/>
    <cellStyle name="Note 3 3 3 2 2 2" xfId="6759" xr:uid="{00000000-0005-0000-0000-0000AF6F0000}"/>
    <cellStyle name="Note 3 3 3 2 2 2 2" xfId="16083" xr:uid="{00000000-0005-0000-0000-0000B06F0000}"/>
    <cellStyle name="Note 3 3 3 2 2 2 3" xfId="25406" xr:uid="{00000000-0005-0000-0000-0000B16F0000}"/>
    <cellStyle name="Note 3 3 3 2 2 3" xfId="10645" xr:uid="{00000000-0005-0000-0000-0000B26F0000}"/>
    <cellStyle name="Note 3 3 3 2 2 4" xfId="19969" xr:uid="{00000000-0005-0000-0000-0000B36F0000}"/>
    <cellStyle name="Note 3 3 3 2 3" xfId="7076" xr:uid="{00000000-0005-0000-0000-0000B46F0000}"/>
    <cellStyle name="Note 3 3 3 2 3 2" xfId="16400" xr:uid="{00000000-0005-0000-0000-0000B56F0000}"/>
    <cellStyle name="Note 3 3 3 2 3 3" xfId="25723" xr:uid="{00000000-0005-0000-0000-0000B66F0000}"/>
    <cellStyle name="Note 3 3 3 2 4" xfId="9667" xr:uid="{00000000-0005-0000-0000-0000B76F0000}"/>
    <cellStyle name="Note 3 3 3 2 4 2" xfId="18991" xr:uid="{00000000-0005-0000-0000-0000B86F0000}"/>
    <cellStyle name="Note 3 3 3 2 4 3" xfId="28314" xr:uid="{00000000-0005-0000-0000-0000B96F0000}"/>
    <cellStyle name="Note 3 3 3 2 5" xfId="10161" xr:uid="{00000000-0005-0000-0000-0000BA6F0000}"/>
    <cellStyle name="Note 3 3 3 2 6" xfId="19485" xr:uid="{00000000-0005-0000-0000-0000BB6F0000}"/>
    <cellStyle name="Note 3 3 3 3" xfId="804" xr:uid="{00000000-0005-0000-0000-0000BC6F0000}"/>
    <cellStyle name="Note 3 3 3 3 2" xfId="6933" xr:uid="{00000000-0005-0000-0000-0000BD6F0000}"/>
    <cellStyle name="Note 3 3 3 3 2 2" xfId="16257" xr:uid="{00000000-0005-0000-0000-0000BE6F0000}"/>
    <cellStyle name="Note 3 3 3 3 2 3" xfId="25580" xr:uid="{00000000-0005-0000-0000-0000BF6F0000}"/>
    <cellStyle name="Note 3 3 3 3 3" xfId="10405" xr:uid="{00000000-0005-0000-0000-0000C06F0000}"/>
    <cellStyle name="Note 3 3 3 3 4" xfId="19729" xr:uid="{00000000-0005-0000-0000-0000C16F0000}"/>
    <cellStyle name="Note 3 3 3 4" xfId="7208" xr:uid="{00000000-0005-0000-0000-0000C26F0000}"/>
    <cellStyle name="Note 3 3 3 4 2" xfId="16532" xr:uid="{00000000-0005-0000-0000-0000C36F0000}"/>
    <cellStyle name="Note 3 3 3 4 3" xfId="25855" xr:uid="{00000000-0005-0000-0000-0000C46F0000}"/>
    <cellStyle name="Note 3 3 3 5" xfId="9427" xr:uid="{00000000-0005-0000-0000-0000C56F0000}"/>
    <cellStyle name="Note 3 3 3 5 2" xfId="18751" xr:uid="{00000000-0005-0000-0000-0000C66F0000}"/>
    <cellStyle name="Note 3 3 3 5 3" xfId="28074" xr:uid="{00000000-0005-0000-0000-0000C76F0000}"/>
    <cellStyle name="Note 3 3 3 6" xfId="9921" xr:uid="{00000000-0005-0000-0000-0000C86F0000}"/>
    <cellStyle name="Note 3 3 3 7" xfId="19245" xr:uid="{00000000-0005-0000-0000-0000C96F0000}"/>
    <cellStyle name="Note 3 3 4" xfId="435" xr:uid="{00000000-0005-0000-0000-0000CA6F0000}"/>
    <cellStyle name="Note 3 3 4 2" xfId="922" xr:uid="{00000000-0005-0000-0000-0000CB6F0000}"/>
    <cellStyle name="Note 3 3 4 2 2" xfId="6840" xr:uid="{00000000-0005-0000-0000-0000CC6F0000}"/>
    <cellStyle name="Note 3 3 4 2 2 2" xfId="16164" xr:uid="{00000000-0005-0000-0000-0000CD6F0000}"/>
    <cellStyle name="Note 3 3 4 2 2 3" xfId="25487" xr:uid="{00000000-0005-0000-0000-0000CE6F0000}"/>
    <cellStyle name="Note 3 3 4 2 3" xfId="10523" xr:uid="{00000000-0005-0000-0000-0000CF6F0000}"/>
    <cellStyle name="Note 3 3 4 2 4" xfId="19847" xr:uid="{00000000-0005-0000-0000-0000D06F0000}"/>
    <cellStyle name="Note 3 3 4 3" xfId="7145" xr:uid="{00000000-0005-0000-0000-0000D16F0000}"/>
    <cellStyle name="Note 3 3 4 3 2" xfId="16469" xr:uid="{00000000-0005-0000-0000-0000D26F0000}"/>
    <cellStyle name="Note 3 3 4 3 3" xfId="25792" xr:uid="{00000000-0005-0000-0000-0000D36F0000}"/>
    <cellStyle name="Note 3 3 4 4" xfId="9545" xr:uid="{00000000-0005-0000-0000-0000D46F0000}"/>
    <cellStyle name="Note 3 3 4 4 2" xfId="18869" xr:uid="{00000000-0005-0000-0000-0000D56F0000}"/>
    <cellStyle name="Note 3 3 4 4 3" xfId="28192" xr:uid="{00000000-0005-0000-0000-0000D66F0000}"/>
    <cellStyle name="Note 3 3 4 5" xfId="10039" xr:uid="{00000000-0005-0000-0000-0000D76F0000}"/>
    <cellStyle name="Note 3 3 4 6" xfId="19363" xr:uid="{00000000-0005-0000-0000-0000D86F0000}"/>
    <cellStyle name="Note 3 3 5" xfId="682" xr:uid="{00000000-0005-0000-0000-0000D96F0000}"/>
    <cellStyle name="Note 3 3 5 2" xfId="7020" xr:uid="{00000000-0005-0000-0000-0000DA6F0000}"/>
    <cellStyle name="Note 3 3 5 2 2" xfId="16344" xr:uid="{00000000-0005-0000-0000-0000DB6F0000}"/>
    <cellStyle name="Note 3 3 5 2 3" xfId="25667" xr:uid="{00000000-0005-0000-0000-0000DC6F0000}"/>
    <cellStyle name="Note 3 3 5 3" xfId="10283" xr:uid="{00000000-0005-0000-0000-0000DD6F0000}"/>
    <cellStyle name="Note 3 3 5 4" xfId="19607" xr:uid="{00000000-0005-0000-0000-0000DE6F0000}"/>
    <cellStyle name="Note 3 3 6" xfId="2843" xr:uid="{00000000-0005-0000-0000-0000DF6F0000}"/>
    <cellStyle name="Note 3 3 6 2" xfId="7582" xr:uid="{00000000-0005-0000-0000-0000E06F0000}"/>
    <cellStyle name="Note 3 3 6 2 2" xfId="16906" xr:uid="{00000000-0005-0000-0000-0000E16F0000}"/>
    <cellStyle name="Note 3 3 6 2 3" xfId="26229" xr:uid="{00000000-0005-0000-0000-0000E26F0000}"/>
    <cellStyle name="Note 3 3 6 3" xfId="12295" xr:uid="{00000000-0005-0000-0000-0000E36F0000}"/>
    <cellStyle name="Note 3 3 6 4" xfId="21621" xr:uid="{00000000-0005-0000-0000-0000E46F0000}"/>
    <cellStyle name="Note 3 3 7" xfId="4517" xr:uid="{00000000-0005-0000-0000-0000E56F0000}"/>
    <cellStyle name="Note 3 3 7 2" xfId="9194" xr:uid="{00000000-0005-0000-0000-0000E66F0000}"/>
    <cellStyle name="Note 3 3 7 2 2" xfId="18518" xr:uid="{00000000-0005-0000-0000-0000E76F0000}"/>
    <cellStyle name="Note 3 3 7 2 3" xfId="27841" xr:uid="{00000000-0005-0000-0000-0000E86F0000}"/>
    <cellStyle name="Note 3 3 7 3" xfId="13851" xr:uid="{00000000-0005-0000-0000-0000E96F0000}"/>
    <cellStyle name="Note 3 3 7 4" xfId="23175" xr:uid="{00000000-0005-0000-0000-0000EA6F0000}"/>
    <cellStyle name="Note 3 3 8" xfId="6262" xr:uid="{00000000-0005-0000-0000-0000EB6F0000}"/>
    <cellStyle name="Note 3 3 8 2" xfId="15586" xr:uid="{00000000-0005-0000-0000-0000EC6F0000}"/>
    <cellStyle name="Note 3 3 8 3" xfId="24909" xr:uid="{00000000-0005-0000-0000-0000ED6F0000}"/>
    <cellStyle name="Note 3 3 9" xfId="9304" xr:uid="{00000000-0005-0000-0000-0000EE6F0000}"/>
    <cellStyle name="Note 3 3 9 2" xfId="18628" xr:uid="{00000000-0005-0000-0000-0000EF6F0000}"/>
    <cellStyle name="Note 3 3 9 3" xfId="27951" xr:uid="{00000000-0005-0000-0000-0000F06F0000}"/>
    <cellStyle name="Note 3 4" xfId="235" xr:uid="{00000000-0005-0000-0000-0000F16F0000}"/>
    <cellStyle name="Note 3 4 10" xfId="19179" xr:uid="{00000000-0005-0000-0000-0000F26F0000}"/>
    <cellStyle name="Note 3 4 2" xfId="374" xr:uid="{00000000-0005-0000-0000-0000F36F0000}"/>
    <cellStyle name="Note 3 4 2 2" xfId="614" xr:uid="{00000000-0005-0000-0000-0000F46F0000}"/>
    <cellStyle name="Note 3 4 2 2 2" xfId="1101" xr:uid="{00000000-0005-0000-0000-0000F56F0000}"/>
    <cellStyle name="Note 3 4 2 2 2 2" xfId="6718" xr:uid="{00000000-0005-0000-0000-0000F66F0000}"/>
    <cellStyle name="Note 3 4 2 2 2 2 2" xfId="16042" xr:uid="{00000000-0005-0000-0000-0000F76F0000}"/>
    <cellStyle name="Note 3 4 2 2 2 2 3" xfId="25365" xr:uid="{00000000-0005-0000-0000-0000F86F0000}"/>
    <cellStyle name="Note 3 4 2 2 2 3" xfId="10702" xr:uid="{00000000-0005-0000-0000-0000F96F0000}"/>
    <cellStyle name="Note 3 4 2 2 2 4" xfId="20026" xr:uid="{00000000-0005-0000-0000-0000FA6F0000}"/>
    <cellStyle name="Note 3 4 2 2 3" xfId="4609" xr:uid="{00000000-0005-0000-0000-0000FB6F0000}"/>
    <cellStyle name="Note 3 4 2 2 3 2" xfId="13933" xr:uid="{00000000-0005-0000-0000-0000FC6F0000}"/>
    <cellStyle name="Note 3 4 2 2 3 3" xfId="23256" xr:uid="{00000000-0005-0000-0000-0000FD6F0000}"/>
    <cellStyle name="Note 3 4 2 2 4" xfId="9724" xr:uid="{00000000-0005-0000-0000-0000FE6F0000}"/>
    <cellStyle name="Note 3 4 2 2 4 2" xfId="19048" xr:uid="{00000000-0005-0000-0000-0000FF6F0000}"/>
    <cellStyle name="Note 3 4 2 2 4 3" xfId="28371" xr:uid="{00000000-0005-0000-0000-000000700000}"/>
    <cellStyle name="Note 3 4 2 2 5" xfId="10218" xr:uid="{00000000-0005-0000-0000-000001700000}"/>
    <cellStyle name="Note 3 4 2 2 6" xfId="19542" xr:uid="{00000000-0005-0000-0000-000002700000}"/>
    <cellStyle name="Note 3 4 2 3" xfId="861" xr:uid="{00000000-0005-0000-0000-000003700000}"/>
    <cellStyle name="Note 3 4 2 3 2" xfId="6894" xr:uid="{00000000-0005-0000-0000-000004700000}"/>
    <cellStyle name="Note 3 4 2 3 2 2" xfId="16218" xr:uid="{00000000-0005-0000-0000-000005700000}"/>
    <cellStyle name="Note 3 4 2 3 2 3" xfId="25541" xr:uid="{00000000-0005-0000-0000-000006700000}"/>
    <cellStyle name="Note 3 4 2 3 3" xfId="10462" xr:uid="{00000000-0005-0000-0000-000007700000}"/>
    <cellStyle name="Note 3 4 2 3 4" xfId="19786" xr:uid="{00000000-0005-0000-0000-000008700000}"/>
    <cellStyle name="Note 3 4 2 4" xfId="5890" xr:uid="{00000000-0005-0000-0000-000009700000}"/>
    <cellStyle name="Note 3 4 2 4 2" xfId="15214" xr:uid="{00000000-0005-0000-0000-00000A700000}"/>
    <cellStyle name="Note 3 4 2 4 3" xfId="24537" xr:uid="{00000000-0005-0000-0000-00000B700000}"/>
    <cellStyle name="Note 3 4 2 5" xfId="9484" xr:uid="{00000000-0005-0000-0000-00000C700000}"/>
    <cellStyle name="Note 3 4 2 5 2" xfId="18808" xr:uid="{00000000-0005-0000-0000-00000D700000}"/>
    <cellStyle name="Note 3 4 2 5 3" xfId="28131" xr:uid="{00000000-0005-0000-0000-00000E700000}"/>
    <cellStyle name="Note 3 4 2 6" xfId="9978" xr:uid="{00000000-0005-0000-0000-00000F700000}"/>
    <cellStyle name="Note 3 4 2 7" xfId="19302" xr:uid="{00000000-0005-0000-0000-000010700000}"/>
    <cellStyle name="Note 3 4 3" xfId="492" xr:uid="{00000000-0005-0000-0000-000011700000}"/>
    <cellStyle name="Note 3 4 3 2" xfId="979" xr:uid="{00000000-0005-0000-0000-000012700000}"/>
    <cellStyle name="Note 3 4 3 2 2" xfId="6805" xr:uid="{00000000-0005-0000-0000-000013700000}"/>
    <cellStyle name="Note 3 4 3 2 2 2" xfId="16129" xr:uid="{00000000-0005-0000-0000-000014700000}"/>
    <cellStyle name="Note 3 4 3 2 2 3" xfId="25452" xr:uid="{00000000-0005-0000-0000-000015700000}"/>
    <cellStyle name="Note 3 4 3 2 3" xfId="10580" xr:uid="{00000000-0005-0000-0000-000016700000}"/>
    <cellStyle name="Note 3 4 3 2 4" xfId="19904" xr:uid="{00000000-0005-0000-0000-000017700000}"/>
    <cellStyle name="Note 3 4 3 3" xfId="5214" xr:uid="{00000000-0005-0000-0000-000018700000}"/>
    <cellStyle name="Note 3 4 3 3 2" xfId="14538" xr:uid="{00000000-0005-0000-0000-000019700000}"/>
    <cellStyle name="Note 3 4 3 3 3" xfId="23861" xr:uid="{00000000-0005-0000-0000-00001A700000}"/>
    <cellStyle name="Note 3 4 3 4" xfId="9602" xr:uid="{00000000-0005-0000-0000-00001B700000}"/>
    <cellStyle name="Note 3 4 3 4 2" xfId="18926" xr:uid="{00000000-0005-0000-0000-00001C700000}"/>
    <cellStyle name="Note 3 4 3 4 3" xfId="28249" xr:uid="{00000000-0005-0000-0000-00001D700000}"/>
    <cellStyle name="Note 3 4 3 5" xfId="10096" xr:uid="{00000000-0005-0000-0000-00001E700000}"/>
    <cellStyle name="Note 3 4 3 6" xfId="19420" xr:uid="{00000000-0005-0000-0000-00001F700000}"/>
    <cellStyle name="Note 3 4 4" xfId="739" xr:uid="{00000000-0005-0000-0000-000020700000}"/>
    <cellStyle name="Note 3 4 4 2" xfId="6978" xr:uid="{00000000-0005-0000-0000-000021700000}"/>
    <cellStyle name="Note 3 4 4 2 2" xfId="16302" xr:uid="{00000000-0005-0000-0000-000022700000}"/>
    <cellStyle name="Note 3 4 4 2 3" xfId="25625" xr:uid="{00000000-0005-0000-0000-000023700000}"/>
    <cellStyle name="Note 3 4 4 3" xfId="10340" xr:uid="{00000000-0005-0000-0000-000024700000}"/>
    <cellStyle name="Note 3 4 4 4" xfId="19664" xr:uid="{00000000-0005-0000-0000-000025700000}"/>
    <cellStyle name="Note 3 4 5" xfId="2845" xr:uid="{00000000-0005-0000-0000-000026700000}"/>
    <cellStyle name="Note 3 4 5 2" xfId="7584" xr:uid="{00000000-0005-0000-0000-000027700000}"/>
    <cellStyle name="Note 3 4 5 2 2" xfId="16908" xr:uid="{00000000-0005-0000-0000-000028700000}"/>
    <cellStyle name="Note 3 4 5 2 3" xfId="26231" xr:uid="{00000000-0005-0000-0000-000029700000}"/>
    <cellStyle name="Note 3 4 5 3" xfId="12297" xr:uid="{00000000-0005-0000-0000-00002A700000}"/>
    <cellStyle name="Note 3 4 5 4" xfId="21623" xr:uid="{00000000-0005-0000-0000-00002B700000}"/>
    <cellStyle name="Note 3 4 6" xfId="4519" xr:uid="{00000000-0005-0000-0000-00002C700000}"/>
    <cellStyle name="Note 3 4 6 2" xfId="9196" xr:uid="{00000000-0005-0000-0000-00002D700000}"/>
    <cellStyle name="Note 3 4 6 2 2" xfId="18520" xr:uid="{00000000-0005-0000-0000-00002E700000}"/>
    <cellStyle name="Note 3 4 6 2 3" xfId="27843" xr:uid="{00000000-0005-0000-0000-00002F700000}"/>
    <cellStyle name="Note 3 4 6 3" xfId="13853" xr:uid="{00000000-0005-0000-0000-000030700000}"/>
    <cellStyle name="Note 3 4 6 4" xfId="23177" xr:uid="{00000000-0005-0000-0000-000031700000}"/>
    <cellStyle name="Note 3 4 7" xfId="6264" xr:uid="{00000000-0005-0000-0000-000032700000}"/>
    <cellStyle name="Note 3 4 7 2" xfId="15588" xr:uid="{00000000-0005-0000-0000-000033700000}"/>
    <cellStyle name="Note 3 4 7 3" xfId="24911" xr:uid="{00000000-0005-0000-0000-000034700000}"/>
    <cellStyle name="Note 3 4 8" xfId="9361" xr:uid="{00000000-0005-0000-0000-000035700000}"/>
    <cellStyle name="Note 3 4 8 2" xfId="18685" xr:uid="{00000000-0005-0000-0000-000036700000}"/>
    <cellStyle name="Note 3 4 8 3" xfId="28008" xr:uid="{00000000-0005-0000-0000-000037700000}"/>
    <cellStyle name="Note 3 4 9" xfId="9855" xr:uid="{00000000-0005-0000-0000-000038700000}"/>
    <cellStyle name="Note 3 5" xfId="315" xr:uid="{00000000-0005-0000-0000-000039700000}"/>
    <cellStyle name="Note 3 5 2" xfId="555" xr:uid="{00000000-0005-0000-0000-00003A700000}"/>
    <cellStyle name="Note 3 5 2 2" xfId="1042" xr:uid="{00000000-0005-0000-0000-00003B700000}"/>
    <cellStyle name="Note 3 5 2 2 2" xfId="6747" xr:uid="{00000000-0005-0000-0000-00003C700000}"/>
    <cellStyle name="Note 3 5 2 2 2 2" xfId="16071" xr:uid="{00000000-0005-0000-0000-00003D700000}"/>
    <cellStyle name="Note 3 5 2 2 2 3" xfId="25394" xr:uid="{00000000-0005-0000-0000-00003E700000}"/>
    <cellStyle name="Note 3 5 2 2 3" xfId="10643" xr:uid="{00000000-0005-0000-0000-00003F700000}"/>
    <cellStyle name="Note 3 5 2 2 4" xfId="19967" xr:uid="{00000000-0005-0000-0000-000040700000}"/>
    <cellStyle name="Note 3 5 2 3" xfId="7078" xr:uid="{00000000-0005-0000-0000-000041700000}"/>
    <cellStyle name="Note 3 5 2 3 2" xfId="16402" xr:uid="{00000000-0005-0000-0000-000042700000}"/>
    <cellStyle name="Note 3 5 2 3 3" xfId="25725" xr:uid="{00000000-0005-0000-0000-000043700000}"/>
    <cellStyle name="Note 3 5 2 4" xfId="9665" xr:uid="{00000000-0005-0000-0000-000044700000}"/>
    <cellStyle name="Note 3 5 2 4 2" xfId="18989" xr:uid="{00000000-0005-0000-0000-000045700000}"/>
    <cellStyle name="Note 3 5 2 4 3" xfId="28312" xr:uid="{00000000-0005-0000-0000-000046700000}"/>
    <cellStyle name="Note 3 5 2 5" xfId="10159" xr:uid="{00000000-0005-0000-0000-000047700000}"/>
    <cellStyle name="Note 3 5 2 6" xfId="19483" xr:uid="{00000000-0005-0000-0000-000048700000}"/>
    <cellStyle name="Note 3 5 3" xfId="802" xr:uid="{00000000-0005-0000-0000-000049700000}"/>
    <cellStyle name="Note 3 5 3 2" xfId="6935" xr:uid="{00000000-0005-0000-0000-00004A700000}"/>
    <cellStyle name="Note 3 5 3 2 2" xfId="16259" xr:uid="{00000000-0005-0000-0000-00004B700000}"/>
    <cellStyle name="Note 3 5 3 2 3" xfId="25582" xr:uid="{00000000-0005-0000-0000-00004C700000}"/>
    <cellStyle name="Note 3 5 3 3" xfId="10403" xr:uid="{00000000-0005-0000-0000-00004D700000}"/>
    <cellStyle name="Note 3 5 3 4" xfId="19727" xr:uid="{00000000-0005-0000-0000-00004E700000}"/>
    <cellStyle name="Note 3 5 4" xfId="7210" xr:uid="{00000000-0005-0000-0000-00004F700000}"/>
    <cellStyle name="Note 3 5 4 2" xfId="16534" xr:uid="{00000000-0005-0000-0000-000050700000}"/>
    <cellStyle name="Note 3 5 4 3" xfId="25857" xr:uid="{00000000-0005-0000-0000-000051700000}"/>
    <cellStyle name="Note 3 5 5" xfId="9425" xr:uid="{00000000-0005-0000-0000-000052700000}"/>
    <cellStyle name="Note 3 5 5 2" xfId="18749" xr:uid="{00000000-0005-0000-0000-000053700000}"/>
    <cellStyle name="Note 3 5 5 3" xfId="28072" xr:uid="{00000000-0005-0000-0000-000054700000}"/>
    <cellStyle name="Note 3 5 6" xfId="9919" xr:uid="{00000000-0005-0000-0000-000055700000}"/>
    <cellStyle name="Note 3 5 7" xfId="19243" xr:uid="{00000000-0005-0000-0000-000056700000}"/>
    <cellStyle name="Note 3 6" xfId="433" xr:uid="{00000000-0005-0000-0000-000057700000}"/>
    <cellStyle name="Note 3 6 2" xfId="920" xr:uid="{00000000-0005-0000-0000-000058700000}"/>
    <cellStyle name="Note 3 6 2 2" xfId="6842" xr:uid="{00000000-0005-0000-0000-000059700000}"/>
    <cellStyle name="Note 3 6 2 2 2" xfId="16166" xr:uid="{00000000-0005-0000-0000-00005A700000}"/>
    <cellStyle name="Note 3 6 2 2 3" xfId="25489" xr:uid="{00000000-0005-0000-0000-00005B700000}"/>
    <cellStyle name="Note 3 6 2 3" xfId="10521" xr:uid="{00000000-0005-0000-0000-00005C700000}"/>
    <cellStyle name="Note 3 6 2 4" xfId="19845" xr:uid="{00000000-0005-0000-0000-00005D700000}"/>
    <cellStyle name="Note 3 6 3" xfId="7146" xr:uid="{00000000-0005-0000-0000-00005E700000}"/>
    <cellStyle name="Note 3 6 3 2" xfId="16470" xr:uid="{00000000-0005-0000-0000-00005F700000}"/>
    <cellStyle name="Note 3 6 3 3" xfId="25793" xr:uid="{00000000-0005-0000-0000-000060700000}"/>
    <cellStyle name="Note 3 6 4" xfId="9543" xr:uid="{00000000-0005-0000-0000-000061700000}"/>
    <cellStyle name="Note 3 6 4 2" xfId="18867" xr:uid="{00000000-0005-0000-0000-000062700000}"/>
    <cellStyle name="Note 3 6 4 3" xfId="28190" xr:uid="{00000000-0005-0000-0000-000063700000}"/>
    <cellStyle name="Note 3 6 5" xfId="10037" xr:uid="{00000000-0005-0000-0000-000064700000}"/>
    <cellStyle name="Note 3 6 6" xfId="19361" xr:uid="{00000000-0005-0000-0000-000065700000}"/>
    <cellStyle name="Note 3 7" xfId="680" xr:uid="{00000000-0005-0000-0000-000066700000}"/>
    <cellStyle name="Note 3 7 2" xfId="7022" xr:uid="{00000000-0005-0000-0000-000067700000}"/>
    <cellStyle name="Note 3 7 2 2" xfId="16346" xr:uid="{00000000-0005-0000-0000-000068700000}"/>
    <cellStyle name="Note 3 7 2 3" xfId="25669" xr:uid="{00000000-0005-0000-0000-000069700000}"/>
    <cellStyle name="Note 3 7 3" xfId="10281" xr:uid="{00000000-0005-0000-0000-00006A700000}"/>
    <cellStyle name="Note 3 7 4" xfId="19605" xr:uid="{00000000-0005-0000-0000-00006B700000}"/>
    <cellStyle name="Note 3 8" xfId="2841" xr:uid="{00000000-0005-0000-0000-00006C700000}"/>
    <cellStyle name="Note 3 8 2" xfId="7581" xr:uid="{00000000-0005-0000-0000-00006D700000}"/>
    <cellStyle name="Note 3 8 2 2" xfId="16905" xr:uid="{00000000-0005-0000-0000-00006E700000}"/>
    <cellStyle name="Note 3 8 2 3" xfId="26228" xr:uid="{00000000-0005-0000-0000-00006F700000}"/>
    <cellStyle name="Note 3 8 3" xfId="12294" xr:uid="{00000000-0005-0000-0000-000070700000}"/>
    <cellStyle name="Note 3 8 4" xfId="21620" xr:uid="{00000000-0005-0000-0000-000071700000}"/>
    <cellStyle name="Note 3 9" xfId="4516" xr:uid="{00000000-0005-0000-0000-000072700000}"/>
    <cellStyle name="Note 3 9 2" xfId="9193" xr:uid="{00000000-0005-0000-0000-000073700000}"/>
    <cellStyle name="Note 3 9 2 2" xfId="18517" xr:uid="{00000000-0005-0000-0000-000074700000}"/>
    <cellStyle name="Note 3 9 2 3" xfId="27840" xr:uid="{00000000-0005-0000-0000-000075700000}"/>
    <cellStyle name="Note 3 9 3" xfId="13850" xr:uid="{00000000-0005-0000-0000-000076700000}"/>
    <cellStyle name="Note 3 9 4" xfId="23174" xr:uid="{00000000-0005-0000-0000-000077700000}"/>
    <cellStyle name="Note 4" xfId="28459" xr:uid="{00000000-0005-0000-0000-000078700000}"/>
    <cellStyle name="Note 5" xfId="28947" xr:uid="{00000000-0005-0000-0000-000079700000}"/>
    <cellStyle name="Output" xfId="23" builtinId="21" customBuiltin="1"/>
    <cellStyle name="Output 2" xfId="2846" xr:uid="{00000000-0005-0000-0000-00007B700000}"/>
    <cellStyle name="Output 2 2" xfId="28545" xr:uid="{00000000-0005-0000-0000-00007C700000}"/>
    <cellStyle name="Output 3" xfId="2847" xr:uid="{00000000-0005-0000-0000-00007D700000}"/>
    <cellStyle name="Output 3 2" xfId="28651" xr:uid="{00000000-0005-0000-0000-00007E700000}"/>
    <cellStyle name="Output 4" xfId="2848" xr:uid="{00000000-0005-0000-0000-00007F700000}"/>
    <cellStyle name="Output 4 2" xfId="28853" xr:uid="{00000000-0005-0000-0000-000080700000}"/>
    <cellStyle name="Output 5" xfId="28460" xr:uid="{00000000-0005-0000-0000-000081700000}"/>
    <cellStyle name="Output 5 2" xfId="28948" xr:uid="{00000000-0005-0000-0000-000082700000}"/>
    <cellStyle name="Percent" xfId="13" builtinId="5"/>
    <cellStyle name="Percent [2]" xfId="28652" xr:uid="{00000000-0005-0000-0000-000084700000}"/>
    <cellStyle name="Percent 10" xfId="2927" xr:uid="{00000000-0005-0000-0000-000085700000}"/>
    <cellStyle name="Percent 10 2" xfId="2947" xr:uid="{00000000-0005-0000-0000-000086700000}"/>
    <cellStyle name="Percent 10 3" xfId="7609" xr:uid="{00000000-0005-0000-0000-000087700000}"/>
    <cellStyle name="Percent 10 3 2" xfId="16933" xr:uid="{00000000-0005-0000-0000-000088700000}"/>
    <cellStyle name="Percent 10 3 3" xfId="26256" xr:uid="{00000000-0005-0000-0000-000089700000}"/>
    <cellStyle name="Percent 10 4" xfId="12332" xr:uid="{00000000-0005-0000-0000-00008A700000}"/>
    <cellStyle name="Percent 10 5" xfId="21658" xr:uid="{00000000-0005-0000-0000-00008B700000}"/>
    <cellStyle name="Percent 10 6" xfId="28951" xr:uid="{00000000-0005-0000-0000-00008C700000}"/>
    <cellStyle name="Percent 11" xfId="28378" xr:uid="{00000000-0005-0000-0000-00008D700000}"/>
    <cellStyle name="Percent 12" xfId="28763" xr:uid="{00000000-0005-0000-0000-00008E700000}"/>
    <cellStyle name="Percent 13" xfId="28776" xr:uid="{00000000-0005-0000-0000-00008F700000}"/>
    <cellStyle name="Percent 14" xfId="28769" xr:uid="{00000000-0005-0000-0000-000090700000}"/>
    <cellStyle name="Percent 15" xfId="28858" xr:uid="{00000000-0005-0000-0000-000091700000}"/>
    <cellStyle name="Percent 16" xfId="28957" xr:uid="{00000000-0005-0000-0000-000092700000}"/>
    <cellStyle name="Percent 17" xfId="28956" xr:uid="{00000000-0005-0000-0000-000093700000}"/>
    <cellStyle name="Percent 18" xfId="28965" xr:uid="{00000000-0005-0000-0000-000094700000}"/>
    <cellStyle name="Percent 19" xfId="28966" xr:uid="{00000000-0005-0000-0000-000095700000}"/>
    <cellStyle name="Percent 2 2" xfId="284" xr:uid="{00000000-0005-0000-0000-000097700000}"/>
    <cellStyle name="Percent 2 3" xfId="254" xr:uid="{00000000-0005-0000-0000-000098700000}"/>
    <cellStyle name="Percent 2 4" xfId="28486" xr:uid="{00000000-0005-0000-0000-000099700000}"/>
    <cellStyle name="Percent 20" xfId="28962" xr:uid="{00000000-0005-0000-0000-00009A700000}"/>
    <cellStyle name="Percent 21" xfId="28967" xr:uid="{00000000-0005-0000-0000-00009B700000}"/>
    <cellStyle name="Percent 22" xfId="28969" xr:uid="{00000000-0005-0000-0000-00009C700000}"/>
    <cellStyle name="Percent 23" xfId="28971" xr:uid="{00000000-0005-0000-0000-00009D700000}"/>
    <cellStyle name="Percent 24" xfId="28973" xr:uid="{00000000-0005-0000-0000-00009E700000}"/>
    <cellStyle name="Percent 25" xfId="28975" xr:uid="{00000000-0005-0000-0000-00009F700000}"/>
    <cellStyle name="Percent 3" xfId="278" xr:uid="{00000000-0005-0000-0000-0000A0700000}"/>
    <cellStyle name="Percent 3 2" xfId="1163" xr:uid="{00000000-0005-0000-0000-0000A1700000}"/>
    <cellStyle name="Percent 3 2 2" xfId="2849" xr:uid="{00000000-0005-0000-0000-0000A2700000}"/>
    <cellStyle name="Percent 3 3" xfId="2850" xr:uid="{00000000-0005-0000-0000-0000A3700000}"/>
    <cellStyle name="Percent 3 4" xfId="28901" xr:uid="{00000000-0005-0000-0000-0000A4700000}"/>
    <cellStyle name="Percent 4" xfId="619" xr:uid="{00000000-0005-0000-0000-0000A5700000}"/>
    <cellStyle name="Percent 4 2" xfId="635" xr:uid="{00000000-0005-0000-0000-0000A6700000}"/>
    <cellStyle name="Percent 4 2 2" xfId="2918" xr:uid="{00000000-0005-0000-0000-0000A7700000}"/>
    <cellStyle name="Percent 4 2 2 2" xfId="2919" xr:uid="{00000000-0005-0000-0000-0000A8700000}"/>
    <cellStyle name="Percent 4 2 2 2 2" xfId="2920" xr:uid="{00000000-0005-0000-0000-0000A9700000}"/>
    <cellStyle name="Percent 4 2 2 2 2 2" xfId="2921" xr:uid="{00000000-0005-0000-0000-0000AA700000}"/>
    <cellStyle name="Percent 4 3" xfId="7037" xr:uid="{00000000-0005-0000-0000-0000AB700000}"/>
    <cellStyle name="Percent 4 3 2" xfId="16361" xr:uid="{00000000-0005-0000-0000-0000AC700000}"/>
    <cellStyle name="Percent 4 3 3" xfId="25684" xr:uid="{00000000-0005-0000-0000-0000AD700000}"/>
    <cellStyle name="Percent 4 4" xfId="10223" xr:uid="{00000000-0005-0000-0000-0000AE700000}"/>
    <cellStyle name="Percent 4 5" xfId="19547" xr:uid="{00000000-0005-0000-0000-0000AF700000}"/>
    <cellStyle name="Percent 4 6" xfId="28905" xr:uid="{00000000-0005-0000-0000-0000B0700000}"/>
    <cellStyle name="Percent 5" xfId="1114" xr:uid="{00000000-0005-0000-0000-0000B1700000}"/>
    <cellStyle name="Percent 5 2" xfId="2851" xr:uid="{00000000-0005-0000-0000-0000B2700000}"/>
    <cellStyle name="Percent 5 3" xfId="1337" xr:uid="{00000000-0005-0000-0000-0000B3700000}"/>
    <cellStyle name="Percent 5 4" xfId="6319" xr:uid="{00000000-0005-0000-0000-0000B4700000}"/>
    <cellStyle name="Percent 5 4 2" xfId="15643" xr:uid="{00000000-0005-0000-0000-0000B5700000}"/>
    <cellStyle name="Percent 5 4 3" xfId="24966" xr:uid="{00000000-0005-0000-0000-0000B6700000}"/>
    <cellStyle name="Percent 5 5" xfId="10713" xr:uid="{00000000-0005-0000-0000-0000B7700000}"/>
    <cellStyle name="Percent 5 6" xfId="20037" xr:uid="{00000000-0005-0000-0000-0000B8700000}"/>
    <cellStyle name="Percent 5 7" xfId="28841" xr:uid="{00000000-0005-0000-0000-0000B9700000}"/>
    <cellStyle name="Percent 6" xfId="1338" xr:uid="{00000000-0005-0000-0000-0000BA700000}"/>
    <cellStyle name="Percent 6 2" xfId="2852" xr:uid="{00000000-0005-0000-0000-0000BB700000}"/>
    <cellStyle name="Percent 6 3" xfId="28822" xr:uid="{00000000-0005-0000-0000-0000BC700000}"/>
    <cellStyle name="Percent 7" xfId="2853" xr:uid="{00000000-0005-0000-0000-0000BD700000}"/>
    <cellStyle name="Percent 7 2" xfId="2854" xr:uid="{00000000-0005-0000-0000-0000BE700000}"/>
    <cellStyle name="Percent 7 3" xfId="28913" xr:uid="{00000000-0005-0000-0000-0000BF700000}"/>
    <cellStyle name="Percent 8" xfId="2855" xr:uid="{00000000-0005-0000-0000-0000C0700000}"/>
    <cellStyle name="Percent 8 2" xfId="2856" xr:uid="{00000000-0005-0000-0000-0000C1700000}"/>
    <cellStyle name="Percent 8 3" xfId="28861" xr:uid="{00000000-0005-0000-0000-0000C2700000}"/>
    <cellStyle name="Percent 9" xfId="2857" xr:uid="{00000000-0005-0000-0000-0000C3700000}"/>
    <cellStyle name="Percent 9 2" xfId="4520" xr:uid="{00000000-0005-0000-0000-0000C4700000}"/>
    <cellStyle name="Percent 9 2 2" xfId="9197" xr:uid="{00000000-0005-0000-0000-0000C5700000}"/>
    <cellStyle name="Percent 9 2 2 2" xfId="18521" xr:uid="{00000000-0005-0000-0000-0000C6700000}"/>
    <cellStyle name="Percent 9 2 2 3" xfId="27844" xr:uid="{00000000-0005-0000-0000-0000C7700000}"/>
    <cellStyle name="Percent 9 2 3" xfId="13854" xr:uid="{00000000-0005-0000-0000-0000C8700000}"/>
    <cellStyle name="Percent 9 2 4" xfId="23178" xr:uid="{00000000-0005-0000-0000-0000C9700000}"/>
    <cellStyle name="Percent 9 3" xfId="6274" xr:uid="{00000000-0005-0000-0000-0000CA700000}"/>
    <cellStyle name="Percent 9 3 2" xfId="15598" xr:uid="{00000000-0005-0000-0000-0000CB700000}"/>
    <cellStyle name="Percent 9 3 3" xfId="24921" xr:uid="{00000000-0005-0000-0000-0000CC700000}"/>
    <cellStyle name="Percent 9 4" xfId="12298" xr:uid="{00000000-0005-0000-0000-0000CD700000}"/>
    <cellStyle name="Percent 9 5" xfId="21624" xr:uid="{00000000-0005-0000-0000-0000CE700000}"/>
    <cellStyle name="Percent 9 6" xfId="28811" xr:uid="{00000000-0005-0000-0000-0000CF700000}"/>
    <cellStyle name="percentage difference" xfId="28653" xr:uid="{00000000-0005-0000-0000-0000D0700000}"/>
    <cellStyle name="percentage difference one decimal" xfId="28461" xr:uid="{00000000-0005-0000-0000-0000D1700000}"/>
    <cellStyle name="percentage difference zero decimal" xfId="28462" xr:uid="{00000000-0005-0000-0000-0000D2700000}"/>
    <cellStyle name="Percentual" xfId="28654" xr:uid="{00000000-0005-0000-0000-0000D3700000}"/>
    <cellStyle name="Ponto" xfId="28655" xr:uid="{00000000-0005-0000-0000-0000D4700000}"/>
    <cellStyle name="Porcentagem_SEP1196" xfId="28656" xr:uid="{00000000-0005-0000-0000-0000D5700000}"/>
    <cellStyle name="Porcentaje" xfId="28657" xr:uid="{00000000-0005-0000-0000-0000D6700000}"/>
    <cellStyle name="Presentation" xfId="28658" xr:uid="{00000000-0005-0000-0000-0000D7700000}"/>
    <cellStyle name="Publication" xfId="28659" xr:uid="{00000000-0005-0000-0000-0000D8700000}"/>
    <cellStyle name="Punto" xfId="28660" xr:uid="{00000000-0005-0000-0000-0000D9700000}"/>
    <cellStyle name="Punto0" xfId="28661" xr:uid="{00000000-0005-0000-0000-0000DA700000}"/>
    <cellStyle name="Salida" xfId="28546" xr:uid="{00000000-0005-0000-0000-0000DB700000}"/>
    <cellStyle name="SAPBEXaggData" xfId="28662" xr:uid="{00000000-0005-0000-0000-0000DC700000}"/>
    <cellStyle name="SAPBEXaggDataEmph" xfId="28663" xr:uid="{00000000-0005-0000-0000-0000DD700000}"/>
    <cellStyle name="SAPBEXaggItem" xfId="28664" xr:uid="{00000000-0005-0000-0000-0000DE700000}"/>
    <cellStyle name="SAPBEXchaText" xfId="28665" xr:uid="{00000000-0005-0000-0000-0000DF700000}"/>
    <cellStyle name="SAPBEXexcBad" xfId="28666" xr:uid="{00000000-0005-0000-0000-0000E0700000}"/>
    <cellStyle name="SAPBEXexcCritical" xfId="28667" xr:uid="{00000000-0005-0000-0000-0000E1700000}"/>
    <cellStyle name="SAPBEXexcGood" xfId="28668" xr:uid="{00000000-0005-0000-0000-0000E2700000}"/>
    <cellStyle name="SAPBEXexcVeryBad" xfId="28669" xr:uid="{00000000-0005-0000-0000-0000E3700000}"/>
    <cellStyle name="SAPBEXfilterDrill" xfId="28670" xr:uid="{00000000-0005-0000-0000-0000E4700000}"/>
    <cellStyle name="SAPBEXfilterItem" xfId="28671" xr:uid="{00000000-0005-0000-0000-0000E5700000}"/>
    <cellStyle name="SAPBEXfilterText" xfId="28672" xr:uid="{00000000-0005-0000-0000-0000E6700000}"/>
    <cellStyle name="SAPBEXformats" xfId="28673" xr:uid="{00000000-0005-0000-0000-0000E7700000}"/>
    <cellStyle name="SAPBEXheaderData" xfId="28674" xr:uid="{00000000-0005-0000-0000-0000E8700000}"/>
    <cellStyle name="SAPBEXheaderItem" xfId="28675" xr:uid="{00000000-0005-0000-0000-0000E9700000}"/>
    <cellStyle name="SAPBEXheaderText" xfId="28676" xr:uid="{00000000-0005-0000-0000-0000EA700000}"/>
    <cellStyle name="SAPBEXresData" xfId="28677" xr:uid="{00000000-0005-0000-0000-0000EB700000}"/>
    <cellStyle name="SAPBEXresDataEmph" xfId="28678" xr:uid="{00000000-0005-0000-0000-0000EC700000}"/>
    <cellStyle name="SAPBEXresItem" xfId="28679" xr:uid="{00000000-0005-0000-0000-0000ED700000}"/>
    <cellStyle name="SAPBEXstdData" xfId="28680" xr:uid="{00000000-0005-0000-0000-0000EE700000}"/>
    <cellStyle name="SAPBEXstdDataEmph" xfId="28681" xr:uid="{00000000-0005-0000-0000-0000EF700000}"/>
    <cellStyle name="SAPBEXstdItem" xfId="28682" xr:uid="{00000000-0005-0000-0000-0000F0700000}"/>
    <cellStyle name="SAPBEXsubData" xfId="28683" xr:uid="{00000000-0005-0000-0000-0000F1700000}"/>
    <cellStyle name="SAPBEXsubDataEmph" xfId="28684" xr:uid="{00000000-0005-0000-0000-0000F2700000}"/>
    <cellStyle name="SAPBEXsubItem" xfId="28685" xr:uid="{00000000-0005-0000-0000-0000F3700000}"/>
    <cellStyle name="SAPBEXtitle" xfId="28686" xr:uid="{00000000-0005-0000-0000-0000F4700000}"/>
    <cellStyle name="SAPBEXundefined" xfId="28687" xr:uid="{00000000-0005-0000-0000-0000F5700000}"/>
    <cellStyle name="Sep. milhar [2]" xfId="28688" xr:uid="{00000000-0005-0000-0000-0000F6700000}"/>
    <cellStyle name="Separador de m" xfId="28689" xr:uid="{00000000-0005-0000-0000-0000F7700000}"/>
    <cellStyle name="Separador de milhares [0]_A" xfId="28690" xr:uid="{00000000-0005-0000-0000-0000F8700000}"/>
    <cellStyle name="Separador de milhares_A" xfId="28691" xr:uid="{00000000-0005-0000-0000-0000F9700000}"/>
    <cellStyle name="Sheet Title" xfId="28692" xr:uid="{00000000-0005-0000-0000-0000FA700000}"/>
    <cellStyle name="Text" xfId="28693" xr:uid="{00000000-0005-0000-0000-0000FB700000}"/>
    <cellStyle name="Texto de advertencia" xfId="28547" xr:uid="{00000000-0005-0000-0000-0000FC700000}"/>
    <cellStyle name="Texto explicativo" xfId="28548" xr:uid="{00000000-0005-0000-0000-0000FD700000}"/>
    <cellStyle name="Title 2" xfId="178" xr:uid="{00000000-0005-0000-0000-0000FE700000}"/>
    <cellStyle name="Title 2 2" xfId="2858" xr:uid="{00000000-0005-0000-0000-0000FF700000}"/>
    <cellStyle name="Title 3" xfId="2859" xr:uid="{00000000-0005-0000-0000-000000710000}"/>
    <cellStyle name="Title 4" xfId="2948" xr:uid="{00000000-0005-0000-0000-000001710000}"/>
    <cellStyle name="Título" xfId="28549" xr:uid="{00000000-0005-0000-0000-000002710000}"/>
    <cellStyle name="Título 1" xfId="28550" xr:uid="{00000000-0005-0000-0000-000003710000}"/>
    <cellStyle name="Título 2" xfId="28551" xr:uid="{00000000-0005-0000-0000-000004710000}"/>
    <cellStyle name="Título 3" xfId="28552" xr:uid="{00000000-0005-0000-0000-000005710000}"/>
    <cellStyle name="Titulo1" xfId="28694" xr:uid="{00000000-0005-0000-0000-000006710000}"/>
    <cellStyle name="Titulo2" xfId="28695" xr:uid="{00000000-0005-0000-0000-000007710000}"/>
    <cellStyle name="Total" xfId="29" builtinId="25" customBuiltin="1"/>
    <cellStyle name="Total 2" xfId="2860" xr:uid="{00000000-0005-0000-0000-000009710000}"/>
    <cellStyle name="Total 2 2" xfId="2861" xr:uid="{00000000-0005-0000-0000-00000A710000}"/>
    <cellStyle name="Total 2 3" xfId="2862" xr:uid="{00000000-0005-0000-0000-00000B710000}"/>
    <cellStyle name="Total 2 4" xfId="2863" xr:uid="{00000000-0005-0000-0000-00000C710000}"/>
    <cellStyle name="Total 2 5" xfId="28487" xr:uid="{00000000-0005-0000-0000-00000D710000}"/>
    <cellStyle name="Total 3" xfId="2864" xr:uid="{00000000-0005-0000-0000-00000E710000}"/>
    <cellStyle name="Total 3 2" xfId="2865" xr:uid="{00000000-0005-0000-0000-00000F710000}"/>
    <cellStyle name="Total 3 3" xfId="2866" xr:uid="{00000000-0005-0000-0000-000010710000}"/>
    <cellStyle name="Total 3 4" xfId="2867" xr:uid="{00000000-0005-0000-0000-000011710000}"/>
    <cellStyle name="Total 3 5" xfId="28847" xr:uid="{00000000-0005-0000-0000-000012710000}"/>
    <cellStyle name="Total 4" xfId="2868" xr:uid="{00000000-0005-0000-0000-000013710000}"/>
    <cellStyle name="Total 5" xfId="28463" xr:uid="{00000000-0005-0000-0000-000014710000}"/>
    <cellStyle name="V¡rgula" xfId="28696" xr:uid="{00000000-0005-0000-0000-000015710000}"/>
    <cellStyle name="V¡rgula0" xfId="28697" xr:uid="{00000000-0005-0000-0000-000016710000}"/>
    <cellStyle name="vaca" xfId="28698" xr:uid="{00000000-0005-0000-0000-000017710000}"/>
    <cellStyle name="Vírgula" xfId="28699" xr:uid="{00000000-0005-0000-0000-000018710000}"/>
    <cellStyle name="Warning Text" xfId="27" builtinId="11" customBuiltin="1"/>
    <cellStyle name="Warning Text 2" xfId="2869" xr:uid="{00000000-0005-0000-0000-00001A710000}"/>
    <cellStyle name="Warning Text 2 2" xfId="28553" xr:uid="{00000000-0005-0000-0000-00001B710000}"/>
    <cellStyle name="Warning Text 3" xfId="28700" xr:uid="{00000000-0005-0000-0000-00001C710000}"/>
    <cellStyle name="Warning Text 4" xfId="28464" xr:uid="{00000000-0005-0000-0000-00001D710000}"/>
    <cellStyle name="Warning Text 5" xfId="28949" xr:uid="{00000000-0005-0000-0000-00001E710000}"/>
    <cellStyle name="WebAnchor1" xfId="28701" xr:uid="{00000000-0005-0000-0000-00001F710000}"/>
    <cellStyle name="WebAnchor2" xfId="28702" xr:uid="{00000000-0005-0000-0000-000020710000}"/>
    <cellStyle name="WebAnchor3" xfId="28703" xr:uid="{00000000-0005-0000-0000-000021710000}"/>
    <cellStyle name="WebAnchor4" xfId="28704" xr:uid="{00000000-0005-0000-0000-000022710000}"/>
    <cellStyle name="WebAnchor5" xfId="28705" xr:uid="{00000000-0005-0000-0000-000023710000}"/>
    <cellStyle name="WebAnchor6" xfId="28706" xr:uid="{00000000-0005-0000-0000-000024710000}"/>
    <cellStyle name="WebAnchor7" xfId="28707" xr:uid="{00000000-0005-0000-0000-000025710000}"/>
    <cellStyle name="Webexclude" xfId="28708" xr:uid="{00000000-0005-0000-0000-000026710000}"/>
    <cellStyle name="WebFN" xfId="28709" xr:uid="{00000000-0005-0000-0000-000027710000}"/>
    <cellStyle name="WebFN1" xfId="28710" xr:uid="{00000000-0005-0000-0000-000028710000}"/>
    <cellStyle name="WebFN2" xfId="28711" xr:uid="{00000000-0005-0000-0000-000029710000}"/>
    <cellStyle name="WebFN3" xfId="28712" xr:uid="{00000000-0005-0000-0000-00002A710000}"/>
    <cellStyle name="WebFN4" xfId="28713" xr:uid="{00000000-0005-0000-0000-00002B710000}"/>
    <cellStyle name="WebHR" xfId="28714" xr:uid="{00000000-0005-0000-0000-00002C710000}"/>
    <cellStyle name="WebIndent1" xfId="28715" xr:uid="{00000000-0005-0000-0000-00002D710000}"/>
    <cellStyle name="WebIndent1wFN3" xfId="28716" xr:uid="{00000000-0005-0000-0000-00002E710000}"/>
    <cellStyle name="WebIndent2" xfId="28717" xr:uid="{00000000-0005-0000-0000-00002F710000}"/>
    <cellStyle name="WebNoBR" xfId="28718" xr:uid="{00000000-0005-0000-0000-000030710000}"/>
    <cellStyle name="ДАТА" xfId="28719" xr:uid="{00000000-0005-0000-0000-000031710000}"/>
    <cellStyle name="ДЕНЕЖНЫЙ_BOPENGC" xfId="28720" xr:uid="{00000000-0005-0000-0000-000032710000}"/>
    <cellStyle name="ЗАГОЛОВОК1" xfId="28721" xr:uid="{00000000-0005-0000-0000-000033710000}"/>
    <cellStyle name="ЗАГОЛОВОК2" xfId="28722" xr:uid="{00000000-0005-0000-0000-000034710000}"/>
    <cellStyle name="ИТОГОВЫЙ" xfId="28723" xr:uid="{00000000-0005-0000-0000-000035710000}"/>
    <cellStyle name="Обычный_9265SR" xfId="28476" xr:uid="{00000000-0005-0000-0000-000036710000}"/>
    <cellStyle name="ПРОЦЕНТНЫЙ_BOPENGC" xfId="28724" xr:uid="{00000000-0005-0000-0000-000037710000}"/>
    <cellStyle name="ТЕКСТ" xfId="28725" xr:uid="{00000000-0005-0000-0000-000038710000}"/>
    <cellStyle name="ФИКСИРОВАННЫЙ" xfId="28726" xr:uid="{00000000-0005-0000-0000-000039710000}"/>
    <cellStyle name="ФИНАНСОВЫЙ_BOPENGC" xfId="28727"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externalLink" Target="externalLinks/externalLink5.xml"/><Relationship Id="rId63" Type="http://schemas.openxmlformats.org/officeDocument/2006/relationships/externalLink" Target="externalLinks/externalLink21.xml"/><Relationship Id="rId68" Type="http://schemas.openxmlformats.org/officeDocument/2006/relationships/externalLink" Target="externalLinks/externalLink26.xml"/><Relationship Id="rId84" Type="http://schemas.openxmlformats.org/officeDocument/2006/relationships/externalLink" Target="externalLinks/externalLink42.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1.xml"/><Relationship Id="rId58" Type="http://schemas.openxmlformats.org/officeDocument/2006/relationships/externalLink" Target="externalLinks/externalLink16.xml"/><Relationship Id="rId74" Type="http://schemas.openxmlformats.org/officeDocument/2006/relationships/externalLink" Target="externalLinks/externalLink32.xml"/><Relationship Id="rId79" Type="http://schemas.openxmlformats.org/officeDocument/2006/relationships/externalLink" Target="externalLinks/externalLink37.xml"/><Relationship Id="rId5" Type="http://schemas.openxmlformats.org/officeDocument/2006/relationships/worksheet" Target="worksheets/sheet5.xml"/><Relationship Id="rId90" Type="http://schemas.openxmlformats.org/officeDocument/2006/relationships/styles" Target="styles.xml"/><Relationship Id="rId95" Type="http://schemas.openxmlformats.org/officeDocument/2006/relationships/customXml" Target="../customXml/item3.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externalLink" Target="externalLinks/externalLink1.xml"/><Relationship Id="rId48" Type="http://schemas.openxmlformats.org/officeDocument/2006/relationships/externalLink" Target="externalLinks/externalLink6.xml"/><Relationship Id="rId64" Type="http://schemas.openxmlformats.org/officeDocument/2006/relationships/externalLink" Target="externalLinks/externalLink22.xml"/><Relationship Id="rId69" Type="http://schemas.openxmlformats.org/officeDocument/2006/relationships/externalLink" Target="externalLinks/externalLink27.xml"/><Relationship Id="rId8" Type="http://schemas.openxmlformats.org/officeDocument/2006/relationships/worksheet" Target="worksheets/sheet8.xml"/><Relationship Id="rId51" Type="http://schemas.openxmlformats.org/officeDocument/2006/relationships/externalLink" Target="externalLinks/externalLink9.xml"/><Relationship Id="rId72" Type="http://schemas.openxmlformats.org/officeDocument/2006/relationships/externalLink" Target="externalLinks/externalLink30.xml"/><Relationship Id="rId80" Type="http://schemas.openxmlformats.org/officeDocument/2006/relationships/externalLink" Target="externalLinks/externalLink38.xml"/><Relationship Id="rId85" Type="http://schemas.openxmlformats.org/officeDocument/2006/relationships/externalLink" Target="externalLinks/externalLink43.xml"/><Relationship Id="rId9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4.xml"/><Relationship Id="rId59" Type="http://schemas.openxmlformats.org/officeDocument/2006/relationships/externalLink" Target="externalLinks/externalLink17.xml"/><Relationship Id="rId67" Type="http://schemas.openxmlformats.org/officeDocument/2006/relationships/externalLink" Target="externalLinks/externalLink25.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2.xml"/><Relationship Id="rId62" Type="http://schemas.openxmlformats.org/officeDocument/2006/relationships/externalLink" Target="externalLinks/externalLink20.xml"/><Relationship Id="rId70" Type="http://schemas.openxmlformats.org/officeDocument/2006/relationships/externalLink" Target="externalLinks/externalLink28.xml"/><Relationship Id="rId75" Type="http://schemas.openxmlformats.org/officeDocument/2006/relationships/externalLink" Target="externalLinks/externalLink33.xml"/><Relationship Id="rId83" Type="http://schemas.openxmlformats.org/officeDocument/2006/relationships/externalLink" Target="externalLinks/externalLink41.xml"/><Relationship Id="rId88" Type="http://schemas.openxmlformats.org/officeDocument/2006/relationships/externalLink" Target="externalLinks/externalLink46.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7.xml"/><Relationship Id="rId57" Type="http://schemas.openxmlformats.org/officeDocument/2006/relationships/externalLink" Target="externalLinks/externalLink15.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2.xml"/><Relationship Id="rId52" Type="http://schemas.openxmlformats.org/officeDocument/2006/relationships/externalLink" Target="externalLinks/externalLink10.xml"/><Relationship Id="rId60" Type="http://schemas.openxmlformats.org/officeDocument/2006/relationships/externalLink" Target="externalLinks/externalLink18.xml"/><Relationship Id="rId65" Type="http://schemas.openxmlformats.org/officeDocument/2006/relationships/externalLink" Target="externalLinks/externalLink23.xml"/><Relationship Id="rId73" Type="http://schemas.openxmlformats.org/officeDocument/2006/relationships/externalLink" Target="externalLinks/externalLink31.xml"/><Relationship Id="rId78" Type="http://schemas.openxmlformats.org/officeDocument/2006/relationships/externalLink" Target="externalLinks/externalLink36.xml"/><Relationship Id="rId81" Type="http://schemas.openxmlformats.org/officeDocument/2006/relationships/externalLink" Target="externalLinks/externalLink39.xml"/><Relationship Id="rId86" Type="http://schemas.openxmlformats.org/officeDocument/2006/relationships/externalLink" Target="externalLinks/externalLink44.xml"/><Relationship Id="rId9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externalLink" Target="externalLinks/externalLink8.xml"/><Relationship Id="rId55" Type="http://schemas.openxmlformats.org/officeDocument/2006/relationships/externalLink" Target="externalLinks/externalLink13.xml"/><Relationship Id="rId76" Type="http://schemas.openxmlformats.org/officeDocument/2006/relationships/externalLink" Target="externalLinks/externalLink34.xml"/><Relationship Id="rId7" Type="http://schemas.openxmlformats.org/officeDocument/2006/relationships/worksheet" Target="worksheets/sheet7.xml"/><Relationship Id="rId71" Type="http://schemas.openxmlformats.org/officeDocument/2006/relationships/externalLink" Target="externalLinks/externalLink29.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externalLink" Target="externalLinks/externalLink3.xml"/><Relationship Id="rId66" Type="http://schemas.openxmlformats.org/officeDocument/2006/relationships/externalLink" Target="externalLinks/externalLink24.xml"/><Relationship Id="rId87" Type="http://schemas.openxmlformats.org/officeDocument/2006/relationships/externalLink" Target="externalLinks/externalLink45.xml"/><Relationship Id="rId61" Type="http://schemas.openxmlformats.org/officeDocument/2006/relationships/externalLink" Target="externalLinks/externalLink19.xml"/><Relationship Id="rId82" Type="http://schemas.openxmlformats.org/officeDocument/2006/relationships/externalLink" Target="externalLinks/externalLink40.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4.xml"/><Relationship Id="rId77" Type="http://schemas.openxmlformats.org/officeDocument/2006/relationships/externalLink" Target="externalLinks/externalLink35.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13</xdr:row>
      <xdr:rowOff>0</xdr:rowOff>
    </xdr:to>
    <xdr:sp macro="" textlink="">
      <xdr:nvSpPr>
        <xdr:cNvPr id="2" name="Object 1">
          <a:extLst>
            <a:ext uri="{FF2B5EF4-FFF2-40B4-BE49-F238E27FC236}">
              <a16:creationId xmlns:a16="http://schemas.microsoft.com/office/drawing/2014/main" id="{00000000-0008-0000-13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13</xdr:row>
      <xdr:rowOff>0</xdr:rowOff>
    </xdr:to>
    <xdr:sp macro="" textlink="">
      <xdr:nvSpPr>
        <xdr:cNvPr id="3" name="Object 2">
          <a:extLst>
            <a:ext uri="{FF2B5EF4-FFF2-40B4-BE49-F238E27FC236}">
              <a16:creationId xmlns:a16="http://schemas.microsoft.com/office/drawing/2014/main" id="{00000000-0008-0000-13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3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13</xdr:row>
      <xdr:rowOff>0</xdr:rowOff>
    </xdr:to>
    <xdr:sp macro="" textlink="">
      <xdr:nvSpPr>
        <xdr:cNvPr id="5" name="Object 4">
          <a:extLst>
            <a:ext uri="{FF2B5EF4-FFF2-40B4-BE49-F238E27FC236}">
              <a16:creationId xmlns:a16="http://schemas.microsoft.com/office/drawing/2014/main" id="{00000000-0008-0000-13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7" Type="http://schemas.openxmlformats.org/officeDocument/2006/relationships/comments" Target="../comments1.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vmlDrawing" Target="../drawings/vmlDrawing1.vml"/><Relationship Id="rId5" Type="http://schemas.openxmlformats.org/officeDocument/2006/relationships/drawing" Target="../drawings/drawing3.xml"/><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7" Type="http://schemas.openxmlformats.org/officeDocument/2006/relationships/comments" Target="../comments2.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6" Type="http://schemas.openxmlformats.org/officeDocument/2006/relationships/vmlDrawing" Target="../drawings/vmlDrawing2.vml"/><Relationship Id="rId5" Type="http://schemas.openxmlformats.org/officeDocument/2006/relationships/drawing" Target="../drawings/drawing4.xml"/><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55.bin"/><Relationship Id="rId7" Type="http://schemas.openxmlformats.org/officeDocument/2006/relationships/comments" Target="../comments3.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56.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4" Type="http://schemas.openxmlformats.org/officeDocument/2006/relationships/printerSettings" Target="../printerSettings/printerSettings60.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3.bin"/><Relationship Id="rId7" Type="http://schemas.openxmlformats.org/officeDocument/2006/relationships/comments" Target="../comments4.xml"/><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 Id="rId6" Type="http://schemas.openxmlformats.org/officeDocument/2006/relationships/vmlDrawing" Target="../drawings/vmlDrawing4.vml"/><Relationship Id="rId5" Type="http://schemas.openxmlformats.org/officeDocument/2006/relationships/drawing" Target="../drawings/drawing6.xml"/><Relationship Id="rId4" Type="http://schemas.openxmlformats.org/officeDocument/2006/relationships/printerSettings" Target="../printerSettings/printerSettings64.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6" Type="http://schemas.openxmlformats.org/officeDocument/2006/relationships/drawing" Target="../drawings/drawing7.xml"/><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 Id="rId5" Type="http://schemas.openxmlformats.org/officeDocument/2006/relationships/printerSettings" Target="../printerSettings/printerSettings76.bin"/><Relationship Id="rId4" Type="http://schemas.openxmlformats.org/officeDocument/2006/relationships/printerSettings" Target="../printerSettings/printerSettings75.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 Id="rId5" Type="http://schemas.openxmlformats.org/officeDocument/2006/relationships/printerSettings" Target="../printerSettings/printerSettings81.bin"/><Relationship Id="rId4" Type="http://schemas.openxmlformats.org/officeDocument/2006/relationships/printerSettings" Target="../printerSettings/printerSettings8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 Id="rId6" Type="http://schemas.openxmlformats.org/officeDocument/2006/relationships/drawing" Target="../drawings/drawing8.xml"/><Relationship Id="rId5" Type="http://schemas.openxmlformats.org/officeDocument/2006/relationships/printerSettings" Target="../printerSettings/printerSettings86.bin"/><Relationship Id="rId4" Type="http://schemas.openxmlformats.org/officeDocument/2006/relationships/printerSettings" Target="../printerSettings/printerSettings8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89.bin"/><Relationship Id="rId2" Type="http://schemas.openxmlformats.org/officeDocument/2006/relationships/printerSettings" Target="../printerSettings/printerSettings88.bin"/><Relationship Id="rId1" Type="http://schemas.openxmlformats.org/officeDocument/2006/relationships/printerSettings" Target="../printerSettings/printerSettings87.bin"/><Relationship Id="rId5" Type="http://schemas.openxmlformats.org/officeDocument/2006/relationships/printerSettings" Target="../printerSettings/printerSettings91.bin"/><Relationship Id="rId4" Type="http://schemas.openxmlformats.org/officeDocument/2006/relationships/printerSettings" Target="../printerSettings/printerSettings90.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drawing" Target="../drawings/drawing9.xml"/><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 Id="rId5" Type="http://schemas.openxmlformats.org/officeDocument/2006/relationships/printerSettings" Target="../printerSettings/printerSettings101.bin"/><Relationship Id="rId4" Type="http://schemas.openxmlformats.org/officeDocument/2006/relationships/printerSettings" Target="../printerSettings/printerSettings100.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04.bin"/><Relationship Id="rId2" Type="http://schemas.openxmlformats.org/officeDocument/2006/relationships/printerSettings" Target="../printerSettings/printerSettings103.bin"/><Relationship Id="rId1" Type="http://schemas.openxmlformats.org/officeDocument/2006/relationships/printerSettings" Target="../printerSettings/printerSettings102.bin"/><Relationship Id="rId5" Type="http://schemas.openxmlformats.org/officeDocument/2006/relationships/printerSettings" Target="../printerSettings/printerSettings106.bin"/><Relationship Id="rId4" Type="http://schemas.openxmlformats.org/officeDocument/2006/relationships/printerSettings" Target="../printerSettings/printerSettings10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6" Type="http://schemas.openxmlformats.org/officeDocument/2006/relationships/drawing" Target="../drawings/drawing10.xml"/><Relationship Id="rId5" Type="http://schemas.openxmlformats.org/officeDocument/2006/relationships/printerSettings" Target="../printerSettings/printerSettings111.bin"/><Relationship Id="rId4" Type="http://schemas.openxmlformats.org/officeDocument/2006/relationships/printerSettings" Target="../printerSettings/printerSettings110.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 Id="rId5" Type="http://schemas.openxmlformats.org/officeDocument/2006/relationships/printerSettings" Target="../printerSettings/printerSettings116.bin"/><Relationship Id="rId4" Type="http://schemas.openxmlformats.org/officeDocument/2006/relationships/printerSettings" Target="../printerSettings/printerSettings115.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19.bin"/><Relationship Id="rId2" Type="http://schemas.openxmlformats.org/officeDocument/2006/relationships/printerSettings" Target="../printerSettings/printerSettings118.bin"/><Relationship Id="rId1" Type="http://schemas.openxmlformats.org/officeDocument/2006/relationships/printerSettings" Target="../printerSettings/printerSettings117.bin"/><Relationship Id="rId5" Type="http://schemas.openxmlformats.org/officeDocument/2006/relationships/drawing" Target="../drawings/drawing11.xml"/><Relationship Id="rId4" Type="http://schemas.openxmlformats.org/officeDocument/2006/relationships/printerSettings" Target="../printerSettings/printerSettings12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6" Type="http://schemas.openxmlformats.org/officeDocument/2006/relationships/drawing" Target="../drawings/drawing12.xml"/><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1.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34.bin"/><Relationship Id="rId2" Type="http://schemas.openxmlformats.org/officeDocument/2006/relationships/printerSettings" Target="../printerSettings/printerSettings133.bin"/><Relationship Id="rId1" Type="http://schemas.openxmlformats.org/officeDocument/2006/relationships/printerSettings" Target="../printerSettings/printerSettings132.bin"/><Relationship Id="rId5" Type="http://schemas.openxmlformats.org/officeDocument/2006/relationships/printerSettings" Target="../printerSettings/printerSettings136.bin"/><Relationship Id="rId4" Type="http://schemas.openxmlformats.org/officeDocument/2006/relationships/printerSettings" Target="../printerSettings/printerSettings13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39.bin"/><Relationship Id="rId2" Type="http://schemas.openxmlformats.org/officeDocument/2006/relationships/printerSettings" Target="../printerSettings/printerSettings138.bin"/><Relationship Id="rId1" Type="http://schemas.openxmlformats.org/officeDocument/2006/relationships/printerSettings" Target="../printerSettings/printerSettings137.bin"/><Relationship Id="rId5" Type="http://schemas.openxmlformats.org/officeDocument/2006/relationships/printerSettings" Target="../printerSettings/printerSettings141.bin"/><Relationship Id="rId4" Type="http://schemas.openxmlformats.org/officeDocument/2006/relationships/printerSettings" Target="../printerSettings/printerSettings14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 Id="rId5" Type="http://schemas.openxmlformats.org/officeDocument/2006/relationships/printerSettings" Target="../printerSettings/printerSettings146.bin"/><Relationship Id="rId4" Type="http://schemas.openxmlformats.org/officeDocument/2006/relationships/printerSettings" Target="../printerSettings/printerSettings145.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 Id="rId5" Type="http://schemas.openxmlformats.org/officeDocument/2006/relationships/printerSettings" Target="../printerSettings/printerSettings151.bin"/><Relationship Id="rId4" Type="http://schemas.openxmlformats.org/officeDocument/2006/relationships/printerSettings" Target="../printerSettings/printerSettings150.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drawing" Target="../drawings/drawing14.xml"/><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 Id="rId6" Type="http://schemas.openxmlformats.org/officeDocument/2006/relationships/drawing" Target="../drawings/drawing15.xml"/><Relationship Id="rId5" Type="http://schemas.openxmlformats.org/officeDocument/2006/relationships/printerSettings" Target="../printerSettings/printerSettings161.bin"/><Relationship Id="rId4" Type="http://schemas.openxmlformats.org/officeDocument/2006/relationships/printerSettings" Target="../printerSettings/printerSettings160.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64.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69.bin"/><Relationship Id="rId2" Type="http://schemas.openxmlformats.org/officeDocument/2006/relationships/printerSettings" Target="../printerSettings/printerSettings168.bin"/><Relationship Id="rId1" Type="http://schemas.openxmlformats.org/officeDocument/2006/relationships/printerSettings" Target="../printerSettings/printerSettings167.bin"/><Relationship Id="rId5" Type="http://schemas.openxmlformats.org/officeDocument/2006/relationships/printerSettings" Target="../printerSettings/printerSettings171.bin"/><Relationship Id="rId4" Type="http://schemas.openxmlformats.org/officeDocument/2006/relationships/printerSettings" Target="../printerSettings/printerSettings170.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 Id="rId4" Type="http://schemas.openxmlformats.org/officeDocument/2006/relationships/printerSettings" Target="../printerSettings/printerSettings175.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4" Type="http://schemas.openxmlformats.org/officeDocument/2006/relationships/printerSettings" Target="../printerSettings/printerSettings179.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drawing" Target="../drawings/drawing2.xml"/><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835">
        <v>2009</v>
      </c>
      <c r="D7" s="1836"/>
      <c r="E7" s="1836"/>
      <c r="F7" s="1836"/>
      <c r="G7" s="1836"/>
      <c r="H7" s="1836"/>
      <c r="I7" s="1836"/>
      <c r="J7" s="1836"/>
      <c r="K7" s="1836"/>
      <c r="L7" s="1836"/>
      <c r="M7" s="1836"/>
      <c r="N7" s="1836"/>
      <c r="O7" s="1837">
        <v>2010</v>
      </c>
      <c r="P7" s="1838"/>
      <c r="Q7" s="1838"/>
      <c r="R7" s="1838"/>
      <c r="S7" s="1838"/>
      <c r="T7" s="1838"/>
      <c r="U7" s="1838"/>
      <c r="V7" s="1838"/>
      <c r="W7" s="1838"/>
      <c r="X7" s="1838"/>
      <c r="Y7" s="1838"/>
      <c r="Z7" s="1838"/>
      <c r="AA7" s="1837">
        <v>2011</v>
      </c>
      <c r="AB7" s="1838"/>
      <c r="AC7" s="1838"/>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830">
        <v>2013</v>
      </c>
      <c r="BK65" s="1832"/>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830">
        <v>2012</v>
      </c>
      <c r="BJ96" s="1831"/>
      <c r="BK96" s="1831"/>
      <c r="BL96" s="1831"/>
      <c r="BM96" s="1831"/>
      <c r="BN96" s="1831"/>
      <c r="BO96" s="1831"/>
      <c r="BP96" s="1831"/>
      <c r="BQ96" s="1831"/>
      <c r="BR96" s="1831"/>
      <c r="BS96" s="1832"/>
      <c r="BT96" s="1833">
        <v>2013</v>
      </c>
      <c r="BU96" s="1834"/>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2"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8" bestFit="1" customWidth="1"/>
    <col min="23" max="23" width="8.88671875" style="1029" bestFit="1" customWidth="1"/>
    <col min="24" max="24" width="9.33203125" style="1030" bestFit="1" customWidth="1"/>
    <col min="25" max="16384" width="8.6640625" style="614"/>
  </cols>
  <sheetData>
    <row r="1" spans="1:24" ht="27" customHeight="1">
      <c r="B1" s="1843" t="s">
        <v>1727</v>
      </c>
      <c r="C1" s="1843"/>
      <c r="D1" s="1843"/>
      <c r="E1" s="1843"/>
      <c r="F1" s="1843"/>
      <c r="G1" s="1843"/>
      <c r="H1" s="1843"/>
      <c r="I1" s="1843"/>
      <c r="J1" s="1843"/>
      <c r="K1" s="1843"/>
      <c r="L1" s="1843"/>
      <c r="M1" s="1843"/>
      <c r="N1" s="1843"/>
      <c r="O1" s="1843"/>
      <c r="P1" s="1843"/>
      <c r="Q1" s="1843"/>
      <c r="R1" s="1843"/>
      <c r="S1" s="1843"/>
      <c r="T1" s="1843"/>
    </row>
    <row r="2" spans="1:24" ht="13.9" customHeight="1">
      <c r="A2" s="616"/>
      <c r="B2" s="957"/>
      <c r="C2" s="957"/>
      <c r="D2" s="957"/>
      <c r="E2" s="957"/>
      <c r="F2" s="957"/>
      <c r="G2" s="957"/>
      <c r="H2" s="957"/>
      <c r="I2" s="957"/>
      <c r="J2" s="957"/>
      <c r="K2" s="957"/>
      <c r="L2" s="957"/>
      <c r="M2" s="957"/>
      <c r="N2" s="957"/>
      <c r="O2" s="957"/>
      <c r="P2" s="957"/>
      <c r="Q2" s="957"/>
      <c r="R2" s="957"/>
      <c r="S2" s="957"/>
      <c r="T2" s="957"/>
    </row>
    <row r="3" spans="1:24" ht="19.5" customHeight="1">
      <c r="A3" s="615"/>
      <c r="B3" s="1825" t="s">
        <v>1349</v>
      </c>
      <c r="C3" s="1825"/>
      <c r="D3" s="1825"/>
      <c r="E3" s="1825"/>
      <c r="F3" s="1825"/>
      <c r="G3" s="1825"/>
      <c r="H3" s="1825"/>
      <c r="I3" s="1825"/>
      <c r="J3" s="1825"/>
      <c r="K3" s="1825"/>
      <c r="L3" s="1825"/>
      <c r="M3" s="1825"/>
      <c r="N3" s="1825"/>
      <c r="O3" s="1825"/>
      <c r="P3" s="1825"/>
      <c r="Q3" s="1825"/>
      <c r="R3" s="1825"/>
      <c r="S3" s="1825"/>
      <c r="T3" s="1825"/>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31"/>
      <c r="C5" s="1032"/>
      <c r="D5" s="1033"/>
      <c r="E5" s="1034"/>
      <c r="F5" s="1034"/>
      <c r="G5" s="1035"/>
      <c r="H5" s="1034"/>
      <c r="I5" s="1033"/>
      <c r="J5" s="1034"/>
      <c r="K5" s="1034"/>
      <c r="L5" s="1035"/>
      <c r="M5" s="1033"/>
      <c r="N5" s="1034"/>
      <c r="O5" s="1034"/>
      <c r="P5" s="1035"/>
      <c r="Q5" s="1036"/>
      <c r="R5" s="1036"/>
      <c r="S5" s="1036"/>
      <c r="T5" s="1036"/>
    </row>
    <row r="6" spans="1:24" ht="19.5" customHeight="1" thickBot="1">
      <c r="B6" s="1037"/>
      <c r="C6" s="1038"/>
      <c r="D6" s="1844"/>
      <c r="E6" s="1845"/>
      <c r="F6" s="1845"/>
      <c r="G6" s="1846"/>
      <c r="H6" s="1039"/>
      <c r="I6" s="1847"/>
      <c r="J6" s="1848"/>
      <c r="K6" s="1848"/>
      <c r="L6" s="1849"/>
      <c r="M6" s="1042"/>
      <c r="N6" s="1093"/>
      <c r="O6" s="1093"/>
      <c r="P6" s="1046"/>
      <c r="Q6" s="1040"/>
      <c r="R6" s="1040"/>
      <c r="S6" s="1040"/>
      <c r="T6" s="1040"/>
    </row>
    <row r="7" spans="1:24" ht="15" customHeight="1" thickTop="1" thickBot="1">
      <c r="B7" s="1041"/>
      <c r="C7" s="1041"/>
      <c r="D7" s="1040" t="s">
        <v>35</v>
      </c>
      <c r="E7" s="1040"/>
      <c r="F7" s="1040"/>
      <c r="G7" s="1040"/>
      <c r="H7" s="1042"/>
      <c r="I7" s="1850" t="s">
        <v>1694</v>
      </c>
      <c r="J7" s="1851"/>
      <c r="K7" s="1851"/>
      <c r="L7" s="1852"/>
      <c r="M7" s="1851" t="s">
        <v>1695</v>
      </c>
      <c r="N7" s="1851"/>
      <c r="O7" s="1851"/>
      <c r="P7" s="1851"/>
      <c r="Q7" s="1040" t="s">
        <v>1696</v>
      </c>
      <c r="R7" s="1040" t="s">
        <v>1479</v>
      </c>
      <c r="S7" s="1040" t="s">
        <v>1164</v>
      </c>
      <c r="T7" s="1043" t="s">
        <v>287</v>
      </c>
    </row>
    <row r="8" spans="1:24" ht="16.5" customHeight="1" thickTop="1">
      <c r="B8" s="1040" t="s">
        <v>32</v>
      </c>
      <c r="C8" s="1040"/>
      <c r="D8" s="1040" t="s">
        <v>998</v>
      </c>
      <c r="E8" s="1040"/>
      <c r="F8" s="1040"/>
      <c r="G8" s="1040"/>
      <c r="H8" s="1040"/>
      <c r="I8" s="1044"/>
      <c r="J8" s="1045"/>
      <c r="K8" s="1045"/>
      <c r="L8" s="1045"/>
      <c r="M8" s="1040"/>
      <c r="N8" s="1040"/>
      <c r="O8" s="1040"/>
      <c r="P8" s="1040"/>
      <c r="Q8" s="1040"/>
      <c r="R8" s="1040"/>
      <c r="S8" s="1040" t="s">
        <v>1026</v>
      </c>
      <c r="T8" s="1040"/>
    </row>
    <row r="9" spans="1:24"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row>
    <row r="10" spans="1:24"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row>
    <row r="11" spans="1:24"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row>
    <row r="12" spans="1:24"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V12" s="1052" t="s">
        <v>1709</v>
      </c>
    </row>
    <row r="13" spans="1:24" ht="15" customHeight="1">
      <c r="B13" s="1053">
        <v>2015</v>
      </c>
      <c r="C13" s="1053"/>
      <c r="D13" s="1040"/>
      <c r="E13" s="1040"/>
      <c r="F13" s="1040"/>
      <c r="G13" s="1040"/>
      <c r="H13" s="1040"/>
      <c r="I13" s="1040"/>
      <c r="J13" s="1046"/>
      <c r="K13" s="1046"/>
      <c r="L13" s="1046"/>
      <c r="M13" s="1040"/>
      <c r="N13" s="1040"/>
      <c r="O13" s="1040"/>
      <c r="P13" s="1040"/>
      <c r="Q13" s="1040"/>
      <c r="R13" s="1040"/>
      <c r="S13" s="1040"/>
      <c r="T13" s="1040"/>
    </row>
    <row r="14" spans="1:24" ht="15" customHeight="1">
      <c r="B14" s="1054" t="s">
        <v>1170</v>
      </c>
      <c r="C14" s="1135">
        <f>'Input Merchant Assets'!C5</f>
        <v>0</v>
      </c>
      <c r="D14" s="1056">
        <f>'Input Merchant Assets'!AR4/1000000</f>
        <v>0.61831400000000003</v>
      </c>
      <c r="E14" s="1056">
        <f>'Input Merchant Assets'!E4/1000000</f>
        <v>0.25602599999999998</v>
      </c>
      <c r="F14" s="1056">
        <f>('Input Merchant Assets'!J4+'Input Merchant Assets'!U4+'Input Merchant Assets'!AG4+'Input Merchant Assets'!AL4)/1000000</f>
        <v>8.9610000000000002E-3</v>
      </c>
      <c r="G14" s="1056">
        <f>('Input Merchant Assets'!AS4)/1000000</f>
        <v>0.13442000000000001</v>
      </c>
      <c r="H14" s="1057">
        <f>('Input Merchant Assets'!AV4+'Input Merchant Assets'!AW4)/1000000</f>
        <v>0</v>
      </c>
      <c r="I14" s="1057">
        <f>('Input Merchant Assets'!AZ4+'Input Merchant Assets'!BC4+'Input Merchant Assets'!BD4)/1000000</f>
        <v>1.5950899999999999</v>
      </c>
      <c r="J14" s="1058">
        <f>'Input Merchant Assets'!BM4/1000000</f>
        <v>0</v>
      </c>
      <c r="K14" s="1058">
        <f>('Input Merchant Assets'!BU4+'Input Merchant Assets'!BY4)/1000000</f>
        <v>0</v>
      </c>
      <c r="L14" s="1058">
        <f>'Input Merchant Assets'!DG4/1000000</f>
        <v>0</v>
      </c>
      <c r="M14" s="1057">
        <f>'Input Merchant Assets'!BE4/1000000</f>
        <v>0</v>
      </c>
      <c r="N14" s="1057">
        <f>('Input Merchant Assets'!BQ4+'Input Merchant Assets'!BR4)/1000000</f>
        <v>0</v>
      </c>
      <c r="O14" s="1057">
        <f>('Input Merchant Assets'!BZ4+'Input Merchant Assets'!CJ4+'Input Merchant Assets'!CK4+'Input Merchant Assets'!CL4)/1000000</f>
        <v>0</v>
      </c>
      <c r="P14" s="1057">
        <f>('Input Merchant Assets'!DQ4+'Input Merchant Assets'!DU4)/1000000</f>
        <v>78.471627999999995</v>
      </c>
      <c r="Q14" s="1057">
        <f>'Input Merchant Assets'!DZ4/1000000</f>
        <v>8.3443500000000004</v>
      </c>
      <c r="R14" s="1057">
        <f>'Input Merchant Assets'!GB4/1000000</f>
        <v>10.658022000000001</v>
      </c>
      <c r="S14" s="1057">
        <f>'Input Merchant Assets'!FW4/1000000</f>
        <v>23.661401999999999</v>
      </c>
      <c r="T14" s="1059">
        <f>SUM(C14:S14)</f>
        <v>123.74821299999999</v>
      </c>
      <c r="V14" s="1060">
        <f>T14-'Input Merchant Assets'!GF4/1000000</f>
        <v>0</v>
      </c>
      <c r="W14" s="1061">
        <f>+V14/T14</f>
        <v>0</v>
      </c>
      <c r="X14" s="1030">
        <f>+V14*1000000</f>
        <v>0</v>
      </c>
    </row>
    <row r="15" spans="1:24" ht="15" customHeight="1">
      <c r="B15" s="1054" t="s">
        <v>1172</v>
      </c>
      <c r="C15" s="1135">
        <f>'Input Merchant Assets'!C6</f>
        <v>0</v>
      </c>
      <c r="D15" s="1056">
        <f>'Input Merchant Assets'!AR5/1000000</f>
        <v>0.44962200000000002</v>
      </c>
      <c r="E15" s="1056">
        <f>'Input Merchant Assets'!E5/1000000</f>
        <v>0.190881</v>
      </c>
      <c r="F15" s="1056">
        <f>('Input Merchant Assets'!J5+'Input Merchant Assets'!U5+'Input Merchant Assets'!AG5+'Input Merchant Assets'!AL5)/1000000</f>
        <v>8.6352999999999999E-2</v>
      </c>
      <c r="G15" s="1056">
        <f>('Input Merchant Assets'!AS5)/1000000</f>
        <v>0.13983799999999999</v>
      </c>
      <c r="H15" s="1057">
        <f>('Input Merchant Assets'!AV5+'Input Merchant Assets'!AW5)/1000000</f>
        <v>0</v>
      </c>
      <c r="I15" s="1057">
        <f>('Input Merchant Assets'!AZ5+'Input Merchant Assets'!BC5+'Input Merchant Assets'!BD5)/1000000</f>
        <v>1.5950899999999999</v>
      </c>
      <c r="J15" s="1058">
        <f>'Input Merchant Assets'!BM5/1000000</f>
        <v>0</v>
      </c>
      <c r="K15" s="1058">
        <f>('Input Merchant Assets'!BU5+'Input Merchant Assets'!BY5)/1000000</f>
        <v>0</v>
      </c>
      <c r="L15" s="1058">
        <f>'Input Merchant Assets'!DG5/1000000</f>
        <v>0</v>
      </c>
      <c r="M15" s="1057">
        <f>'Input Merchant Assets'!BE5/1000000</f>
        <v>0</v>
      </c>
      <c r="N15" s="1057">
        <f>('Input Merchant Assets'!BQ5+'Input Merchant Assets'!BR5)/1000000</f>
        <v>0</v>
      </c>
      <c r="O15" s="1057">
        <f>('Input Merchant Assets'!BZ5+'Input Merchant Assets'!CJ5+'Input Merchant Assets'!CK5+'Input Merchant Assets'!CL5)/1000000</f>
        <v>0</v>
      </c>
      <c r="P15" s="1057">
        <f>('Input Merchant Assets'!DQ5+'Input Merchant Assets'!DU5)/1000000</f>
        <v>80.283201000000005</v>
      </c>
      <c r="Q15" s="1057">
        <f>'Input Merchant Assets'!DZ5/1000000</f>
        <v>8.3467000000000002</v>
      </c>
      <c r="R15" s="1057">
        <f>'Input Merchant Assets'!GB5/1000000</f>
        <v>10.991795</v>
      </c>
      <c r="S15" s="1057">
        <f>'Input Merchant Assets'!FW5/1000000</f>
        <v>23.578704999999999</v>
      </c>
      <c r="T15" s="1059">
        <f t="shared" ref="T15:T39" si="0">SUM(C15:S15)</f>
        <v>125.66218499999999</v>
      </c>
      <c r="V15" s="1060">
        <f>T15-'Input Merchant Assets'!GF5/1000000</f>
        <v>0</v>
      </c>
      <c r="W15" s="1061">
        <f t="shared" ref="W15:W39" si="1">+V15/T15</f>
        <v>0</v>
      </c>
      <c r="X15" s="1030">
        <f t="shared" ref="X15:X25" si="2">+V15*1000000</f>
        <v>0</v>
      </c>
    </row>
    <row r="16" spans="1:24" ht="15" customHeight="1">
      <c r="B16" s="1054" t="s">
        <v>1173</v>
      </c>
      <c r="C16" s="1135">
        <f>'Input Merchant Assets'!C7</f>
        <v>0</v>
      </c>
      <c r="D16" s="1056">
        <f>'Input Merchant Assets'!AR6/1000000</f>
        <v>0.37140099999999998</v>
      </c>
      <c r="E16" s="1056">
        <f>'Input Merchant Assets'!E6/1000000</f>
        <v>0.14913699999999999</v>
      </c>
      <c r="F16" s="1056">
        <f>('Input Merchant Assets'!J6+'Input Merchant Assets'!U6+'Input Merchant Assets'!AG6+'Input Merchant Assets'!AL6)/1000000</f>
        <v>7.1199999999999996E-4</v>
      </c>
      <c r="G16" s="1056">
        <f>('Input Merchant Assets'!AS6)/1000000</f>
        <v>0.13827999999999999</v>
      </c>
      <c r="H16" s="1057">
        <f>('Input Merchant Assets'!AV6+'Input Merchant Assets'!AW6)/1000000</f>
        <v>0</v>
      </c>
      <c r="I16" s="1057">
        <f>('Input Merchant Assets'!AZ6+'Input Merchant Assets'!BC6+'Input Merchant Assets'!BD6)/1000000</f>
        <v>1.4729239999999999</v>
      </c>
      <c r="J16" s="1058">
        <f>'Input Merchant Assets'!BM6/1000000</f>
        <v>0</v>
      </c>
      <c r="K16" s="1058">
        <f>('Input Merchant Assets'!BU6+'Input Merchant Assets'!BY6)/1000000</f>
        <v>0</v>
      </c>
      <c r="L16" s="1058">
        <f>'Input Merchant Assets'!DG6/1000000</f>
        <v>0</v>
      </c>
      <c r="M16" s="1057">
        <f>'Input Merchant Assets'!BE6/1000000</f>
        <v>0</v>
      </c>
      <c r="N16" s="1057">
        <f>('Input Merchant Assets'!BQ6+'Input Merchant Assets'!BR6)/1000000</f>
        <v>0</v>
      </c>
      <c r="O16" s="1057">
        <f>('Input Merchant Assets'!BZ6+'Input Merchant Assets'!CJ6+'Input Merchant Assets'!CK6+'Input Merchant Assets'!CL6)/1000000</f>
        <v>0</v>
      </c>
      <c r="P16" s="1057">
        <f>('Input Merchant Assets'!DQ6+'Input Merchant Assets'!DU6)/1000000</f>
        <v>80.796128999999993</v>
      </c>
      <c r="Q16" s="1057">
        <f>'Input Merchant Assets'!DZ6/1000000</f>
        <v>8.2471499999999995</v>
      </c>
      <c r="R16" s="1057">
        <f>'Input Merchant Assets'!GB6/1000000</f>
        <v>10.944379</v>
      </c>
      <c r="S16" s="1057">
        <f>'Input Merchant Assets'!FW6/1000000</f>
        <v>23.386596999999998</v>
      </c>
      <c r="T16" s="1059">
        <f t="shared" si="0"/>
        <v>125.50670899999999</v>
      </c>
      <c r="V16" s="1060">
        <f>T16-'Input Merchant Assets'!GF6/1000000</f>
        <v>0</v>
      </c>
      <c r="W16" s="1061">
        <f t="shared" si="1"/>
        <v>0</v>
      </c>
      <c r="X16" s="1030">
        <f t="shared" si="2"/>
        <v>0</v>
      </c>
    </row>
    <row r="17" spans="2:24" ht="15" customHeight="1">
      <c r="B17" s="1054" t="s">
        <v>1174</v>
      </c>
      <c r="C17" s="1135">
        <f>'Input Merchant Assets'!C8</f>
        <v>0</v>
      </c>
      <c r="D17" s="1056">
        <f>'Input Merchant Assets'!AR7/1000000</f>
        <v>0.27882099999999999</v>
      </c>
      <c r="E17" s="1056">
        <f>'Input Merchant Assets'!E7/1000000</f>
        <v>5.3561999999999999E-2</v>
      </c>
      <c r="F17" s="1056">
        <f>('Input Merchant Assets'!J7+'Input Merchant Assets'!U7+'Input Merchant Assets'!AG7+'Input Merchant Assets'!AL7)/1000000</f>
        <v>0</v>
      </c>
      <c r="G17" s="1056">
        <f>('Input Merchant Assets'!AS7)/1000000</f>
        <v>7.0475999999999997E-2</v>
      </c>
      <c r="H17" s="1057">
        <f>('Input Merchant Assets'!AV7+'Input Merchant Assets'!AW7)/1000000</f>
        <v>0</v>
      </c>
      <c r="I17" s="1057">
        <f>('Input Merchant Assets'!AZ7+'Input Merchant Assets'!BC7+'Input Merchant Assets'!BD7)/1000000</f>
        <v>0.17871200000000001</v>
      </c>
      <c r="J17" s="1058">
        <f>'Input Merchant Assets'!BM7/1000000</f>
        <v>0</v>
      </c>
      <c r="K17" s="1058">
        <f>('Input Merchant Assets'!BU7+'Input Merchant Assets'!BY7)/1000000</f>
        <v>0</v>
      </c>
      <c r="L17" s="1058">
        <f>'Input Merchant Assets'!DG7/1000000</f>
        <v>0</v>
      </c>
      <c r="M17" s="1057">
        <f>'Input Merchant Assets'!BE7/1000000</f>
        <v>0</v>
      </c>
      <c r="N17" s="1057">
        <f>('Input Merchant Assets'!BQ7+'Input Merchant Assets'!BR7)/1000000</f>
        <v>0</v>
      </c>
      <c r="O17" s="1057">
        <f>('Input Merchant Assets'!BZ7+'Input Merchant Assets'!CJ7+'Input Merchant Assets'!CK7+'Input Merchant Assets'!CL7)/1000000</f>
        <v>0</v>
      </c>
      <c r="P17" s="1057">
        <f>('Input Merchant Assets'!DQ7+'Input Merchant Assets'!DU7)/1000000</f>
        <v>66.738601000000003</v>
      </c>
      <c r="Q17" s="1057">
        <f>'Input Merchant Assets'!DZ7/1000000</f>
        <v>0</v>
      </c>
      <c r="R17" s="1057">
        <f>'Input Merchant Assets'!GB7/1000000</f>
        <v>10.274229999999999</v>
      </c>
      <c r="S17" s="1057">
        <f>'Input Merchant Assets'!FW7/1000000</f>
        <v>21.298812000000002</v>
      </c>
      <c r="T17" s="1059">
        <f t="shared" si="0"/>
        <v>98.893214</v>
      </c>
      <c r="V17" s="1060">
        <f>T17-'Input Merchant Assets'!GF7/1000000</f>
        <v>0</v>
      </c>
      <c r="W17" s="1061">
        <f t="shared" si="1"/>
        <v>0</v>
      </c>
      <c r="X17" s="1030">
        <f t="shared" si="2"/>
        <v>0</v>
      </c>
    </row>
    <row r="18" spans="2:24" ht="15" customHeight="1">
      <c r="B18" s="1054" t="s">
        <v>1165</v>
      </c>
      <c r="C18" s="1135">
        <f>'Input Merchant Assets'!C9</f>
        <v>0</v>
      </c>
      <c r="D18" s="1056">
        <f>'Input Merchant Assets'!AR8/1000000</f>
        <v>0.43113600000000002</v>
      </c>
      <c r="E18" s="1056">
        <f>'Input Merchant Assets'!E8/1000000</f>
        <v>3.0309999999999998E-3</v>
      </c>
      <c r="F18" s="1056">
        <f>('Input Merchant Assets'!J8+'Input Merchant Assets'!U8+'Input Merchant Assets'!AG8+'Input Merchant Assets'!AL8)/1000000</f>
        <v>0</v>
      </c>
      <c r="G18" s="1056">
        <f>('Input Merchant Assets'!AS8)/1000000</f>
        <v>9.9670000000000002E-3</v>
      </c>
      <c r="H18" s="1057">
        <f>('Input Merchant Assets'!AV8+'Input Merchant Assets'!AW8)/1000000</f>
        <v>0</v>
      </c>
      <c r="I18" s="1057">
        <f>('Input Merchant Assets'!AZ8+'Input Merchant Assets'!BC8+'Input Merchant Assets'!BD8)/1000000</f>
        <v>0.17871200000000001</v>
      </c>
      <c r="J18" s="1058">
        <f>'Input Merchant Assets'!BM8/1000000</f>
        <v>0</v>
      </c>
      <c r="K18" s="1058">
        <f>('Input Merchant Assets'!BU8+'Input Merchant Assets'!BY8)/1000000</f>
        <v>0</v>
      </c>
      <c r="L18" s="1058">
        <f>'Input Merchant Assets'!DG8/1000000</f>
        <v>0</v>
      </c>
      <c r="M18" s="1057">
        <f>'Input Merchant Assets'!BE8/1000000</f>
        <v>0</v>
      </c>
      <c r="N18" s="1057">
        <f>('Input Merchant Assets'!BQ8+'Input Merchant Assets'!BR8)/1000000</f>
        <v>0</v>
      </c>
      <c r="O18" s="1057">
        <f>('Input Merchant Assets'!BZ8+'Input Merchant Assets'!CJ8+'Input Merchant Assets'!CK8+'Input Merchant Assets'!CL8)/1000000</f>
        <v>0</v>
      </c>
      <c r="P18" s="1057">
        <f>('Input Merchant Assets'!DQ8+'Input Merchant Assets'!DU8)/1000000</f>
        <v>67.861046000000002</v>
      </c>
      <c r="Q18" s="1057">
        <f>'Input Merchant Assets'!DZ8/1000000</f>
        <v>0</v>
      </c>
      <c r="R18" s="1057">
        <f>'Input Merchant Assets'!GB8/1000000</f>
        <v>9.5959679999999992</v>
      </c>
      <c r="S18" s="1057">
        <f>'Input Merchant Assets'!FW8/1000000</f>
        <v>21.203555999999999</v>
      </c>
      <c r="T18" s="1059">
        <f t="shared" si="0"/>
        <v>99.283415999999988</v>
      </c>
      <c r="V18" s="1060">
        <f>T18-'Input Merchant Assets'!GF8/1000000</f>
        <v>0</v>
      </c>
      <c r="W18" s="1061">
        <f t="shared" si="1"/>
        <v>0</v>
      </c>
      <c r="X18" s="1030">
        <f t="shared" si="2"/>
        <v>0</v>
      </c>
    </row>
    <row r="19" spans="2:24" ht="15" customHeight="1">
      <c r="B19" s="1054" t="s">
        <v>1175</v>
      </c>
      <c r="C19" s="1135">
        <f>'Input Merchant Assets'!C10</f>
        <v>0</v>
      </c>
      <c r="D19" s="1056">
        <f>'Input Merchant Assets'!AR9/1000000</f>
        <v>0.28321067489377044</v>
      </c>
      <c r="E19" s="1056">
        <f>'Input Merchant Assets'!E9/1000000</f>
        <v>3.0499769999999999E-2</v>
      </c>
      <c r="F19" s="1056">
        <f>('Input Merchant Assets'!J9+'Input Merchant Assets'!U9+'Input Merchant Assets'!AG9+'Input Merchant Assets'!AL9)/1000000</f>
        <v>0</v>
      </c>
      <c r="G19" s="1056">
        <f>('Input Merchant Assets'!AS9)/1000000</f>
        <v>9.9665438174149999E-3</v>
      </c>
      <c r="H19" s="1057">
        <f>('Input Merchant Assets'!AV9+'Input Merchant Assets'!AW9)/1000000</f>
        <v>0</v>
      </c>
      <c r="I19" s="1057">
        <f>('Input Merchant Assets'!AZ9+'Input Merchant Assets'!BC9+'Input Merchant Assets'!BD9)/1000000</f>
        <v>0.17871200000000001</v>
      </c>
      <c r="J19" s="1058">
        <f>'Input Merchant Assets'!BM9/1000000</f>
        <v>0</v>
      </c>
      <c r="K19" s="1058">
        <f>('Input Merchant Assets'!BU9+'Input Merchant Assets'!BY9)/1000000</f>
        <v>0</v>
      </c>
      <c r="L19" s="1058">
        <f>'Input Merchant Assets'!DG9/1000000</f>
        <v>0</v>
      </c>
      <c r="M19" s="1057">
        <f>'Input Merchant Assets'!BE9/1000000</f>
        <v>0</v>
      </c>
      <c r="N19" s="1057">
        <f>('Input Merchant Assets'!BQ9+'Input Merchant Assets'!BR9)/1000000</f>
        <v>0</v>
      </c>
      <c r="O19" s="1057">
        <f>('Input Merchant Assets'!BZ9+'Input Merchant Assets'!CJ9+'Input Merchant Assets'!CK9+'Input Merchant Assets'!CL9)/1000000</f>
        <v>0</v>
      </c>
      <c r="P19" s="1057">
        <f>('Input Merchant Assets'!DQ9+'Input Merchant Assets'!DU9)/1000000</f>
        <v>68.12822527000003</v>
      </c>
      <c r="Q19" s="1057">
        <f>'Input Merchant Assets'!DZ9/1000000</f>
        <v>0</v>
      </c>
      <c r="R19" s="1057">
        <f>'Input Merchant Assets'!GB9/1000000</f>
        <v>9.6960915799999974</v>
      </c>
      <c r="S19" s="1057">
        <f>'Input Merchant Assets'!FW9/1000000</f>
        <v>21.110017310000003</v>
      </c>
      <c r="T19" s="1059">
        <f t="shared" si="0"/>
        <v>99.436723148711224</v>
      </c>
      <c r="V19" s="1060">
        <f>T19-'Input Merchant Assets'!GF9/1000000</f>
        <v>0</v>
      </c>
      <c r="W19" s="1061">
        <f t="shared" si="1"/>
        <v>0</v>
      </c>
      <c r="X19" s="1030">
        <f t="shared" si="2"/>
        <v>0</v>
      </c>
    </row>
    <row r="20" spans="2:24" ht="15" customHeight="1">
      <c r="B20" s="1054" t="s">
        <v>1176</v>
      </c>
      <c r="C20" s="1135">
        <f>'Input Merchant Assets'!C11</f>
        <v>0</v>
      </c>
      <c r="D20" s="1056">
        <f>'Input Merchant Assets'!AR10/1000000</f>
        <v>0.16192400000000001</v>
      </c>
      <c r="E20" s="1056">
        <f>'Input Merchant Assets'!E10/1000000</f>
        <v>1.608276</v>
      </c>
      <c r="F20" s="1056">
        <f>('Input Merchant Assets'!J10+'Input Merchant Assets'!U10+'Input Merchant Assets'!AG10+'Input Merchant Assets'!AL10)/1000000</f>
        <v>0</v>
      </c>
      <c r="G20" s="1056">
        <f>('Input Merchant Assets'!AS10)/1000000</f>
        <v>9.9670000000000002E-3</v>
      </c>
      <c r="H20" s="1057">
        <f>('Input Merchant Assets'!AV10+'Input Merchant Assets'!AW10)/1000000</f>
        <v>0</v>
      </c>
      <c r="I20" s="1057">
        <f>('Input Merchant Assets'!AZ10+'Input Merchant Assets'!BC10+'Input Merchant Assets'!BD10)/1000000</f>
        <v>0.17871200000000001</v>
      </c>
      <c r="J20" s="1058">
        <f>'Input Merchant Assets'!BM10/1000000</f>
        <v>0</v>
      </c>
      <c r="K20" s="1058">
        <f>('Input Merchant Assets'!BU10+'Input Merchant Assets'!BY10)/1000000</f>
        <v>0</v>
      </c>
      <c r="L20" s="1058">
        <f>'Input Merchant Assets'!DG10/1000000</f>
        <v>0</v>
      </c>
      <c r="M20" s="1057">
        <f>'Input Merchant Assets'!BE10/1000000</f>
        <v>0</v>
      </c>
      <c r="N20" s="1057">
        <f>('Input Merchant Assets'!BQ10+'Input Merchant Assets'!BR10)/1000000</f>
        <v>0</v>
      </c>
      <c r="O20" s="1057">
        <f>('Input Merchant Assets'!BZ10+'Input Merchant Assets'!CJ10+'Input Merchant Assets'!CK10+'Input Merchant Assets'!CL10)/1000000</f>
        <v>0</v>
      </c>
      <c r="P20" s="1057">
        <f>('Input Merchant Assets'!DQ10+'Input Merchant Assets'!DU10)/1000000</f>
        <v>67.788295000000005</v>
      </c>
      <c r="Q20" s="1057">
        <f>'Input Merchant Assets'!DZ10/1000000</f>
        <v>0</v>
      </c>
      <c r="R20" s="1057">
        <f>'Input Merchant Assets'!GB10/1000000</f>
        <v>9.2010310000000004</v>
      </c>
      <c r="S20" s="1057">
        <f>'Input Merchant Assets'!FW10/1000000</f>
        <v>21.027277999999999</v>
      </c>
      <c r="T20" s="1059">
        <f t="shared" si="0"/>
        <v>99.975482999999997</v>
      </c>
      <c r="V20" s="1060">
        <f>T20-'Input Merchant Assets'!GF10/1000000</f>
        <v>0</v>
      </c>
      <c r="W20" s="1061">
        <f t="shared" si="1"/>
        <v>0</v>
      </c>
      <c r="X20" s="1030">
        <f t="shared" si="2"/>
        <v>0</v>
      </c>
    </row>
    <row r="21" spans="2:24" ht="15" customHeight="1">
      <c r="B21" s="1054" t="s">
        <v>1177</v>
      </c>
      <c r="C21" s="1135">
        <f>'Input Merchant Assets'!C12</f>
        <v>0</v>
      </c>
      <c r="D21" s="1056">
        <f>'Input Merchant Assets'!AR11/1000000</f>
        <v>7.1240999999999999E-2</v>
      </c>
      <c r="E21" s="1056">
        <f>'Input Merchant Assets'!E11/1000000</f>
        <v>1.7700910000000001</v>
      </c>
      <c r="F21" s="1056">
        <f>('Input Merchant Assets'!J11+'Input Merchant Assets'!U11+'Input Merchant Assets'!AG11+'Input Merchant Assets'!AL11)/1000000</f>
        <v>0</v>
      </c>
      <c r="G21" s="1056">
        <f>('Input Merchant Assets'!AS11)/1000000</f>
        <v>9.9670000000000002E-3</v>
      </c>
      <c r="H21" s="1057">
        <f>('Input Merchant Assets'!AV11+'Input Merchant Assets'!AW11)/1000000</f>
        <v>0</v>
      </c>
      <c r="I21" s="1057">
        <f>('Input Merchant Assets'!AZ11+'Input Merchant Assets'!BC11+'Input Merchant Assets'!BD11)/1000000</f>
        <v>0.17871200000000001</v>
      </c>
      <c r="J21" s="1058">
        <f>'Input Merchant Assets'!BM11/1000000</f>
        <v>0</v>
      </c>
      <c r="K21" s="1058">
        <f>('Input Merchant Assets'!BU11+'Input Merchant Assets'!BY11)/1000000</f>
        <v>0</v>
      </c>
      <c r="L21" s="1058">
        <f>'Input Merchant Assets'!DG11/1000000</f>
        <v>0</v>
      </c>
      <c r="M21" s="1057">
        <f>'Input Merchant Assets'!BE11/1000000</f>
        <v>0</v>
      </c>
      <c r="N21" s="1057">
        <f>('Input Merchant Assets'!BQ11+'Input Merchant Assets'!BR11)/1000000</f>
        <v>0</v>
      </c>
      <c r="O21" s="1057">
        <f>('Input Merchant Assets'!BZ11+'Input Merchant Assets'!CJ11+'Input Merchant Assets'!CK11+'Input Merchant Assets'!CL11)/1000000</f>
        <v>0</v>
      </c>
      <c r="P21" s="1057">
        <f>('Input Merchant Assets'!DQ11+'Input Merchant Assets'!DU11)/1000000</f>
        <v>60.008121000000003</v>
      </c>
      <c r="Q21" s="1057">
        <f>'Input Merchant Assets'!DZ11/1000000</f>
        <v>0</v>
      </c>
      <c r="R21" s="1057">
        <f>'Input Merchant Assets'!GB11/1000000</f>
        <v>9.2684289999999994</v>
      </c>
      <c r="S21" s="1057">
        <f>'Input Merchant Assets'!FW11/1000000</f>
        <v>28.086409</v>
      </c>
      <c r="T21" s="1059">
        <f t="shared" si="0"/>
        <v>99.392970000000005</v>
      </c>
      <c r="V21" s="1060">
        <f>T21-'Input Merchant Assets'!GF11/1000000</f>
        <v>0</v>
      </c>
      <c r="W21" s="1061">
        <f t="shared" si="1"/>
        <v>0</v>
      </c>
      <c r="X21" s="1030">
        <f t="shared" si="2"/>
        <v>0</v>
      </c>
    </row>
    <row r="22" spans="2:24" ht="15" customHeight="1">
      <c r="B22" s="1054" t="s">
        <v>1178</v>
      </c>
      <c r="C22" s="1135">
        <f>'Input Merchant Assets'!C13</f>
        <v>0</v>
      </c>
      <c r="D22" s="1056">
        <f>'Input Merchant Assets'!AR12/1000000</f>
        <v>9.2945E-2</v>
      </c>
      <c r="E22" s="1056">
        <f>'Input Merchant Assets'!E12/1000000</f>
        <v>2.2210540000000001</v>
      </c>
      <c r="F22" s="1056">
        <f>('Input Merchant Assets'!J12+'Input Merchant Assets'!U12+'Input Merchant Assets'!AG12+'Input Merchant Assets'!AL12)/1000000</f>
        <v>0</v>
      </c>
      <c r="G22" s="1056">
        <f>('Input Merchant Assets'!AS12)/1000000</f>
        <v>3.3609999999999998E-3</v>
      </c>
      <c r="H22" s="1057">
        <f>('Input Merchant Assets'!AV12+'Input Merchant Assets'!AW12)/1000000</f>
        <v>0</v>
      </c>
      <c r="I22" s="1057">
        <f>('Input Merchant Assets'!AZ12+'Input Merchant Assets'!BC12+'Input Merchant Assets'!BD12)/1000000</f>
        <v>0.18421599999999999</v>
      </c>
      <c r="J22" s="1058">
        <f>'Input Merchant Assets'!BM12/1000000</f>
        <v>0</v>
      </c>
      <c r="K22" s="1058">
        <f>('Input Merchant Assets'!BU12+'Input Merchant Assets'!BY12)/1000000</f>
        <v>0</v>
      </c>
      <c r="L22" s="1058">
        <f>'Input Merchant Assets'!DG12/1000000</f>
        <v>0</v>
      </c>
      <c r="M22" s="1057">
        <f>'Input Merchant Assets'!BE12/1000000</f>
        <v>0</v>
      </c>
      <c r="N22" s="1057">
        <f>('Input Merchant Assets'!BQ12+'Input Merchant Assets'!BR12)/1000000</f>
        <v>0</v>
      </c>
      <c r="O22" s="1057">
        <f>('Input Merchant Assets'!BZ12+'Input Merchant Assets'!CJ12+'Input Merchant Assets'!CK12+'Input Merchant Assets'!CL12)/1000000</f>
        <v>0</v>
      </c>
      <c r="P22" s="1057">
        <f>('Input Merchant Assets'!DQ12+'Input Merchant Assets'!DU12)/1000000</f>
        <v>59.184587000000001</v>
      </c>
      <c r="Q22" s="1057">
        <f>'Input Merchant Assets'!DZ12/1000000</f>
        <v>0</v>
      </c>
      <c r="R22" s="1057">
        <f>'Input Merchant Assets'!GB12/1000000</f>
        <v>9.2256660000000004</v>
      </c>
      <c r="S22" s="1057">
        <f>'Input Merchant Assets'!FW12/1000000</f>
        <v>27.953848000000001</v>
      </c>
      <c r="T22" s="1059">
        <f t="shared" si="0"/>
        <v>98.865677000000005</v>
      </c>
      <c r="V22" s="1060">
        <f>T22-'Input Merchant Assets'!GF12/1000000</f>
        <v>0</v>
      </c>
      <c r="W22" s="1061">
        <f t="shared" si="1"/>
        <v>0</v>
      </c>
      <c r="X22" s="1030">
        <f t="shared" si="2"/>
        <v>0</v>
      </c>
    </row>
    <row r="23" spans="2:24" ht="15" customHeight="1">
      <c r="B23" s="1054" t="s">
        <v>1179</v>
      </c>
      <c r="C23" s="1135">
        <f>'Input Merchant Assets'!C14</f>
        <v>0</v>
      </c>
      <c r="D23" s="1056">
        <f>'Input Merchant Assets'!AR13/1000000</f>
        <v>0.10014352</v>
      </c>
      <c r="E23" s="1056">
        <f>'Input Merchant Assets'!E13/1000000</f>
        <v>2.1182181400000002</v>
      </c>
      <c r="F23" s="1056">
        <f>('Input Merchant Assets'!J13+'Input Merchant Assets'!U13+'Input Merchant Assets'!AG13+'Input Merchant Assets'!AL13)/1000000</f>
        <v>0</v>
      </c>
      <c r="G23" s="1056">
        <f>('Input Merchant Assets'!AS13)/1000000</f>
        <v>3.3609999999999998E-3</v>
      </c>
      <c r="H23" s="1057">
        <f>('Input Merchant Assets'!AV13+'Input Merchant Assets'!AW13)/1000000</f>
        <v>0</v>
      </c>
      <c r="I23" s="1057">
        <f>('Input Merchant Assets'!AZ13+'Input Merchant Assets'!BC13+'Input Merchant Assets'!BD13)/1000000</f>
        <v>0.18421564999999998</v>
      </c>
      <c r="J23" s="1058">
        <f>'Input Merchant Assets'!BM13/1000000</f>
        <v>0</v>
      </c>
      <c r="K23" s="1058">
        <f>('Input Merchant Assets'!BU13+'Input Merchant Assets'!BY13)/1000000</f>
        <v>0</v>
      </c>
      <c r="L23" s="1058">
        <f>'Input Merchant Assets'!DG13/1000000</f>
        <v>0</v>
      </c>
      <c r="M23" s="1057">
        <f>'Input Merchant Assets'!BE13/1000000</f>
        <v>0</v>
      </c>
      <c r="N23" s="1057">
        <f>('Input Merchant Assets'!BQ13+'Input Merchant Assets'!BR13)/1000000</f>
        <v>0</v>
      </c>
      <c r="O23" s="1057">
        <f>('Input Merchant Assets'!BZ13+'Input Merchant Assets'!CJ13+'Input Merchant Assets'!CK13+'Input Merchant Assets'!CL13)/1000000</f>
        <v>0</v>
      </c>
      <c r="P23" s="1057">
        <f>('Input Merchant Assets'!DQ13+'Input Merchant Assets'!DU13)/1000000</f>
        <v>59.424876564292511</v>
      </c>
      <c r="Q23" s="1057">
        <f>'Input Merchant Assets'!DZ13/1000000</f>
        <v>0</v>
      </c>
      <c r="R23" s="1057">
        <f>'Input Merchant Assets'!GB13/1000000</f>
        <v>9.1012659594999974</v>
      </c>
      <c r="S23" s="1057">
        <f>'Input Merchant Assets'!FW13/1000000</f>
        <v>27.821287290000001</v>
      </c>
      <c r="T23" s="1059">
        <f t="shared" si="0"/>
        <v>98.753368123792512</v>
      </c>
      <c r="V23" s="1060">
        <f>T23-'Input Merchant Assets'!GF13/1000000</f>
        <v>0</v>
      </c>
      <c r="W23" s="1061">
        <f t="shared" si="1"/>
        <v>0</v>
      </c>
      <c r="X23" s="1030">
        <f t="shared" si="2"/>
        <v>0</v>
      </c>
    </row>
    <row r="24" spans="2:24" ht="15" customHeight="1">
      <c r="B24" s="1054" t="s">
        <v>1180</v>
      </c>
      <c r="C24" s="1135">
        <f>'Input Merchant Assets'!C15</f>
        <v>0</v>
      </c>
      <c r="D24" s="1056">
        <f>'Input Merchant Assets'!AR14/1000000</f>
        <v>0.12499459</v>
      </c>
      <c r="E24" s="1056">
        <f>'Input Merchant Assets'!E14/1000000</f>
        <v>2.0431284499999998</v>
      </c>
      <c r="F24" s="1056">
        <f>('Input Merchant Assets'!J14+'Input Merchant Assets'!U14+'Input Merchant Assets'!AG14+'Input Merchant Assets'!AL14)/1000000</f>
        <v>0</v>
      </c>
      <c r="G24" s="1056">
        <f>('Input Merchant Assets'!AS14)/1000000</f>
        <v>3.3609999999999998E-3</v>
      </c>
      <c r="H24" s="1057">
        <f>('Input Merchant Assets'!AV14+'Input Merchant Assets'!AW14)/1000000</f>
        <v>0</v>
      </c>
      <c r="I24" s="1057">
        <f>('Input Merchant Assets'!AZ14+'Input Merchant Assets'!BC14+'Input Merchant Assets'!BD14)/1000000</f>
        <v>0.18421564999999998</v>
      </c>
      <c r="J24" s="1058">
        <f>'Input Merchant Assets'!BM14/1000000</f>
        <v>0</v>
      </c>
      <c r="K24" s="1058">
        <f>('Input Merchant Assets'!BU14+'Input Merchant Assets'!BY14)/1000000</f>
        <v>0</v>
      </c>
      <c r="L24" s="1058">
        <f>'Input Merchant Assets'!DG14/1000000</f>
        <v>0</v>
      </c>
      <c r="M24" s="1057">
        <f>'Input Merchant Assets'!BE14/1000000</f>
        <v>0</v>
      </c>
      <c r="N24" s="1057">
        <f>('Input Merchant Assets'!BQ14+'Input Merchant Assets'!BR14)/1000000</f>
        <v>0</v>
      </c>
      <c r="O24" s="1057">
        <f>('Input Merchant Assets'!BZ14+'Input Merchant Assets'!CJ14+'Input Merchant Assets'!CK14+'Input Merchant Assets'!CL14)/1000000</f>
        <v>0</v>
      </c>
      <c r="P24" s="1057">
        <f>('Input Merchant Assets'!DQ14+'Input Merchant Assets'!DU14)/1000000</f>
        <v>58.530183747297258</v>
      </c>
      <c r="Q24" s="1057">
        <f>'Input Merchant Assets'!DZ14/1000000</f>
        <v>0</v>
      </c>
      <c r="R24" s="1057">
        <f>'Input Merchant Assets'!GB14/1000000</f>
        <v>9.5225268339999989</v>
      </c>
      <c r="S24" s="1057">
        <f>'Input Merchant Assets'!FW14/1000000</f>
        <v>20.59462048</v>
      </c>
      <c r="T24" s="1059">
        <f t="shared" si="0"/>
        <v>91.00303075129726</v>
      </c>
      <c r="V24" s="1060">
        <f>T24-'Input Merchant Assets'!GF14/1000000</f>
        <v>0</v>
      </c>
      <c r="W24" s="1061">
        <f t="shared" si="1"/>
        <v>0</v>
      </c>
      <c r="X24" s="1030">
        <f t="shared" si="2"/>
        <v>0</v>
      </c>
    </row>
    <row r="25" spans="2:24" ht="15" customHeight="1">
      <c r="B25" s="1054" t="s">
        <v>1181</v>
      </c>
      <c r="C25" s="1135">
        <f>'Input Merchant Assets'!C16</f>
        <v>0</v>
      </c>
      <c r="D25" s="1056">
        <f>'Input Merchant Assets'!AR15/1000000</f>
        <v>0.11072637</v>
      </c>
      <c r="E25" s="1056">
        <f>'Input Merchant Assets'!E15/1000000</f>
        <v>1.59123404</v>
      </c>
      <c r="F25" s="1056">
        <f>('Input Merchant Assets'!J15+'Input Merchant Assets'!U15+'Input Merchant Assets'!AG15+'Input Merchant Assets'!AL15)/1000000</f>
        <v>0</v>
      </c>
      <c r="G25" s="1056">
        <f>('Input Merchant Assets'!AS15)/1000000</f>
        <v>2.1245859999999998E-2</v>
      </c>
      <c r="H25" s="1057">
        <f>('Input Merchant Assets'!AV15+'Input Merchant Assets'!AW15)/1000000</f>
        <v>0</v>
      </c>
      <c r="I25" s="1057">
        <f>('Input Merchant Assets'!AZ15+'Input Merchant Assets'!BC15+'Input Merchant Assets'!BD15)/1000000</f>
        <v>0.19139125000000001</v>
      </c>
      <c r="J25" s="1058">
        <f>'Input Merchant Assets'!BM15/1000000</f>
        <v>0</v>
      </c>
      <c r="K25" s="1058">
        <f>('Input Merchant Assets'!BU15+'Input Merchant Assets'!BY15)/1000000</f>
        <v>0</v>
      </c>
      <c r="L25" s="1058">
        <f>'Input Merchant Assets'!DG15/1000000</f>
        <v>0</v>
      </c>
      <c r="M25" s="1057">
        <f>'Input Merchant Assets'!BE15/1000000</f>
        <v>0</v>
      </c>
      <c r="N25" s="1057">
        <f>('Input Merchant Assets'!BQ15+'Input Merchant Assets'!BR15)/1000000</f>
        <v>0</v>
      </c>
      <c r="O25" s="1057">
        <f>('Input Merchant Assets'!BZ15+'Input Merchant Assets'!CJ15+'Input Merchant Assets'!CK15+'Input Merchant Assets'!CL15)/1000000</f>
        <v>0</v>
      </c>
      <c r="P25" s="1057">
        <f>('Input Merchant Assets'!DQ15+'Input Merchant Assets'!DU15)/1000000</f>
        <v>59.829207695590526</v>
      </c>
      <c r="Q25" s="1057">
        <f>'Input Merchant Assets'!DZ15/1000000</f>
        <v>0</v>
      </c>
      <c r="R25" s="1057">
        <f>'Input Merchant Assets'!GB15/1000000</f>
        <v>9.3588664334999994</v>
      </c>
      <c r="S25" s="1057">
        <f>'Input Merchant Assets'!FW15/1000000</f>
        <v>20.462059299999996</v>
      </c>
      <c r="T25" s="1059">
        <f t="shared" si="0"/>
        <v>91.564730949090517</v>
      </c>
      <c r="V25" s="1060">
        <f>T25-'Input Merchant Assets'!GF15/1000000</f>
        <v>0</v>
      </c>
      <c r="W25" s="1061">
        <f t="shared" si="1"/>
        <v>0</v>
      </c>
      <c r="X25" s="1030">
        <f t="shared" si="2"/>
        <v>0</v>
      </c>
    </row>
    <row r="26" spans="2:24" ht="15" customHeight="1">
      <c r="B26" s="1062"/>
      <c r="C26" s="1135"/>
      <c r="D26" s="1056"/>
      <c r="E26" s="1056"/>
      <c r="F26" s="1056"/>
      <c r="G26" s="1056"/>
      <c r="H26" s="1057"/>
      <c r="I26" s="1057"/>
      <c r="J26" s="1058"/>
      <c r="K26" s="1058"/>
      <c r="L26" s="1058"/>
      <c r="M26" s="1057"/>
      <c r="N26" s="1057"/>
      <c r="O26" s="1057"/>
      <c r="P26" s="1057"/>
      <c r="Q26" s="1057"/>
      <c r="R26" s="1057"/>
      <c r="S26" s="1057"/>
      <c r="T26" s="1059"/>
      <c r="V26" s="1060">
        <f>T26-'Input Merchant Assets'!GF16/1000000</f>
        <v>0</v>
      </c>
      <c r="W26" s="1061"/>
    </row>
    <row r="27" spans="2:24" ht="15" customHeight="1">
      <c r="B27" s="1053">
        <v>2016</v>
      </c>
      <c r="C27" s="1135"/>
      <c r="D27" s="1056"/>
      <c r="E27" s="1056"/>
      <c r="F27" s="1056"/>
      <c r="G27" s="1056"/>
      <c r="H27" s="1057"/>
      <c r="I27" s="1057"/>
      <c r="J27" s="1058"/>
      <c r="K27" s="1058"/>
      <c r="L27" s="1058"/>
      <c r="M27" s="1057"/>
      <c r="N27" s="1057"/>
      <c r="O27" s="1057"/>
      <c r="P27" s="1057"/>
      <c r="Q27" s="1057"/>
      <c r="R27" s="1057"/>
      <c r="S27" s="1057"/>
      <c r="T27" s="1059"/>
      <c r="V27" s="1060">
        <f>T27-'Input Merchant Assets'!GF17/1000000</f>
        <v>0</v>
      </c>
      <c r="W27" s="1061"/>
    </row>
    <row r="28" spans="2:24" ht="15" customHeight="1">
      <c r="B28" s="1063" t="s">
        <v>345</v>
      </c>
      <c r="C28" s="1135">
        <f>'Input Merchant Assets'!C19</f>
        <v>0</v>
      </c>
      <c r="D28" s="1056">
        <f>'Input Merchant Assets'!AR18/1000000</f>
        <v>9.5282510000000015E-2</v>
      </c>
      <c r="E28" s="1056">
        <f>'Input Merchant Assets'!E18/1000000</f>
        <v>1.8912177999999999</v>
      </c>
      <c r="F28" s="1056">
        <f>('Input Merchant Assets'!J18+'Input Merchant Assets'!U18+'Input Merchant Assets'!AG18+'Input Merchant Assets'!AL18)/1000000</f>
        <v>0</v>
      </c>
      <c r="G28" s="1056">
        <f>('Input Merchant Assets'!AS18)/1000000</f>
        <v>2.3245400000000003E-2</v>
      </c>
      <c r="H28" s="1057">
        <f>('Input Merchant Assets'!AV18+'Input Merchant Assets'!AW18)/1000000</f>
        <v>0</v>
      </c>
      <c r="I28" s="1057">
        <f>('Input Merchant Assets'!AZ18+'Input Merchant Assets'!BC18+'Input Merchant Assets'!BD18)/1000000</f>
        <v>0.19139125000000001</v>
      </c>
      <c r="J28" s="1058">
        <f>'Input Merchant Assets'!BM18/1000000</f>
        <v>0</v>
      </c>
      <c r="K28" s="1058">
        <f>('Input Merchant Assets'!BU18+'Input Merchant Assets'!BY18)/1000000</f>
        <v>0</v>
      </c>
      <c r="L28" s="1058">
        <f>'Input Merchant Assets'!DG18/1000000</f>
        <v>0</v>
      </c>
      <c r="M28" s="1057">
        <f>'Input Merchant Assets'!BE18/1000000</f>
        <v>0</v>
      </c>
      <c r="N28" s="1057">
        <f>('Input Merchant Assets'!BQ18+'Input Merchant Assets'!BR18)/1000000</f>
        <v>0</v>
      </c>
      <c r="O28" s="1057">
        <f>('Input Merchant Assets'!BZ18+'Input Merchant Assets'!CJ18+'Input Merchant Assets'!CK18+'Input Merchant Assets'!CL18)/1000000</f>
        <v>0</v>
      </c>
      <c r="P28" s="1057">
        <f>('Input Merchant Assets'!DQ18+'Input Merchant Assets'!DU18)/1000000</f>
        <v>60.702096905645952</v>
      </c>
      <c r="Q28" s="1057">
        <f>'Input Merchant Assets'!DZ18/1000000</f>
        <v>0</v>
      </c>
      <c r="R28" s="1057">
        <f>'Input Merchant Assets'!GB18/1000000</f>
        <v>9.3020357294999982</v>
      </c>
      <c r="S28" s="1057">
        <f>'Input Merchant Assets'!FW18/1000000</f>
        <v>20.329498119999993</v>
      </c>
      <c r="T28" s="1059">
        <f t="shared" si="0"/>
        <v>92.534767715145946</v>
      </c>
      <c r="V28" s="1060">
        <f>T28-'Input Merchant Assets'!GF18/1000000</f>
        <v>0</v>
      </c>
      <c r="W28" s="1061">
        <f t="shared" si="1"/>
        <v>0</v>
      </c>
      <c r="X28" s="1030">
        <f t="shared" ref="X28:X39" si="3">+V28*1000000</f>
        <v>0</v>
      </c>
    </row>
    <row r="29" spans="2:24" ht="15" customHeight="1">
      <c r="B29" s="1054" t="s">
        <v>334</v>
      </c>
      <c r="C29" s="1135">
        <f>'Input Merchant Assets'!C20</f>
        <v>0</v>
      </c>
      <c r="D29" s="1056">
        <f>'Input Merchant Assets'!AR19/1000000</f>
        <v>0.13820716999999999</v>
      </c>
      <c r="E29" s="1056">
        <f>'Input Merchant Assets'!E19/1000000</f>
        <v>0.85270372999999999</v>
      </c>
      <c r="F29" s="1056">
        <f>('Input Merchant Assets'!J19+'Input Merchant Assets'!U19+'Input Merchant Assets'!AG19+'Input Merchant Assets'!AL19)/1000000</f>
        <v>1.1000000000000001</v>
      </c>
      <c r="G29" s="1056">
        <f>('Input Merchant Assets'!AS19)/1000000</f>
        <v>2.3245400000000003E-2</v>
      </c>
      <c r="H29" s="1057">
        <f>('Input Merchant Assets'!AV19+'Input Merchant Assets'!AW19)/1000000</f>
        <v>0</v>
      </c>
      <c r="I29" s="1057">
        <f>('Input Merchant Assets'!AZ19+'Input Merchant Assets'!BC19+'Input Merchant Assets'!BD19)/1000000</f>
        <v>0.19139125000000001</v>
      </c>
      <c r="J29" s="1058">
        <f>'Input Merchant Assets'!BM19/1000000</f>
        <v>0</v>
      </c>
      <c r="K29" s="1058">
        <f>('Input Merchant Assets'!BU19+'Input Merchant Assets'!BY19)/1000000</f>
        <v>0</v>
      </c>
      <c r="L29" s="1058">
        <f>'Input Merchant Assets'!DG19/1000000</f>
        <v>0</v>
      </c>
      <c r="M29" s="1057">
        <f>'Input Merchant Assets'!BE19/1000000</f>
        <v>0</v>
      </c>
      <c r="N29" s="1057">
        <f>('Input Merchant Assets'!BQ19+'Input Merchant Assets'!BR19)/1000000</f>
        <v>0</v>
      </c>
      <c r="O29" s="1057">
        <f>('Input Merchant Assets'!BZ19+'Input Merchant Assets'!CJ19+'Input Merchant Assets'!CK19+'Input Merchant Assets'!CL19)/1000000</f>
        <v>0</v>
      </c>
      <c r="P29" s="1057">
        <f>('Input Merchant Assets'!DQ19+'Input Merchant Assets'!DU19)/1000000</f>
        <v>61.552196046605403</v>
      </c>
      <c r="Q29" s="1057">
        <f>'Input Merchant Assets'!DZ19/1000000</f>
        <v>0</v>
      </c>
      <c r="R29" s="1057">
        <f>'Input Merchant Assets'!GB19/1000000</f>
        <v>9.1519841489499996</v>
      </c>
      <c r="S29" s="1057">
        <f>'Input Merchant Assets'!FW19/1000000</f>
        <v>20.196936939999993</v>
      </c>
      <c r="T29" s="1059">
        <f t="shared" si="0"/>
        <v>93.20666468555541</v>
      </c>
      <c r="V29" s="1060">
        <f>T29-'Input Merchant Assets'!GF19/1000000</f>
        <v>0</v>
      </c>
      <c r="W29" s="1061">
        <f t="shared" si="1"/>
        <v>0</v>
      </c>
      <c r="X29" s="1030">
        <f t="shared" si="3"/>
        <v>0</v>
      </c>
    </row>
    <row r="30" spans="2:24" ht="15" customHeight="1">
      <c r="B30" s="1054" t="s">
        <v>335</v>
      </c>
      <c r="C30" s="1135">
        <f>'Input Merchant Assets'!C21</f>
        <v>0</v>
      </c>
      <c r="D30" s="1056">
        <f>'Input Merchant Assets'!AR20/1000000</f>
        <v>0.1298948</v>
      </c>
      <c r="E30" s="1056">
        <f>'Input Merchant Assets'!E20/1000000</f>
        <v>1.9422299299999999</v>
      </c>
      <c r="F30" s="1056">
        <f>('Input Merchant Assets'!J20+'Input Merchant Assets'!U20+'Input Merchant Assets'!AG20+'Input Merchant Assets'!AL20)/1000000</f>
        <v>0</v>
      </c>
      <c r="G30" s="1056">
        <f>('Input Merchant Assets'!AS20)/1000000</f>
        <v>2.3245400000000003E-2</v>
      </c>
      <c r="H30" s="1057">
        <f>('Input Merchant Assets'!AV20+'Input Merchant Assets'!AW20)/1000000</f>
        <v>0</v>
      </c>
      <c r="I30" s="1057">
        <f>('Input Merchant Assets'!AZ20+'Input Merchant Assets'!BC20+'Input Merchant Assets'!BD20)/1000000</f>
        <v>0.19139125000000001</v>
      </c>
      <c r="J30" s="1058">
        <f>'Input Merchant Assets'!BM20/1000000</f>
        <v>0</v>
      </c>
      <c r="K30" s="1058">
        <f>('Input Merchant Assets'!BU20+'Input Merchant Assets'!BY20)/1000000</f>
        <v>0</v>
      </c>
      <c r="L30" s="1058">
        <f>'Input Merchant Assets'!DG20/1000000</f>
        <v>0</v>
      </c>
      <c r="M30" s="1057">
        <f>'Input Merchant Assets'!BE20/1000000</f>
        <v>0</v>
      </c>
      <c r="N30" s="1057">
        <f>('Input Merchant Assets'!BQ20+'Input Merchant Assets'!BR20)/1000000</f>
        <v>0</v>
      </c>
      <c r="O30" s="1057">
        <f>('Input Merchant Assets'!BZ20+'Input Merchant Assets'!CJ20+'Input Merchant Assets'!CK20+'Input Merchant Assets'!CL20)/1000000</f>
        <v>0</v>
      </c>
      <c r="P30" s="1057">
        <f>('Input Merchant Assets'!DQ20+'Input Merchant Assets'!DU20)/1000000</f>
        <v>61.951078196605401</v>
      </c>
      <c r="Q30" s="1057">
        <f>'Input Merchant Assets'!DZ20/1000000</f>
        <v>0</v>
      </c>
      <c r="R30" s="1057">
        <f>'Input Merchant Assets'!GB20/1000000</f>
        <v>9.2611868489500004</v>
      </c>
      <c r="S30" s="1057">
        <f>'Input Merchant Assets'!FW20/1000000</f>
        <v>20.064375759999994</v>
      </c>
      <c r="T30" s="1059">
        <f t="shared" si="0"/>
        <v>93.56340218555539</v>
      </c>
      <c r="V30" s="1060">
        <f>T30-'Input Merchant Assets'!GF20/1000000</f>
        <v>0</v>
      </c>
      <c r="W30" s="1061">
        <f t="shared" si="1"/>
        <v>0</v>
      </c>
      <c r="X30" s="1030">
        <f t="shared" si="3"/>
        <v>0</v>
      </c>
    </row>
    <row r="31" spans="2:24" ht="15" customHeight="1">
      <c r="B31" s="1054" t="s">
        <v>336</v>
      </c>
      <c r="C31" s="1135">
        <f>'Input Merchant Assets'!C22</f>
        <v>0</v>
      </c>
      <c r="D31" s="1056">
        <f>'Input Merchant Assets'!AR21/1000000</f>
        <v>0.17344599999999999</v>
      </c>
      <c r="E31" s="1056">
        <f>'Input Merchant Assets'!E21/1000000</f>
        <v>0.74827500000000002</v>
      </c>
      <c r="F31" s="1056">
        <f>('Input Merchant Assets'!J21+'Input Merchant Assets'!U21+'Input Merchant Assets'!AG21+'Input Merchant Assets'!AL21)/1000000</f>
        <v>1.1000000000000001</v>
      </c>
      <c r="G31" s="1056">
        <f>('Input Merchant Assets'!AS21)/1000000</f>
        <v>2.3245400000000003E-2</v>
      </c>
      <c r="H31" s="1057">
        <f>('Input Merchant Assets'!AV21+'Input Merchant Assets'!AW21)/1000000</f>
        <v>0</v>
      </c>
      <c r="I31" s="1057">
        <f>('Input Merchant Assets'!AZ21+'Input Merchant Assets'!BC21+'Input Merchant Assets'!BD21)/1000000</f>
        <v>0.19139125000000001</v>
      </c>
      <c r="J31" s="1058">
        <f>'Input Merchant Assets'!BM21/1000000</f>
        <v>0</v>
      </c>
      <c r="K31" s="1058">
        <f>('Input Merchant Assets'!BU21+'Input Merchant Assets'!BY21)/1000000</f>
        <v>0</v>
      </c>
      <c r="L31" s="1058">
        <f>'Input Merchant Assets'!DG21/1000000</f>
        <v>0</v>
      </c>
      <c r="M31" s="1057">
        <f>'Input Merchant Assets'!BE21/1000000</f>
        <v>0</v>
      </c>
      <c r="N31" s="1057">
        <f>('Input Merchant Assets'!BQ21+'Input Merchant Assets'!BR21)/1000000</f>
        <v>0</v>
      </c>
      <c r="O31" s="1057">
        <f>('Input Merchant Assets'!BZ21+'Input Merchant Assets'!CJ21+'Input Merchant Assets'!CK21+'Input Merchant Assets'!CL21)/1000000</f>
        <v>0</v>
      </c>
      <c r="P31" s="1057">
        <f>('Input Merchant Assets'!DQ21+'Input Merchant Assets'!DU21)/1000000</f>
        <v>62.294302000000002</v>
      </c>
      <c r="Q31" s="1057">
        <f>'Input Merchant Assets'!DZ21/1000000</f>
        <v>0</v>
      </c>
      <c r="R31" s="1057">
        <f>'Input Merchant Assets'!GB21/1000000</f>
        <v>9.3702729999999992</v>
      </c>
      <c r="S31" s="1057">
        <f>'Input Merchant Assets'!FW21/1000000</f>
        <v>19.931813999999999</v>
      </c>
      <c r="T31" s="1059">
        <f t="shared" si="0"/>
        <v>93.832746650000004</v>
      </c>
      <c r="V31" s="1060">
        <f>T31-'Input Merchant Assets'!GF21/1000000</f>
        <v>0</v>
      </c>
      <c r="W31" s="1061">
        <f t="shared" si="1"/>
        <v>0</v>
      </c>
      <c r="X31" s="1030">
        <f t="shared" si="3"/>
        <v>0</v>
      </c>
    </row>
    <row r="32" spans="2:24" ht="15" customHeight="1">
      <c r="B32" s="1054" t="s">
        <v>337</v>
      </c>
      <c r="C32" s="1135">
        <f>'Input Merchant Assets'!C23</f>
        <v>0</v>
      </c>
      <c r="D32" s="1056">
        <f>'Input Merchant Assets'!AR22/1000000</f>
        <v>0.10586357</v>
      </c>
      <c r="E32" s="1056">
        <f>'Input Merchant Assets'!E22/1000000</f>
        <v>0.87296980000000002</v>
      </c>
      <c r="F32" s="1056">
        <f>('Input Merchant Assets'!J22+'Input Merchant Assets'!U22+'Input Merchant Assets'!AG22+'Input Merchant Assets'!AL22)/1000000</f>
        <v>1.2</v>
      </c>
      <c r="G32" s="1056">
        <f>('Input Merchant Assets'!AS22)/1000000</f>
        <v>2.3245400000000003E-2</v>
      </c>
      <c r="H32" s="1057">
        <f>('Input Merchant Assets'!AV22+'Input Merchant Assets'!AW22)/1000000</f>
        <v>0</v>
      </c>
      <c r="I32" s="1057">
        <f>('Input Merchant Assets'!AZ22+'Input Merchant Assets'!BC22+'Input Merchant Assets'!BD22)/1000000</f>
        <v>0.19139125000000001</v>
      </c>
      <c r="J32" s="1058">
        <f>'Input Merchant Assets'!BM22/1000000</f>
        <v>0</v>
      </c>
      <c r="K32" s="1058">
        <f>('Input Merchant Assets'!BU22+'Input Merchant Assets'!BY22)/1000000</f>
        <v>0</v>
      </c>
      <c r="L32" s="1058">
        <f>'Input Merchant Assets'!DG22/1000000</f>
        <v>0</v>
      </c>
      <c r="M32" s="1057">
        <f>'Input Merchant Assets'!BE22/1000000</f>
        <v>0</v>
      </c>
      <c r="N32" s="1057">
        <f>('Input Merchant Assets'!BQ22+'Input Merchant Assets'!BR22)/1000000</f>
        <v>0</v>
      </c>
      <c r="O32" s="1057">
        <f>('Input Merchant Assets'!BZ22+'Input Merchant Assets'!CJ22+'Input Merchant Assets'!CK22+'Input Merchant Assets'!CL22)/1000000</f>
        <v>0</v>
      </c>
      <c r="P32" s="1057">
        <f>('Input Merchant Assets'!DQ22+'Input Merchant Assets'!DU22)/1000000</f>
        <v>62.676402776605393</v>
      </c>
      <c r="Q32" s="1057">
        <f>'Input Merchant Assets'!DZ22/1000000</f>
        <v>0</v>
      </c>
      <c r="R32" s="1057">
        <f>'Input Merchant Assets'!GB22/1000000</f>
        <v>9.3002948594499983</v>
      </c>
      <c r="S32" s="1057">
        <f>'Input Merchant Assets'!FW22/1000000</f>
        <v>19.799253399999991</v>
      </c>
      <c r="T32" s="1059">
        <f t="shared" si="0"/>
        <v>94.169421056055398</v>
      </c>
      <c r="V32" s="1060">
        <f>T32-'Input Merchant Assets'!GF22/1000000</f>
        <v>0</v>
      </c>
      <c r="W32" s="1061">
        <f t="shared" si="1"/>
        <v>0</v>
      </c>
      <c r="X32" s="1030">
        <f t="shared" si="3"/>
        <v>0</v>
      </c>
    </row>
    <row r="33" spans="2:24" ht="15" customHeight="1">
      <c r="B33" s="1054" t="s">
        <v>338</v>
      </c>
      <c r="C33" s="1135">
        <f>'Input Merchant Assets'!C24</f>
        <v>0</v>
      </c>
      <c r="D33" s="1056">
        <f>'Input Merchant Assets'!AR23/1000000</f>
        <v>0.10586357</v>
      </c>
      <c r="E33" s="1056">
        <f>'Input Merchant Assets'!E23/1000000</f>
        <v>0.87296980000000002</v>
      </c>
      <c r="F33" s="1056">
        <f>('Input Merchant Assets'!J23+'Input Merchant Assets'!U23+'Input Merchant Assets'!AG23+'Input Merchant Assets'!AL23)/1000000</f>
        <v>1.2</v>
      </c>
      <c r="G33" s="1056">
        <f>('Input Merchant Assets'!AS23)/1000000</f>
        <v>2.3245400000000003E-2</v>
      </c>
      <c r="H33" s="1057">
        <f>('Input Merchant Assets'!AV23+'Input Merchant Assets'!AW23)/1000000</f>
        <v>0</v>
      </c>
      <c r="I33" s="1057">
        <f>('Input Merchant Assets'!AZ23+'Input Merchant Assets'!BC23+'Input Merchant Assets'!BD23)/1000000</f>
        <v>0.19139125000000001</v>
      </c>
      <c r="J33" s="1058">
        <f>'Input Merchant Assets'!BM23/1000000</f>
        <v>0</v>
      </c>
      <c r="K33" s="1058">
        <f>('Input Merchant Assets'!BU23+'Input Merchant Assets'!BY23)/1000000</f>
        <v>0</v>
      </c>
      <c r="L33" s="1058">
        <f>'Input Merchant Assets'!DG23/1000000</f>
        <v>0</v>
      </c>
      <c r="M33" s="1057">
        <f>'Input Merchant Assets'!BE23/1000000</f>
        <v>0</v>
      </c>
      <c r="N33" s="1057">
        <f>('Input Merchant Assets'!BQ23+'Input Merchant Assets'!BR23)/1000000</f>
        <v>0</v>
      </c>
      <c r="O33" s="1057">
        <f>('Input Merchant Assets'!BZ23+'Input Merchant Assets'!CJ23+'Input Merchant Assets'!CK23+'Input Merchant Assets'!CL23)/1000000</f>
        <v>0</v>
      </c>
      <c r="P33" s="1057">
        <f>('Input Merchant Assets'!DQ23+'Input Merchant Assets'!DU23)/1000000</f>
        <v>62.676402776605393</v>
      </c>
      <c r="Q33" s="1057">
        <f>'Input Merchant Assets'!DZ23/1000000</f>
        <v>0</v>
      </c>
      <c r="R33" s="1057">
        <f>'Input Merchant Assets'!GB23/1000000</f>
        <v>9.3002948594499983</v>
      </c>
      <c r="S33" s="1057">
        <f>'Input Merchant Assets'!FW23/1000000</f>
        <v>19.799253399999991</v>
      </c>
      <c r="T33" s="1059">
        <f t="shared" si="0"/>
        <v>94.169421056055398</v>
      </c>
      <c r="V33" s="1060">
        <f>T33-'Input Merchant Assets'!GF23/1000000</f>
        <v>0</v>
      </c>
      <c r="W33" s="1061">
        <f t="shared" si="1"/>
        <v>0</v>
      </c>
      <c r="X33" s="1030">
        <f t="shared" si="3"/>
        <v>0</v>
      </c>
    </row>
    <row r="34" spans="2:24" ht="15" customHeight="1">
      <c r="B34" s="1054" t="s">
        <v>339</v>
      </c>
      <c r="C34" s="1135">
        <f>'Input Merchant Assets'!C25</f>
        <v>0</v>
      </c>
      <c r="D34" s="1056">
        <f>'Input Merchant Assets'!AR24/1000000</f>
        <v>6.2841010000000003E-2</v>
      </c>
      <c r="E34" s="1056">
        <f>'Input Merchant Assets'!E24/1000000</f>
        <v>1.8212961600000002</v>
      </c>
      <c r="F34" s="1056">
        <f>('Input Merchant Assets'!J24+'Input Merchant Assets'!U24+'Input Merchant Assets'!AG24+'Input Merchant Assets'!AL24)/1000000</f>
        <v>0.6</v>
      </c>
      <c r="G34" s="1056">
        <f>('Input Merchant Assets'!AS24)/1000000</f>
        <v>2.3245400000000003E-2</v>
      </c>
      <c r="H34" s="1057">
        <f>('Input Merchant Assets'!AV24+'Input Merchant Assets'!AW24)/1000000</f>
        <v>0</v>
      </c>
      <c r="I34" s="1057">
        <f>('Input Merchant Assets'!AZ24+'Input Merchant Assets'!BC24+'Input Merchant Assets'!BD24)/1000000</f>
        <v>0.19139125000000001</v>
      </c>
      <c r="J34" s="1058">
        <f>'Input Merchant Assets'!BM24/1000000</f>
        <v>0</v>
      </c>
      <c r="K34" s="1058">
        <f>('Input Merchant Assets'!BU24+'Input Merchant Assets'!BY24)/1000000</f>
        <v>0</v>
      </c>
      <c r="L34" s="1058">
        <f>'Input Merchant Assets'!DG24/1000000</f>
        <v>0</v>
      </c>
      <c r="M34" s="1057">
        <f>'Input Merchant Assets'!BE24/1000000</f>
        <v>0</v>
      </c>
      <c r="N34" s="1057">
        <f>('Input Merchant Assets'!BQ24+'Input Merchant Assets'!BR24)/1000000</f>
        <v>0</v>
      </c>
      <c r="O34" s="1057">
        <f>('Input Merchant Assets'!BZ24+'Input Merchant Assets'!CJ24+'Input Merchant Assets'!CK24+'Input Merchant Assets'!CL24)/1000000</f>
        <v>0</v>
      </c>
      <c r="P34" s="1057">
        <f>('Input Merchant Assets'!DQ24+'Input Merchant Assets'!DU24)/1000000</f>
        <v>63.362616530096211</v>
      </c>
      <c r="Q34" s="1057">
        <f>'Input Merchant Assets'!DZ24/1000000</f>
        <v>0</v>
      </c>
      <c r="R34" s="1057">
        <f>'Input Merchant Assets'!GB24/1000000</f>
        <v>9.2076472509499983</v>
      </c>
      <c r="S34" s="1057">
        <f>'Input Merchant Assets'!FW24/1000000</f>
        <v>19.838131039999986</v>
      </c>
      <c r="T34" s="1059">
        <f t="shared" si="0"/>
        <v>95.107168641046201</v>
      </c>
      <c r="V34" s="1060">
        <f>T34-'Input Merchant Assets'!GF24/1000000</f>
        <v>0</v>
      </c>
      <c r="W34" s="1061">
        <f t="shared" si="1"/>
        <v>0</v>
      </c>
      <c r="X34" s="1030">
        <f t="shared" si="3"/>
        <v>0</v>
      </c>
    </row>
    <row r="35" spans="2:24" ht="15" customHeight="1">
      <c r="B35" s="1054" t="s">
        <v>340</v>
      </c>
      <c r="C35" s="1135">
        <f>'Input Merchant Assets'!C26</f>
        <v>0</v>
      </c>
      <c r="D35" s="1056">
        <f>'Input Merchant Assets'!AR25/1000000</f>
        <v>7.7645000000000006E-2</v>
      </c>
      <c r="E35" s="1056">
        <f>'Input Merchant Assets'!E25/1000000</f>
        <v>1.7427029999999999</v>
      </c>
      <c r="F35" s="1056">
        <f>('Input Merchant Assets'!J25+'Input Merchant Assets'!U25+'Input Merchant Assets'!AG25+'Input Merchant Assets'!AL25)/1000000</f>
        <v>0.6</v>
      </c>
      <c r="G35" s="1056">
        <f>('Input Merchant Assets'!AS25)/1000000</f>
        <v>4.7399999999999997E-4</v>
      </c>
      <c r="H35" s="1057">
        <f>('Input Merchant Assets'!AV25+'Input Merchant Assets'!AW25)/1000000</f>
        <v>0</v>
      </c>
      <c r="I35" s="1057">
        <f>('Input Merchant Assets'!AZ25+'Input Merchant Assets'!BC25+'Input Merchant Assets'!BD25)/1000000</f>
        <v>0.19139125000000001</v>
      </c>
      <c r="J35" s="1058">
        <f>'Input Merchant Assets'!BM25/1000000</f>
        <v>0</v>
      </c>
      <c r="K35" s="1058">
        <f>('Input Merchant Assets'!BU25+'Input Merchant Assets'!BY25)/1000000</f>
        <v>0</v>
      </c>
      <c r="L35" s="1058">
        <f>'Input Merchant Assets'!DG25/1000000</f>
        <v>0</v>
      </c>
      <c r="M35" s="1057">
        <f>'Input Merchant Assets'!BE25/1000000</f>
        <v>0</v>
      </c>
      <c r="N35" s="1057">
        <f>('Input Merchant Assets'!BQ25+'Input Merchant Assets'!BR25)/1000000</f>
        <v>0</v>
      </c>
      <c r="O35" s="1057">
        <f>('Input Merchant Assets'!BZ25+'Input Merchant Assets'!CJ25+'Input Merchant Assets'!CK25+'Input Merchant Assets'!CL25)/1000000</f>
        <v>0</v>
      </c>
      <c r="P35" s="1057">
        <f>('Input Merchant Assets'!DQ25+'Input Merchant Assets'!DU25)/1000000</f>
        <v>63.567872000000001</v>
      </c>
      <c r="Q35" s="1057">
        <f>'Input Merchant Assets'!DZ25/1000000</f>
        <v>0</v>
      </c>
      <c r="R35" s="1057">
        <f>'Input Merchant Assets'!GB25/1000000</f>
        <v>9.2864819999999995</v>
      </c>
      <c r="S35" s="1057">
        <f>'Input Merchant Assets'!FW25/1000000</f>
        <v>19.705570999999999</v>
      </c>
      <c r="T35" s="1059">
        <f t="shared" si="0"/>
        <v>95.172138249999989</v>
      </c>
      <c r="V35" s="1060">
        <f>T35-'Input Merchant Assets'!GF25/1000000</f>
        <v>0</v>
      </c>
      <c r="W35" s="1061">
        <f t="shared" si="1"/>
        <v>0</v>
      </c>
      <c r="X35" s="1030">
        <f t="shared" si="3"/>
        <v>0</v>
      </c>
    </row>
    <row r="36" spans="2:24" ht="15" customHeight="1">
      <c r="B36" s="1054" t="s">
        <v>341</v>
      </c>
      <c r="C36" s="1135">
        <f>'Input Merchant Assets'!C27</f>
        <v>0</v>
      </c>
      <c r="D36" s="1056">
        <f>'Input Merchant Assets'!AR26/1000000</f>
        <v>5.4306E-2</v>
      </c>
      <c r="E36" s="1056">
        <f>'Input Merchant Assets'!E26/1000000</f>
        <v>1.719678</v>
      </c>
      <c r="F36" s="1056">
        <f>('Input Merchant Assets'!J26+'Input Merchant Assets'!U26+'Input Merchant Assets'!AG26+'Input Merchant Assets'!AL26)/1000000</f>
        <v>0.6</v>
      </c>
      <c r="G36" s="1056">
        <f>('Input Merchant Assets'!AS26)/1000000</f>
        <v>4.7399999999999997E-4</v>
      </c>
      <c r="H36" s="1057">
        <f>('Input Merchant Assets'!AV26+'Input Merchant Assets'!AW26)/1000000</f>
        <v>0</v>
      </c>
      <c r="I36" s="1057">
        <f>('Input Merchant Assets'!AZ26+'Input Merchant Assets'!BC26+'Input Merchant Assets'!BD26)/1000000</f>
        <v>0.19139125000000001</v>
      </c>
      <c r="J36" s="1058">
        <f>'Input Merchant Assets'!BM26/1000000</f>
        <v>0</v>
      </c>
      <c r="K36" s="1058">
        <f>('Input Merchant Assets'!BU26+'Input Merchant Assets'!BY26)/1000000</f>
        <v>0</v>
      </c>
      <c r="L36" s="1058">
        <f>'Input Merchant Assets'!DG26/1000000</f>
        <v>0</v>
      </c>
      <c r="M36" s="1057">
        <f>'Input Merchant Assets'!BE26/1000000</f>
        <v>0</v>
      </c>
      <c r="N36" s="1057">
        <f>('Input Merchant Assets'!BQ26+'Input Merchant Assets'!BR26)/1000000</f>
        <v>0</v>
      </c>
      <c r="O36" s="1057">
        <f>('Input Merchant Assets'!BZ26+'Input Merchant Assets'!CJ26+'Input Merchant Assets'!CK26+'Input Merchant Assets'!CL26)/1000000</f>
        <v>0</v>
      </c>
      <c r="P36" s="1057">
        <f>('Input Merchant Assets'!DQ26+'Input Merchant Assets'!DU26)/1000000</f>
        <v>63.934961999999999</v>
      </c>
      <c r="Q36" s="1057">
        <f>'Input Merchant Assets'!DZ26/1000000</f>
        <v>0</v>
      </c>
      <c r="R36" s="1057">
        <f>'Input Merchant Assets'!GB26/1000000</f>
        <v>9.4333570000000009</v>
      </c>
      <c r="S36" s="1057">
        <f>'Input Merchant Assets'!FW26/1000000</f>
        <v>19.573008999999999</v>
      </c>
      <c r="T36" s="1059">
        <f t="shared" si="0"/>
        <v>95.507177249999998</v>
      </c>
      <c r="V36" s="1060">
        <f>T36-'Input Merchant Assets'!GF26/1000000</f>
        <v>0</v>
      </c>
      <c r="W36" s="1061">
        <f t="shared" si="1"/>
        <v>0</v>
      </c>
      <c r="X36" s="1030">
        <f t="shared" si="3"/>
        <v>0</v>
      </c>
    </row>
    <row r="37" spans="2:24" ht="15" customHeight="1">
      <c r="B37" s="1054" t="s">
        <v>342</v>
      </c>
      <c r="C37" s="1135">
        <f>'Input Merchant Assets'!C28</f>
        <v>0</v>
      </c>
      <c r="D37" s="1056">
        <f>'Input Merchant Assets'!AR27/1000000</f>
        <v>5.4306E-2</v>
      </c>
      <c r="E37" s="1056">
        <f>'Input Merchant Assets'!E27/1000000</f>
        <v>1.119678</v>
      </c>
      <c r="F37" s="1056">
        <f>('Input Merchant Assets'!J27+'Input Merchant Assets'!U27+'Input Merchant Assets'!AG27+'Input Merchant Assets'!AL27)/1000000</f>
        <v>0.6</v>
      </c>
      <c r="G37" s="1056">
        <f>('Input Merchant Assets'!AS27)/1000000</f>
        <v>4.7399999999999997E-4</v>
      </c>
      <c r="H37" s="1057">
        <f>('Input Merchant Assets'!AV27+'Input Merchant Assets'!AW27)/1000000</f>
        <v>0</v>
      </c>
      <c r="I37" s="1057">
        <f>('Input Merchant Assets'!AZ27+'Input Merchant Assets'!BC27+'Input Merchant Assets'!BD27)/1000000</f>
        <v>0.19139125000000001</v>
      </c>
      <c r="J37" s="1058">
        <f>'Input Merchant Assets'!BM27/1000000</f>
        <v>0</v>
      </c>
      <c r="K37" s="1058">
        <f>('Input Merchant Assets'!BU27+'Input Merchant Assets'!BY27)/1000000</f>
        <v>0</v>
      </c>
      <c r="L37" s="1058">
        <f>'Input Merchant Assets'!DG27/1000000</f>
        <v>0</v>
      </c>
      <c r="M37" s="1057">
        <f>'Input Merchant Assets'!BE27/1000000</f>
        <v>0</v>
      </c>
      <c r="N37" s="1057">
        <f>('Input Merchant Assets'!BQ27+'Input Merchant Assets'!BR27)/1000000</f>
        <v>0</v>
      </c>
      <c r="O37" s="1057">
        <f>('Input Merchant Assets'!BZ27+'Input Merchant Assets'!CJ27+'Input Merchant Assets'!CK27+'Input Merchant Assets'!CL27)/1000000</f>
        <v>0</v>
      </c>
      <c r="P37" s="1057">
        <f>('Input Merchant Assets'!DQ27+'Input Merchant Assets'!DU27)/1000000</f>
        <v>64.534961999999993</v>
      </c>
      <c r="Q37" s="1057">
        <f>'Input Merchant Assets'!DZ27/1000000</f>
        <v>0</v>
      </c>
      <c r="R37" s="1057">
        <f>'Input Merchant Assets'!GB27/1000000</f>
        <v>9.4333570000000009</v>
      </c>
      <c r="S37" s="1057">
        <f>'Input Merchant Assets'!FW27/1000000</f>
        <v>19.573008999999999</v>
      </c>
      <c r="T37" s="1059">
        <f t="shared" si="0"/>
        <v>95.507177249999998</v>
      </c>
      <c r="V37" s="1060">
        <f>T37-'Input Merchant Assets'!GF27/1000000</f>
        <v>0</v>
      </c>
      <c r="W37" s="1061">
        <f t="shared" si="1"/>
        <v>0</v>
      </c>
      <c r="X37" s="1030">
        <f t="shared" si="3"/>
        <v>0</v>
      </c>
    </row>
    <row r="38" spans="2:24" ht="15" customHeight="1">
      <c r="B38" s="1054" t="s">
        <v>343</v>
      </c>
      <c r="C38" s="1135">
        <f>'Input Merchant Assets'!C29</f>
        <v>0</v>
      </c>
      <c r="D38" s="1056">
        <f>'Input Merchant Assets'!AR28/1000000</f>
        <v>1.5200000000000001E-3</v>
      </c>
      <c r="E38" s="1056">
        <f>'Input Merchant Assets'!E28/1000000</f>
        <v>1.7196783899999999</v>
      </c>
      <c r="F38" s="1056">
        <f>('Input Merchant Assets'!J28+'Input Merchant Assets'!U28+'Input Merchant Assets'!AG28+'Input Merchant Assets'!AL28)/1000000</f>
        <v>0.65278614000000001</v>
      </c>
      <c r="G38" s="1056">
        <f>('Input Merchant Assets'!AS28)/1000000</f>
        <v>4.7399999999999997E-4</v>
      </c>
      <c r="H38" s="1057">
        <f>('Input Merchant Assets'!AV28+'Input Merchant Assets'!AW28)/1000000</f>
        <v>0</v>
      </c>
      <c r="I38" s="1057">
        <f>('Input Merchant Assets'!AZ28+'Input Merchant Assets'!BC28+'Input Merchant Assets'!BD28)/1000000</f>
        <v>0.19139125000000001</v>
      </c>
      <c r="J38" s="1058">
        <f>'Input Merchant Assets'!BM28/1000000</f>
        <v>0</v>
      </c>
      <c r="K38" s="1058">
        <f>('Input Merchant Assets'!BU28+'Input Merchant Assets'!BY28)/1000000</f>
        <v>0</v>
      </c>
      <c r="L38" s="1058">
        <f>'Input Merchant Assets'!DG28/1000000</f>
        <v>0</v>
      </c>
      <c r="M38" s="1057">
        <f>'Input Merchant Assets'!BE28/1000000</f>
        <v>0</v>
      </c>
      <c r="N38" s="1057">
        <f>('Input Merchant Assets'!BQ28+'Input Merchant Assets'!BR28)/1000000</f>
        <v>0</v>
      </c>
      <c r="O38" s="1057">
        <f>('Input Merchant Assets'!BZ28+'Input Merchant Assets'!CJ28+'Input Merchant Assets'!CK28+'Input Merchant Assets'!CL28)/1000000</f>
        <v>0</v>
      </c>
      <c r="P38" s="1057">
        <f>('Input Merchant Assets'!DQ28+'Input Merchant Assets'!DU28)/1000000</f>
        <v>63.934961590096215</v>
      </c>
      <c r="Q38" s="1057">
        <f>'Input Merchant Assets'!DZ28/1000000</f>
        <v>0</v>
      </c>
      <c r="R38" s="1057">
        <f>'Input Merchant Assets'!GB28/1000000</f>
        <v>9.5056452414500008</v>
      </c>
      <c r="S38" s="1057">
        <f>'Input Merchant Assets'!FW28/1000000</f>
        <v>19.57300867999999</v>
      </c>
      <c r="T38" s="1059">
        <f t="shared" si="0"/>
        <v>95.5794652915462</v>
      </c>
      <c r="V38" s="1060">
        <f>T38-'Input Merchant Assets'!GF28/1000000</f>
        <v>0</v>
      </c>
      <c r="W38" s="1061">
        <f t="shared" si="1"/>
        <v>0</v>
      </c>
      <c r="X38" s="1030">
        <f t="shared" si="3"/>
        <v>0</v>
      </c>
    </row>
    <row r="39" spans="2:24" ht="15" customHeight="1">
      <c r="B39" s="1054" t="s">
        <v>344</v>
      </c>
      <c r="C39" s="1135">
        <f>'Input Merchant Assets'!C30</f>
        <v>0</v>
      </c>
      <c r="D39" s="1056">
        <f>'Input Merchant Assets'!AR29/1000000</f>
        <v>0.11072637</v>
      </c>
      <c r="E39" s="1056">
        <f>'Input Merchant Assets'!E29/1000000</f>
        <v>1.59123404</v>
      </c>
      <c r="F39" s="1056">
        <f>('Input Merchant Assets'!J29+'Input Merchant Assets'!U29+'Input Merchant Assets'!AG29+'Input Merchant Assets'!AL29)/1000000</f>
        <v>0</v>
      </c>
      <c r="G39" s="1056">
        <f>('Input Merchant Assets'!AS29)/1000000</f>
        <v>2.1245859999999998E-2</v>
      </c>
      <c r="H39" s="1057">
        <f>('Input Merchant Assets'!AV29+'Input Merchant Assets'!AW29)/1000000</f>
        <v>0</v>
      </c>
      <c r="I39" s="1057">
        <f>('Input Merchant Assets'!AZ29+'Input Merchant Assets'!BC29+'Input Merchant Assets'!BD29)/1000000</f>
        <v>0.19139125000000001</v>
      </c>
      <c r="J39" s="1058">
        <f>'Input Merchant Assets'!BM29/1000000</f>
        <v>0</v>
      </c>
      <c r="K39" s="1058">
        <f>('Input Merchant Assets'!BU29+'Input Merchant Assets'!BY29)/1000000</f>
        <v>0</v>
      </c>
      <c r="L39" s="1058">
        <f>'Input Merchant Assets'!DG29/1000000</f>
        <v>0</v>
      </c>
      <c r="M39" s="1057">
        <f>'Input Merchant Assets'!BE29/1000000</f>
        <v>0</v>
      </c>
      <c r="N39" s="1057">
        <f>('Input Merchant Assets'!BQ29+'Input Merchant Assets'!BR29)/1000000</f>
        <v>0</v>
      </c>
      <c r="O39" s="1057">
        <f>('Input Merchant Assets'!BZ29+'Input Merchant Assets'!CJ29+'Input Merchant Assets'!CK29+'Input Merchant Assets'!CL29)/1000000</f>
        <v>0</v>
      </c>
      <c r="P39" s="1057">
        <f>('Input Merchant Assets'!DQ29+'Input Merchant Assets'!DU29)/1000000</f>
        <v>59.829207695590526</v>
      </c>
      <c r="Q39" s="1057">
        <f>'Input Merchant Assets'!DZ29/1000000</f>
        <v>0</v>
      </c>
      <c r="R39" s="1057">
        <f>'Input Merchant Assets'!GB29/1000000</f>
        <v>9.3588664334999994</v>
      </c>
      <c r="S39" s="1057">
        <f>'Input Merchant Assets'!FW29/1000000</f>
        <v>20.462059299999996</v>
      </c>
      <c r="T39" s="1059">
        <f t="shared" si="0"/>
        <v>91.564730949090517</v>
      </c>
      <c r="V39" s="1060">
        <f>T39-'Input Merchant Assets'!GF29/1000000</f>
        <v>0</v>
      </c>
      <c r="W39" s="1061">
        <f t="shared" si="1"/>
        <v>0</v>
      </c>
      <c r="X39" s="1030">
        <f t="shared" si="3"/>
        <v>0</v>
      </c>
    </row>
    <row r="40" spans="2:24" ht="15" customHeight="1">
      <c r="B40" s="1057"/>
      <c r="C40" s="1135"/>
      <c r="D40" s="1056"/>
      <c r="E40" s="1056"/>
      <c r="F40" s="1056"/>
      <c r="G40" s="1056"/>
      <c r="H40" s="1057"/>
      <c r="I40" s="1057"/>
      <c r="J40" s="1058"/>
      <c r="K40" s="1058"/>
      <c r="L40" s="1058"/>
      <c r="M40" s="1057"/>
      <c r="N40" s="1057"/>
      <c r="O40" s="1057"/>
      <c r="P40" s="1057"/>
      <c r="Q40" s="1057"/>
      <c r="R40" s="1057"/>
      <c r="S40" s="1057"/>
      <c r="T40" s="1059"/>
      <c r="V40" s="1060"/>
      <c r="W40" s="1061"/>
    </row>
    <row r="41" spans="2:24" ht="15" customHeight="1">
      <c r="B41" s="1064">
        <v>2017</v>
      </c>
      <c r="C41" s="1136"/>
      <c r="D41" s="1057"/>
      <c r="E41" s="1057"/>
      <c r="F41" s="1057"/>
      <c r="G41" s="1057"/>
      <c r="H41" s="1057"/>
      <c r="I41" s="1057"/>
      <c r="J41" s="1057"/>
      <c r="K41" s="1057"/>
      <c r="L41" s="1057"/>
      <c r="M41" s="1057"/>
      <c r="N41" s="1057"/>
      <c r="O41" s="1057"/>
      <c r="P41" s="1057"/>
      <c r="Q41" s="1057"/>
      <c r="R41" s="1057"/>
      <c r="S41" s="1057"/>
      <c r="T41" s="1059"/>
    </row>
    <row r="42" spans="2:24" ht="15" customHeight="1">
      <c r="B42" s="1057" t="s">
        <v>345</v>
      </c>
      <c r="C42" s="1135">
        <f>'Input Merchant Assets'!C33</f>
        <v>0</v>
      </c>
      <c r="D42" s="1056">
        <f>'Input Merchant Assets'!AR32/1000000</f>
        <v>1.2821399999999922E-3</v>
      </c>
      <c r="E42" s="1056">
        <f>'Input Merchant Assets'!E32/1000000</f>
        <v>2.1279287299999998</v>
      </c>
      <c r="F42" s="1056">
        <f>('Input Merchant Assets'!J32+'Input Merchant Assets'!U32+'Input Merchant Assets'!AG32+'Input Merchant Assets'!AL32)/1000000</f>
        <v>5.3024000000000002E-2</v>
      </c>
      <c r="G42" s="1056">
        <f>('Input Merchant Assets'!AS32)/1000000</f>
        <v>4.7422000000000002E-4</v>
      </c>
      <c r="H42" s="1057">
        <f>('Input Merchant Assets'!AV32+'Input Merchant Assets'!AW32)/1000000</f>
        <v>0</v>
      </c>
      <c r="I42" s="1057">
        <f>('Input Merchant Assets'!AZ32+'Input Merchant Assets'!BC32+'Input Merchant Assets'!BD32)/1000000</f>
        <v>0.19139125000000001</v>
      </c>
      <c r="J42" s="1058">
        <f>'Input Merchant Assets'!BM32/1000000</f>
        <v>0</v>
      </c>
      <c r="K42" s="1058">
        <f>('Input Merchant Assets'!BU32+'Input Merchant Assets'!BY32)/1000000</f>
        <v>0</v>
      </c>
      <c r="L42" s="1058">
        <f>'Input Merchant Assets'!DG32/1000000</f>
        <v>0</v>
      </c>
      <c r="M42" s="1057">
        <f>'Input Merchant Assets'!BE32/1000000</f>
        <v>0</v>
      </c>
      <c r="N42" s="1057">
        <f>('Input Merchant Assets'!BQ32+'Input Merchant Assets'!BR32)/1000000</f>
        <v>0</v>
      </c>
      <c r="O42" s="1057">
        <f>('Input Merchant Assets'!BZ32+'Input Merchant Assets'!CJ32+'Input Merchant Assets'!CK32+'Input Merchant Assets'!CL32)/1000000</f>
        <v>0</v>
      </c>
      <c r="P42" s="1057">
        <f>('Input Merchant Assets'!DQ32+'Input Merchant Assets'!DU32)/1000000</f>
        <v>64.534961590096216</v>
      </c>
      <c r="Q42" s="1057">
        <f>'Input Merchant Assets'!DZ32/1000000</f>
        <v>0</v>
      </c>
      <c r="R42" s="1057">
        <f>'Input Merchant Assets'!GB32/1000000</f>
        <v>9.8819862414500008</v>
      </c>
      <c r="S42" s="1057">
        <f>'Input Merchant Assets'!FW32/1000000</f>
        <v>19.04850211999997</v>
      </c>
      <c r="T42" s="1059">
        <f>SUM(C42:S42)</f>
        <v>95.839550291546175</v>
      </c>
      <c r="V42" s="1060">
        <f>T42-'Input Merchant Assets'!GF32/1000000</f>
        <v>0</v>
      </c>
      <c r="W42" s="1061">
        <f>+V42/T42</f>
        <v>0</v>
      </c>
      <c r="X42" s="1030">
        <f>+V42*1000000</f>
        <v>0</v>
      </c>
    </row>
    <row r="43" spans="2:24" ht="15" customHeight="1">
      <c r="B43" s="1057" t="s">
        <v>334</v>
      </c>
      <c r="C43" s="1135">
        <f>'Input Merchant Assets'!C34</f>
        <v>0</v>
      </c>
      <c r="D43" s="1056">
        <f>'Input Merchant Assets'!AR33/1000000</f>
        <v>1.2821399999999922E-3</v>
      </c>
      <c r="E43" s="1056">
        <f>'Input Merchant Assets'!E33/1000000</f>
        <v>2.0412340000000002</v>
      </c>
      <c r="F43" s="1056">
        <f>('Input Merchant Assets'!J33+'Input Merchant Assets'!U33+'Input Merchant Assets'!AG33+'Input Merchant Assets'!AL33)/1000000</f>
        <v>5.3024000000000002E-2</v>
      </c>
      <c r="G43" s="1056">
        <f>('Input Merchant Assets'!AS33)/1000000</f>
        <v>4.7422000000000002E-4</v>
      </c>
      <c r="H43" s="1057">
        <f>('Input Merchant Assets'!AV33+'Input Merchant Assets'!AW33)/1000000</f>
        <v>0</v>
      </c>
      <c r="I43" s="1057">
        <f>('Input Merchant Assets'!AZ33+'Input Merchant Assets'!BC33+'Input Merchant Assets'!BD33)/1000000</f>
        <v>0.19139125000000001</v>
      </c>
      <c r="J43" s="1058">
        <f>'Input Merchant Assets'!BM33/1000000</f>
        <v>0</v>
      </c>
      <c r="K43" s="1058">
        <f>('Input Merchant Assets'!BU33+'Input Merchant Assets'!BY33)/1000000</f>
        <v>0</v>
      </c>
      <c r="L43" s="1058">
        <f>'Input Merchant Assets'!DG33/1000000</f>
        <v>0</v>
      </c>
      <c r="M43" s="1057">
        <f>'Input Merchant Assets'!BE33/1000000</f>
        <v>0</v>
      </c>
      <c r="N43" s="1057">
        <f>('Input Merchant Assets'!BQ33+'Input Merchant Assets'!BR33)/1000000</f>
        <v>0</v>
      </c>
      <c r="O43" s="1057">
        <f>('Input Merchant Assets'!BZ33+'Input Merchant Assets'!CJ33+'Input Merchant Assets'!CK33+'Input Merchant Assets'!CL33)/1000000</f>
        <v>0</v>
      </c>
      <c r="P43" s="1057">
        <f>('Input Merchant Assets'!DQ33+'Input Merchant Assets'!DU33)/1000000</f>
        <v>64.534961590096216</v>
      </c>
      <c r="Q43" s="1057">
        <f>'Input Merchant Assets'!DZ33/1000000</f>
        <v>0</v>
      </c>
      <c r="R43" s="1057">
        <f>'Input Merchant Assets'!GB33/1000000</f>
        <v>9.8819862414500008</v>
      </c>
      <c r="S43" s="1057">
        <f>'Input Merchant Assets'!FW33/1000000</f>
        <v>19.04850211999997</v>
      </c>
      <c r="T43" s="1059">
        <f>SUM(C43:S43)</f>
        <v>95.75285556154617</v>
      </c>
      <c r="V43" s="1060">
        <f>T43-'Input Merchant Assets'!GF33/1000000</f>
        <v>0</v>
      </c>
      <c r="W43" s="1061">
        <f>+V43/T43</f>
        <v>0</v>
      </c>
      <c r="X43" s="1030">
        <f>+V43*1000000</f>
        <v>0</v>
      </c>
    </row>
    <row r="44" spans="2:24" ht="15" customHeight="1" thickBot="1">
      <c r="B44" s="1065"/>
      <c r="C44" s="1065"/>
      <c r="D44" s="1066"/>
      <c r="E44" s="1066"/>
      <c r="F44" s="1066"/>
      <c r="G44" s="1066"/>
      <c r="H44" s="1066"/>
      <c r="I44" s="1066"/>
      <c r="J44" s="1066"/>
      <c r="K44" s="1066"/>
      <c r="L44" s="1066"/>
      <c r="M44" s="1067"/>
      <c r="N44" s="1066"/>
      <c r="O44" s="1067"/>
      <c r="P44" s="1066"/>
      <c r="Q44" s="1066"/>
      <c r="R44" s="1066"/>
      <c r="S44" s="1066"/>
      <c r="T44" s="1068"/>
    </row>
    <row r="45" spans="2:24" ht="12" thickTop="1"/>
    <row r="46" spans="2:24" ht="16.5">
      <c r="B46" s="963" t="s">
        <v>1360</v>
      </c>
      <c r="C46" s="926"/>
      <c r="D46" s="926"/>
      <c r="E46" s="1069"/>
      <c r="F46" s="1069"/>
      <c r="G46" s="1069"/>
      <c r="H46" s="1069"/>
      <c r="I46" s="1069"/>
      <c r="J46" s="1069"/>
      <c r="K46" s="1069"/>
      <c r="L46" s="1069"/>
      <c r="M46" s="1069"/>
      <c r="N46" s="1069"/>
      <c r="O46" s="1069"/>
      <c r="P46" s="1069"/>
      <c r="Q46" s="1069"/>
      <c r="R46" s="1069"/>
      <c r="S46" s="1069"/>
      <c r="T46" s="1069"/>
      <c r="U46" s="1070"/>
    </row>
    <row r="47" spans="2:24">
      <c r="D47" s="1069"/>
      <c r="E47" s="1069"/>
      <c r="F47" s="1069"/>
      <c r="G47" s="1069"/>
      <c r="H47" s="1069"/>
      <c r="I47" s="1069"/>
      <c r="J47" s="1069"/>
      <c r="K47" s="1069"/>
      <c r="L47" s="1069"/>
      <c r="M47" s="1069"/>
      <c r="N47" s="1069"/>
      <c r="O47" s="1069"/>
      <c r="P47" s="1069"/>
      <c r="Q47" s="1069"/>
      <c r="R47" s="1069"/>
      <c r="S47" s="1069"/>
      <c r="T47" s="1069"/>
      <c r="U47" s="1070"/>
    </row>
    <row r="48" spans="2:24" ht="15.75">
      <c r="B48" s="237" t="s">
        <v>998</v>
      </c>
    </row>
    <row r="49" spans="2:24" s="921" customFormat="1" ht="15">
      <c r="B49" s="1071">
        <v>1</v>
      </c>
      <c r="C49" s="921" t="s">
        <v>1710</v>
      </c>
      <c r="V49" s="1072"/>
      <c r="W49" s="1073"/>
      <c r="X49" s="1074"/>
    </row>
    <row r="50" spans="2:24" s="921" customFormat="1" ht="15">
      <c r="B50" s="1071">
        <v>2</v>
      </c>
      <c r="C50" s="921" t="s">
        <v>1711</v>
      </c>
      <c r="V50" s="1072"/>
      <c r="W50" s="1073"/>
      <c r="X50" s="1074"/>
    </row>
    <row r="51" spans="2:24" s="921" customFormat="1" ht="15">
      <c r="B51" s="1071">
        <v>3</v>
      </c>
      <c r="C51" s="921" t="s">
        <v>1712</v>
      </c>
      <c r="V51" s="1072"/>
      <c r="W51" s="1073"/>
      <c r="X51" s="1074"/>
    </row>
    <row r="52" spans="2:24" s="921" customFormat="1" ht="15">
      <c r="V52" s="1072"/>
      <c r="W52" s="1073"/>
      <c r="X52" s="1074"/>
    </row>
    <row r="53" spans="2:24" s="921" customFormat="1" ht="15">
      <c r="V53" s="1072"/>
      <c r="W53" s="1073"/>
      <c r="X53" s="1074"/>
    </row>
    <row r="54" spans="2:24" s="921" customFormat="1" ht="15">
      <c r="V54" s="1072"/>
      <c r="W54" s="1073"/>
      <c r="X54" s="1074"/>
    </row>
    <row r="55" spans="2:24" s="921" customFormat="1" ht="15">
      <c r="V55" s="1072"/>
      <c r="W55" s="1073"/>
      <c r="X55" s="1074"/>
    </row>
    <row r="56" spans="2:24" s="921" customFormat="1" ht="15">
      <c r="V56" s="1072"/>
      <c r="W56" s="1073"/>
      <c r="X56" s="1074"/>
    </row>
    <row r="57" spans="2:24" s="921" customFormat="1" ht="15">
      <c r="V57" s="1072"/>
      <c r="W57" s="1073"/>
      <c r="X57" s="1074"/>
    </row>
    <row r="58" spans="2:24" s="921" customFormat="1" ht="15">
      <c r="V58" s="1072"/>
      <c r="W58" s="1073"/>
      <c r="X58" s="1074"/>
    </row>
    <row r="59" spans="2:24" s="921" customFormat="1" ht="15">
      <c r="V59" s="1072"/>
      <c r="W59" s="1073"/>
      <c r="X59" s="1074"/>
    </row>
    <row r="60" spans="2:24" s="921" customFormat="1" ht="15">
      <c r="V60" s="1072"/>
      <c r="W60" s="1073"/>
      <c r="X60" s="1074"/>
    </row>
    <row r="61" spans="2:24" s="921" customFormat="1" ht="15">
      <c r="V61" s="1072"/>
      <c r="W61" s="1073"/>
      <c r="X61" s="1074"/>
    </row>
    <row r="62" spans="2:24" s="921" customFormat="1" ht="15">
      <c r="V62" s="1072"/>
      <c r="W62" s="1073"/>
      <c r="X62" s="1074"/>
    </row>
    <row r="63" spans="2:24" s="921" customFormat="1" ht="15">
      <c r="V63" s="1072"/>
      <c r="W63" s="1073"/>
      <c r="X63" s="1074"/>
    </row>
    <row r="64" spans="2:24" s="921" customFormat="1" ht="15">
      <c r="V64" s="1072"/>
      <c r="W64" s="1073"/>
      <c r="X64" s="1074"/>
    </row>
    <row r="65" spans="22:24" s="921" customFormat="1" ht="15">
      <c r="V65" s="1072"/>
      <c r="W65" s="1073"/>
      <c r="X65" s="1074"/>
    </row>
    <row r="66" spans="22:24" s="921" customFormat="1" ht="15">
      <c r="V66" s="1072"/>
      <c r="W66" s="1073"/>
      <c r="X66" s="1074"/>
    </row>
    <row r="67" spans="22:24" s="921" customFormat="1" ht="15">
      <c r="V67" s="1072"/>
      <c r="W67" s="1073"/>
      <c r="X67" s="1074"/>
    </row>
    <row r="68" spans="22:24" s="921" customFormat="1" ht="15">
      <c r="V68" s="1072"/>
      <c r="W68" s="1073"/>
      <c r="X68" s="1074"/>
    </row>
    <row r="69" spans="22:24" s="921" customFormat="1" ht="15">
      <c r="V69" s="1072"/>
      <c r="W69" s="1073"/>
      <c r="X69" s="1074"/>
    </row>
    <row r="70" spans="22:24" s="921" customFormat="1" ht="15">
      <c r="V70" s="1072"/>
      <c r="W70" s="1073"/>
      <c r="X70" s="1074"/>
    </row>
    <row r="71" spans="22:24" s="921" customFormat="1" ht="15">
      <c r="V71" s="1072"/>
      <c r="W71" s="1073"/>
      <c r="X71" s="1074"/>
    </row>
    <row r="72" spans="22:24" s="921" customFormat="1" ht="15">
      <c r="V72" s="1072"/>
      <c r="W72" s="1073"/>
      <c r="X72" s="1074"/>
    </row>
    <row r="73" spans="22:24" s="921" customFormat="1" ht="15">
      <c r="V73" s="1072"/>
      <c r="W73" s="1073"/>
      <c r="X73" s="1074"/>
    </row>
    <row r="74" spans="22:24" s="921" customFormat="1" ht="15">
      <c r="V74" s="1072"/>
      <c r="W74" s="1073"/>
      <c r="X74" s="1074"/>
    </row>
    <row r="75" spans="22:24" s="921" customFormat="1" ht="15">
      <c r="V75" s="1072"/>
      <c r="W75" s="1073"/>
      <c r="X75" s="1074"/>
    </row>
    <row r="76" spans="22:24" s="921" customFormat="1" ht="15">
      <c r="V76" s="1072"/>
      <c r="W76" s="1073"/>
      <c r="X76" s="1074"/>
    </row>
    <row r="77" spans="22:24" s="921" customFormat="1" ht="15">
      <c r="V77" s="1072"/>
      <c r="W77" s="1073"/>
      <c r="X77" s="1074"/>
    </row>
    <row r="78" spans="22:24" s="921" customFormat="1" ht="15">
      <c r="V78" s="1072"/>
      <c r="W78" s="1073"/>
      <c r="X78" s="1074"/>
    </row>
    <row r="79" spans="22:24" s="921" customFormat="1" ht="15">
      <c r="V79" s="1072"/>
      <c r="W79" s="1073"/>
      <c r="X79" s="1074"/>
    </row>
    <row r="80" spans="22:24" s="921" customFormat="1" ht="15">
      <c r="V80" s="1072"/>
      <c r="W80" s="1073"/>
      <c r="X80" s="1074"/>
    </row>
    <row r="81" spans="22:24" s="921" customFormat="1" ht="15">
      <c r="V81" s="1072"/>
      <c r="W81" s="1073"/>
      <c r="X81" s="1074"/>
    </row>
    <row r="82" spans="22:24" s="921" customFormat="1" ht="15">
      <c r="V82" s="1072"/>
      <c r="W82" s="1073"/>
      <c r="X82" s="1074"/>
    </row>
    <row r="83" spans="22:24" s="921" customFormat="1" ht="15">
      <c r="V83" s="1072"/>
      <c r="W83" s="1073"/>
      <c r="X83" s="1074"/>
    </row>
    <row r="84" spans="22:24" s="921" customFormat="1" ht="15">
      <c r="V84" s="1072"/>
      <c r="W84" s="1073"/>
      <c r="X84" s="1074"/>
    </row>
    <row r="85" spans="22:24" s="921" customFormat="1" ht="15">
      <c r="V85" s="1072"/>
      <c r="W85" s="1073"/>
      <c r="X85" s="1074"/>
    </row>
    <row r="86" spans="22:24" s="921" customFormat="1" ht="15">
      <c r="V86" s="1072"/>
      <c r="W86" s="1073"/>
      <c r="X86" s="1074"/>
    </row>
    <row r="87" spans="22:24" s="921" customFormat="1" ht="15">
      <c r="V87" s="1072"/>
      <c r="W87" s="1073"/>
      <c r="X87" s="1074"/>
    </row>
    <row r="88" spans="22:24" s="921" customFormat="1" ht="15">
      <c r="V88" s="1072"/>
      <c r="W88" s="1073"/>
      <c r="X88" s="1074"/>
    </row>
    <row r="89" spans="22:24" s="921" customFormat="1" ht="15">
      <c r="V89" s="1072"/>
      <c r="W89" s="1073"/>
      <c r="X89" s="1074"/>
    </row>
    <row r="90" spans="22:24" s="921" customFormat="1" ht="15">
      <c r="V90" s="1072"/>
      <c r="W90" s="1073"/>
      <c r="X90" s="1074"/>
    </row>
    <row r="91" spans="22:24" s="921" customFormat="1" ht="15">
      <c r="V91" s="1072"/>
      <c r="W91" s="1073"/>
      <c r="X91" s="1074"/>
    </row>
    <row r="92" spans="22:24" s="921" customFormat="1" ht="15">
      <c r="V92" s="1072"/>
      <c r="W92" s="1073"/>
      <c r="X92" s="1074"/>
    </row>
    <row r="93" spans="22:24" s="921" customFormat="1" ht="15">
      <c r="V93" s="1072"/>
      <c r="W93" s="1073"/>
      <c r="X93" s="1074"/>
    </row>
    <row r="94" spans="22:24" s="921" customFormat="1" ht="15">
      <c r="V94" s="1072"/>
      <c r="W94" s="1073"/>
      <c r="X94" s="1074"/>
    </row>
    <row r="95" spans="22:24" s="921" customFormat="1" ht="15">
      <c r="V95" s="1072"/>
      <c r="W95" s="1073"/>
      <c r="X95" s="1074"/>
    </row>
    <row r="96" spans="22:24" s="921" customFormat="1" ht="15">
      <c r="V96" s="1072"/>
      <c r="W96" s="1073"/>
      <c r="X96" s="1074"/>
    </row>
    <row r="97" spans="22:24" s="921" customFormat="1" ht="15">
      <c r="V97" s="1072"/>
      <c r="W97" s="1073"/>
      <c r="X97" s="1074"/>
    </row>
    <row r="98" spans="22:24" s="921" customFormat="1" ht="15">
      <c r="V98" s="1072"/>
      <c r="W98" s="1073"/>
      <c r="X98" s="1074"/>
    </row>
    <row r="99" spans="22:24" s="921" customFormat="1" ht="15">
      <c r="V99" s="1072"/>
      <c r="W99" s="1073"/>
      <c r="X99" s="1074"/>
    </row>
    <row r="100" spans="22:24" s="921" customFormat="1" ht="15">
      <c r="V100" s="1072"/>
      <c r="W100" s="1073"/>
      <c r="X100" s="1074"/>
    </row>
    <row r="101" spans="22:24" s="921" customFormat="1" ht="15">
      <c r="V101" s="1072"/>
      <c r="W101" s="1073"/>
      <c r="X101" s="1074"/>
    </row>
    <row r="102" spans="22:24" s="921" customFormat="1" ht="15">
      <c r="V102" s="1072"/>
      <c r="W102" s="1073"/>
      <c r="X102" s="1074"/>
    </row>
    <row r="103" spans="22:24" s="921" customFormat="1" ht="15">
      <c r="V103" s="1072"/>
      <c r="W103" s="1073"/>
      <c r="X103" s="1074"/>
    </row>
    <row r="104" spans="22:24" s="921" customFormat="1" ht="15">
      <c r="V104" s="1072"/>
      <c r="W104" s="1073"/>
      <c r="X104" s="1074"/>
    </row>
    <row r="105" spans="22:24" s="921" customFormat="1" ht="15">
      <c r="V105" s="1072"/>
      <c r="W105" s="1073"/>
      <c r="X105" s="1074"/>
    </row>
    <row r="106" spans="22:24" s="921" customFormat="1" ht="15">
      <c r="V106" s="1072"/>
      <c r="W106" s="1073"/>
      <c r="X106" s="1074"/>
    </row>
    <row r="107" spans="22:24" s="921" customFormat="1" ht="15">
      <c r="V107" s="1072"/>
      <c r="W107" s="1073"/>
      <c r="X107" s="1074"/>
    </row>
    <row r="108" spans="22:24" s="921" customFormat="1" ht="15">
      <c r="V108" s="1072"/>
      <c r="W108" s="1073"/>
      <c r="X108" s="1074"/>
    </row>
    <row r="109" spans="22:24" s="921" customFormat="1" ht="15">
      <c r="V109" s="1072"/>
      <c r="W109" s="1073"/>
      <c r="X109" s="1074"/>
    </row>
    <row r="110" spans="22:24" s="921" customFormat="1" ht="15">
      <c r="V110" s="1072"/>
      <c r="W110" s="1073"/>
      <c r="X110" s="1074"/>
    </row>
    <row r="111" spans="22:24" s="921" customFormat="1" ht="15">
      <c r="V111" s="1072"/>
      <c r="W111" s="1073"/>
      <c r="X111" s="1074"/>
    </row>
    <row r="112" spans="22:24" s="921" customFormat="1" ht="15">
      <c r="V112" s="1072"/>
      <c r="W112" s="1073"/>
      <c r="X112" s="1074"/>
    </row>
    <row r="113" spans="22:24" s="921" customFormat="1" ht="15">
      <c r="V113" s="1072"/>
      <c r="W113" s="1073"/>
      <c r="X113" s="1074"/>
    </row>
    <row r="114" spans="22:24" s="921" customFormat="1" ht="15">
      <c r="V114" s="1072"/>
      <c r="W114" s="1073"/>
      <c r="X114" s="1074"/>
    </row>
    <row r="115" spans="22:24" s="921" customFormat="1" ht="15">
      <c r="V115" s="1072"/>
      <c r="W115" s="1073"/>
      <c r="X115" s="1074"/>
    </row>
    <row r="116" spans="22:24" s="921" customFormat="1" ht="15">
      <c r="V116" s="1072"/>
      <c r="W116" s="1073"/>
      <c r="X116" s="1074"/>
    </row>
    <row r="117" spans="22:24" s="921" customFormat="1" ht="15">
      <c r="V117" s="1072"/>
      <c r="W117" s="1073"/>
      <c r="X117" s="1074"/>
    </row>
    <row r="118" spans="22:24" s="921" customFormat="1" ht="15">
      <c r="V118" s="1072"/>
      <c r="W118" s="1073"/>
      <c r="X118" s="1074"/>
    </row>
    <row r="119" spans="22:24" s="921" customFormat="1" ht="15">
      <c r="V119" s="1072"/>
      <c r="W119" s="1073"/>
      <c r="X119" s="1074"/>
    </row>
    <row r="120" spans="22:24" s="921" customFormat="1" ht="15">
      <c r="V120" s="1072"/>
      <c r="W120" s="1073"/>
      <c r="X120" s="1074"/>
    </row>
    <row r="121" spans="22:24" s="921" customFormat="1" ht="15">
      <c r="V121" s="1072"/>
      <c r="W121" s="1073"/>
      <c r="X121" s="1074"/>
    </row>
    <row r="122" spans="22:24" s="921" customFormat="1" ht="15">
      <c r="V122" s="1072"/>
      <c r="W122" s="1073"/>
      <c r="X122" s="1074"/>
    </row>
    <row r="123" spans="22:24" s="921" customFormat="1" ht="15">
      <c r="V123" s="1072"/>
      <c r="W123" s="1073"/>
      <c r="X123" s="1074"/>
    </row>
    <row r="124" spans="22:24" s="921" customFormat="1" ht="15">
      <c r="V124" s="1072"/>
      <c r="W124" s="1073"/>
      <c r="X124" s="1074"/>
    </row>
    <row r="125" spans="22:24" s="921" customFormat="1" ht="15">
      <c r="V125" s="1072"/>
      <c r="W125" s="1073"/>
      <c r="X125" s="1074"/>
    </row>
    <row r="126" spans="22:24" s="921" customFormat="1" ht="15">
      <c r="V126" s="1072"/>
      <c r="W126" s="1073"/>
      <c r="X126" s="1074"/>
    </row>
    <row r="127" spans="22:24" s="921" customFormat="1" ht="15">
      <c r="V127" s="1072"/>
      <c r="W127" s="1073"/>
      <c r="X127" s="1074"/>
    </row>
    <row r="128" spans="22:24" s="921" customFormat="1" ht="15">
      <c r="V128" s="1072"/>
      <c r="W128" s="1073"/>
      <c r="X128" s="1074"/>
    </row>
    <row r="129" spans="22:24" s="921" customFormat="1" ht="15">
      <c r="V129" s="1072"/>
      <c r="W129" s="1073"/>
      <c r="X129" s="1074"/>
    </row>
    <row r="130" spans="22:24" s="921" customFormat="1" ht="15">
      <c r="V130" s="1072"/>
      <c r="W130" s="1073"/>
      <c r="X130" s="1074"/>
    </row>
    <row r="131" spans="22:24" s="921" customFormat="1" ht="15">
      <c r="V131" s="1072"/>
      <c r="W131" s="1073"/>
      <c r="X131" s="1074"/>
    </row>
    <row r="132" spans="22:24" s="921" customFormat="1" ht="15">
      <c r="V132" s="1072"/>
      <c r="W132" s="1073"/>
      <c r="X132" s="1074"/>
    </row>
    <row r="133" spans="22:24" s="921" customFormat="1" ht="15">
      <c r="V133" s="1072"/>
      <c r="W133" s="1073"/>
      <c r="X133" s="1074"/>
    </row>
    <row r="134" spans="22:24" s="921" customFormat="1" ht="15">
      <c r="V134" s="1072"/>
      <c r="W134" s="1073"/>
      <c r="X134" s="1074"/>
    </row>
    <row r="135" spans="22:24" s="921" customFormat="1" ht="15">
      <c r="V135" s="1072"/>
      <c r="W135" s="1073"/>
      <c r="X135" s="1074"/>
    </row>
    <row r="136" spans="22:24" s="921" customFormat="1" ht="15">
      <c r="V136" s="1072"/>
      <c r="W136" s="1073"/>
      <c r="X136" s="1074"/>
    </row>
    <row r="137" spans="22:24" s="921" customFormat="1" ht="15">
      <c r="V137" s="1072"/>
      <c r="W137" s="1073"/>
      <c r="X137" s="1074"/>
    </row>
    <row r="138" spans="22:24" s="921" customFormat="1" ht="15">
      <c r="V138" s="1072"/>
      <c r="W138" s="1073"/>
      <c r="X138" s="1074"/>
    </row>
    <row r="139" spans="22:24" s="921" customFormat="1" ht="15">
      <c r="V139" s="1072"/>
      <c r="W139" s="1073"/>
      <c r="X139" s="1074"/>
    </row>
    <row r="140" spans="22:24" s="921" customFormat="1" ht="15">
      <c r="V140" s="1072"/>
      <c r="W140" s="1073"/>
      <c r="X140" s="1074"/>
    </row>
    <row r="141" spans="22:24" s="921" customFormat="1" ht="15">
      <c r="V141" s="1072"/>
      <c r="W141" s="1073"/>
      <c r="X141" s="1074"/>
    </row>
    <row r="142" spans="22:24" s="921" customFormat="1" ht="15">
      <c r="V142" s="1072"/>
      <c r="W142" s="1073"/>
      <c r="X142" s="1074"/>
    </row>
    <row r="143" spans="22:24" s="921" customFormat="1" ht="15">
      <c r="V143" s="1072"/>
      <c r="W143" s="1073"/>
      <c r="X143" s="1074"/>
    </row>
    <row r="144" spans="22:24" s="921" customFormat="1" ht="15">
      <c r="V144" s="1072"/>
      <c r="W144" s="1073"/>
      <c r="X144" s="1074"/>
    </row>
    <row r="145" spans="22:24" s="921" customFormat="1" ht="15">
      <c r="V145" s="1072"/>
      <c r="W145" s="1073"/>
      <c r="X145" s="1074"/>
    </row>
    <row r="146" spans="22:24" s="921" customFormat="1" ht="15">
      <c r="V146" s="1072"/>
      <c r="W146" s="1073"/>
      <c r="X146" s="1074"/>
    </row>
    <row r="147" spans="22:24" s="921" customFormat="1" ht="15">
      <c r="V147" s="1072"/>
      <c r="W147" s="1073"/>
      <c r="X147" s="1074"/>
    </row>
    <row r="148" spans="22:24" s="921" customFormat="1" ht="15">
      <c r="V148" s="1072"/>
      <c r="W148" s="1073"/>
      <c r="X148" s="1074"/>
    </row>
    <row r="149" spans="22:24" s="921" customFormat="1" ht="15">
      <c r="V149" s="1072"/>
      <c r="W149" s="1073"/>
      <c r="X149" s="1074"/>
    </row>
    <row r="150" spans="22:24" s="921" customFormat="1" ht="15">
      <c r="V150" s="1072"/>
      <c r="W150" s="1073"/>
      <c r="X150" s="1074"/>
    </row>
    <row r="151" spans="22:24" s="921" customFormat="1" ht="15">
      <c r="V151" s="1072"/>
      <c r="W151" s="1073"/>
      <c r="X151" s="1074"/>
    </row>
    <row r="152" spans="22:24" s="921" customFormat="1" ht="15">
      <c r="V152" s="1072"/>
      <c r="W152" s="1073"/>
      <c r="X152" s="1074"/>
    </row>
    <row r="153" spans="22:24" s="921" customFormat="1" ht="15">
      <c r="V153" s="1072"/>
      <c r="W153" s="1073"/>
      <c r="X153" s="1074"/>
    </row>
    <row r="154" spans="22:24" s="921" customFormat="1" ht="15">
      <c r="V154" s="1072"/>
      <c r="W154" s="1073"/>
      <c r="X154" s="1074"/>
    </row>
    <row r="155" spans="22:24" s="921" customFormat="1" ht="15">
      <c r="V155" s="1072"/>
      <c r="W155" s="1073"/>
      <c r="X155" s="1074"/>
    </row>
    <row r="156" spans="22:24" s="921" customFormat="1" ht="15">
      <c r="V156" s="1072"/>
      <c r="W156" s="1073"/>
      <c r="X156" s="1074"/>
    </row>
    <row r="157" spans="22:24" s="921" customFormat="1" ht="15">
      <c r="V157" s="1072"/>
      <c r="W157" s="1073"/>
      <c r="X157" s="1074"/>
    </row>
    <row r="158" spans="22:24" s="921" customFormat="1" ht="15">
      <c r="V158" s="1072"/>
      <c r="W158" s="1073"/>
      <c r="X158" s="1074"/>
    </row>
    <row r="159" spans="22:24" s="921" customFormat="1" ht="15">
      <c r="V159" s="1072"/>
      <c r="W159" s="1073"/>
      <c r="X159" s="1074"/>
    </row>
    <row r="160" spans="22:24" s="921" customFormat="1" ht="15">
      <c r="V160" s="1072"/>
      <c r="W160" s="1073"/>
      <c r="X160" s="1074"/>
    </row>
    <row r="161" spans="22:24" s="921" customFormat="1" ht="15">
      <c r="V161" s="1072"/>
      <c r="W161" s="1073"/>
      <c r="X161" s="1074"/>
    </row>
    <row r="162" spans="22:24" s="921" customFormat="1" ht="15">
      <c r="V162" s="1072"/>
      <c r="W162" s="1073"/>
      <c r="X162" s="1074"/>
    </row>
    <row r="163" spans="22:24" s="921" customFormat="1" ht="15">
      <c r="V163" s="1072"/>
      <c r="W163" s="1073"/>
      <c r="X163" s="1074"/>
    </row>
    <row r="164" spans="22:24" s="921" customFormat="1" ht="15">
      <c r="V164" s="1072"/>
      <c r="W164" s="1073"/>
      <c r="X164" s="1074"/>
    </row>
    <row r="165" spans="22:24" s="921" customFormat="1" ht="15">
      <c r="V165" s="1072"/>
      <c r="W165" s="1073"/>
      <c r="X165" s="1074"/>
    </row>
    <row r="166" spans="22:24" s="921" customFormat="1" ht="15">
      <c r="V166" s="1072"/>
      <c r="W166" s="1073"/>
      <c r="X166" s="1074"/>
    </row>
    <row r="167" spans="22:24" s="921" customFormat="1" ht="15">
      <c r="V167" s="1072"/>
      <c r="W167" s="1073"/>
      <c r="X167" s="1074"/>
    </row>
    <row r="168" spans="22:24" s="921" customFormat="1" ht="15">
      <c r="V168" s="1072"/>
      <c r="W168" s="1073"/>
      <c r="X168" s="1074"/>
    </row>
    <row r="169" spans="22:24" s="921" customFormat="1" ht="15">
      <c r="V169" s="1072"/>
      <c r="W169" s="1073"/>
      <c r="X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6" width="17.21875" style="1075" hidden="1" customWidth="1"/>
    <col min="7"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1.5546875" style="1138" customWidth="1"/>
    <col min="24" max="16384" width="8.88671875" style="1075"/>
  </cols>
  <sheetData>
    <row r="4" spans="4:24" ht="14.25">
      <c r="D4" s="1843" t="s">
        <v>1728</v>
      </c>
      <c r="E4" s="1843"/>
      <c r="F4" s="1843"/>
      <c r="G4" s="1843"/>
      <c r="H4" s="1843"/>
      <c r="I4" s="1843"/>
      <c r="J4" s="1843"/>
      <c r="K4" s="1843"/>
      <c r="L4" s="1843"/>
      <c r="M4" s="1843"/>
      <c r="N4" s="1843"/>
      <c r="O4" s="1843"/>
      <c r="P4" s="1843"/>
      <c r="Q4" s="1843"/>
      <c r="R4" s="1843"/>
      <c r="S4" s="1843"/>
      <c r="T4" s="1843"/>
      <c r="U4" s="1843"/>
      <c r="V4" s="1843"/>
      <c r="W4" s="1137"/>
      <c r="X4" s="753"/>
    </row>
    <row r="5" spans="4:24" ht="13.5" thickBot="1"/>
    <row r="6" spans="4:24" ht="13.5" thickTop="1">
      <c r="D6" s="1031"/>
      <c r="E6" s="1079"/>
      <c r="F6" s="1080"/>
      <c r="G6" s="1080"/>
      <c r="H6" s="1139"/>
      <c r="I6" s="1080"/>
      <c r="J6" s="1080"/>
      <c r="K6" s="1082"/>
      <c r="L6" s="1083"/>
      <c r="M6" s="1084"/>
      <c r="N6" s="1079"/>
      <c r="O6" s="1080"/>
      <c r="P6" s="1083"/>
      <c r="Q6" s="1084"/>
      <c r="R6" s="1084"/>
      <c r="S6" s="1084"/>
      <c r="T6" s="1085"/>
    </row>
    <row r="7" spans="4:24" ht="15" thickBot="1">
      <c r="D7" s="1086"/>
      <c r="E7" s="1853" t="s">
        <v>38</v>
      </c>
      <c r="F7" s="1824"/>
      <c r="G7" s="1824"/>
      <c r="H7" s="1824"/>
      <c r="I7" s="1824"/>
      <c r="J7" s="1824"/>
      <c r="K7" s="1854"/>
      <c r="L7" s="1087" t="s">
        <v>1694</v>
      </c>
      <c r="M7" s="1087" t="s">
        <v>1169</v>
      </c>
      <c r="N7" s="1853" t="s">
        <v>1166</v>
      </c>
      <c r="O7" s="1824"/>
      <c r="P7" s="1854"/>
      <c r="Q7" s="1043" t="s">
        <v>39</v>
      </c>
      <c r="R7" s="1043" t="s">
        <v>997</v>
      </c>
      <c r="S7" s="1043" t="s">
        <v>31</v>
      </c>
      <c r="T7" s="1043" t="s">
        <v>37</v>
      </c>
    </row>
    <row r="8" spans="4:24" ht="16.5" thickTop="1" thickBot="1">
      <c r="D8" s="1088"/>
      <c r="E8" s="1089"/>
      <c r="F8" s="1039"/>
      <c r="G8" s="1039"/>
      <c r="H8" s="114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97"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97"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97"/>
      <c r="I11" s="1040"/>
      <c r="J11" s="1040"/>
      <c r="K11" s="1043"/>
      <c r="L11" s="1040"/>
      <c r="M11" s="1040"/>
      <c r="N11" s="1040"/>
      <c r="O11" s="1040"/>
      <c r="P11" s="1040"/>
      <c r="Q11" s="1040"/>
      <c r="R11" s="1040"/>
      <c r="S11" s="1040"/>
      <c r="T11" s="1043"/>
    </row>
    <row r="12" spans="4:24" ht="15.75" thickBot="1">
      <c r="D12" s="1088"/>
      <c r="E12" s="1094"/>
      <c r="F12" s="1049"/>
      <c r="G12" s="1049"/>
      <c r="H12" s="1141"/>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c r="W13" s="1142"/>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38" t="e">
        <f>+V15/#REF!</f>
        <v>#REF!</v>
      </c>
    </row>
    <row r="15" spans="4:24" ht="15">
      <c r="D15" s="1102" t="s">
        <v>1170</v>
      </c>
      <c r="E15" s="1103">
        <f>('Input Merchant Liabilities'!C5-'Input Merchant Liabilities'!I5-'Input Merchant Liabilities'!J5-'Input Merchant Liabilities'!L5)/1000000</f>
        <v>39.049663000000002</v>
      </c>
      <c r="F15" s="1057"/>
      <c r="G15" s="1057">
        <f>('Input Merchant Liabilities'!Q5-'Input Merchant Liabilities'!AI5-'Input Merchant Liabilities'!AM5-'Input Merchant Liabilities'!AU5)/1000000</f>
        <v>40.928156999999999</v>
      </c>
      <c r="H15" s="1134">
        <f>SUM(E15:G15)</f>
        <v>79.977820000000008</v>
      </c>
      <c r="I15" s="1059">
        <f>('Input Merchant Liabilities'!I5+'Input Merchant Liabilities'!J5+'Input Merchant Liabilities'!AI5+'Input Merchant Liabilities'!AM5)/1000000</f>
        <v>0</v>
      </c>
      <c r="J15" s="1057">
        <f>('Input Merchant Liabilities'!L5+'Input Merchant Liabilities'!AU5)/1000000</f>
        <v>0</v>
      </c>
      <c r="K15" s="1059">
        <f>SUM(H15:J15)</f>
        <v>79.977820000000008</v>
      </c>
      <c r="L15" s="1057">
        <f>'Input Merchant Liabilities'!CI5/1000000</f>
        <v>0</v>
      </c>
      <c r="M15" s="1057">
        <f>'Input Merchant Liabilities'!DR5/1000000</f>
        <v>11.698987000000001</v>
      </c>
      <c r="N15" s="1057">
        <f>'Input Merchant Liabilities'!CO5/1000000</f>
        <v>0</v>
      </c>
      <c r="O15" s="1057">
        <f>('Input Merchant Liabilities'!CT5+'Input Merchant Liabilities'!DE5)/1000000</f>
        <v>0</v>
      </c>
      <c r="P15" s="1057">
        <f>'Input Merchant Liabilities'!DP5/1000000</f>
        <v>0</v>
      </c>
      <c r="Q15" s="1057">
        <f>'Input Merchant Liabilities'!ES5/1000000</f>
        <v>-46.995024000000001</v>
      </c>
      <c r="R15" s="1057">
        <f>'Input Merchant Liabilities'!EF5/1000000</f>
        <v>8.3443500000000004</v>
      </c>
      <c r="S15" s="1057">
        <f>('Input Merchant Liabilities'!EQ5+'Input Merchant Liabilities'!FF5)/1000000</f>
        <v>70.722080000000005</v>
      </c>
      <c r="T15" s="1104">
        <f>SUM(K15:S15)</f>
        <v>123.74821300000002</v>
      </c>
      <c r="V15" s="1105">
        <f>T15-'Input Merchant Liabilities'!FL5/1000000</f>
        <v>0</v>
      </c>
      <c r="W15" s="1138">
        <f>+V15*1000000</f>
        <v>0</v>
      </c>
    </row>
    <row r="16" spans="4:24" ht="15">
      <c r="D16" s="1102" t="s">
        <v>1172</v>
      </c>
      <c r="E16" s="1103">
        <f>('Input Merchant Liabilities'!C6-'Input Merchant Liabilities'!I6-'Input Merchant Liabilities'!J6-'Input Merchant Liabilities'!L6)/1000000</f>
        <v>38.382454000000003</v>
      </c>
      <c r="F16" s="1057"/>
      <c r="G16" s="1057">
        <f>('Input Merchant Liabilities'!Q6-'Input Merchant Liabilities'!AI6-'Input Merchant Liabilities'!AM6-'Input Merchant Liabilities'!AU6)/1000000</f>
        <v>40.362222000000003</v>
      </c>
      <c r="H16" s="1134">
        <f t="shared" ref="H16:H40" si="0">SUM(E16:G16)</f>
        <v>78.744675999999998</v>
      </c>
      <c r="I16" s="1059">
        <f>('Input Merchant Liabilities'!I6+'Input Merchant Liabilities'!J6+'Input Merchant Liabilities'!AI6+'Input Merchant Liabilities'!AM6)/1000000</f>
        <v>0</v>
      </c>
      <c r="J16" s="1057">
        <f>('Input Merchant Liabilities'!L6+'Input Merchant Liabilities'!AU6)/1000000</f>
        <v>0</v>
      </c>
      <c r="K16" s="1059">
        <f t="shared" ref="K16:K40" si="1">SUM(H16:J16)</f>
        <v>78.744675999999998</v>
      </c>
      <c r="L16" s="1057">
        <f>'Input Merchant Liabilities'!CI6/1000000</f>
        <v>0</v>
      </c>
      <c r="M16" s="1057">
        <f>'Input Merchant Liabilities'!DR6/1000000</f>
        <v>11.698987000000001</v>
      </c>
      <c r="N16" s="1057">
        <f>'Input Merchant Liabilities'!CO6/1000000</f>
        <v>0</v>
      </c>
      <c r="O16" s="1057">
        <f>('Input Merchant Liabilities'!CT6+'Input Merchant Liabilities'!DE6)/1000000</f>
        <v>0</v>
      </c>
      <c r="P16" s="1057">
        <f>'Input Merchant Liabilities'!DP6/1000000</f>
        <v>0</v>
      </c>
      <c r="Q16" s="1057">
        <f>'Input Merchant Liabilities'!ES6/1000000</f>
        <v>-48.678825000000003</v>
      </c>
      <c r="R16" s="1057">
        <f>'Input Merchant Liabilities'!EF6/1000000</f>
        <v>8.3467000000000002</v>
      </c>
      <c r="S16" s="1057">
        <f>('Input Merchant Liabilities'!EQ6+'Input Merchant Liabilities'!FF6)/1000000</f>
        <v>75.550646999999998</v>
      </c>
      <c r="T16" s="1104">
        <f t="shared" ref="T16:T40" si="2">SUM(K16:S16)</f>
        <v>125.66218499999999</v>
      </c>
      <c r="V16" s="1105">
        <f>T16-'Input Merchant Liabilities'!FL6/1000000</f>
        <v>0</v>
      </c>
      <c r="W16" s="1138">
        <f t="shared" ref="W16:W40" si="3">+V16*1000000</f>
        <v>0</v>
      </c>
    </row>
    <row r="17" spans="4:23" ht="15">
      <c r="D17" s="1102" t="s">
        <v>1173</v>
      </c>
      <c r="E17" s="1103">
        <f>('Input Merchant Liabilities'!C7-'Input Merchant Liabilities'!I7-'Input Merchant Liabilities'!J7-'Input Merchant Liabilities'!L7)/1000000</f>
        <v>68.611063000000001</v>
      </c>
      <c r="F17" s="1057"/>
      <c r="G17" s="1057">
        <f>('Input Merchant Liabilities'!Q7-'Input Merchant Liabilities'!AI7-'Input Merchant Liabilities'!AM7-'Input Merchant Liabilities'!AU7)/1000000</f>
        <v>12.132368</v>
      </c>
      <c r="H17" s="1156">
        <f t="shared" si="0"/>
        <v>80.743431000000001</v>
      </c>
      <c r="I17" s="1059">
        <f>('Input Merchant Liabilities'!I7+'Input Merchant Liabilities'!J7+'Input Merchant Liabilities'!AI7+'Input Merchant Liabilities'!AM7)/1000000</f>
        <v>6.2269999999999999E-3</v>
      </c>
      <c r="J17" s="1057">
        <f>('Input Merchant Liabilities'!L7+'Input Merchant Liabilities'!AU7)/1000000</f>
        <v>0</v>
      </c>
      <c r="K17" s="1059">
        <f t="shared" si="1"/>
        <v>80.749657999999997</v>
      </c>
      <c r="L17" s="1057">
        <f>'Input Merchant Liabilities'!CI7/1000000</f>
        <v>0</v>
      </c>
      <c r="M17" s="1057">
        <f>'Input Merchant Liabilities'!DR7/1000000</f>
        <v>11.990997999999999</v>
      </c>
      <c r="N17" s="1057">
        <f>'Input Merchant Liabilities'!CO7/1000000</f>
        <v>0</v>
      </c>
      <c r="O17" s="1057">
        <f>('Input Merchant Liabilities'!CT7+'Input Merchant Liabilities'!DE7)/1000000</f>
        <v>0</v>
      </c>
      <c r="P17" s="1057">
        <f>'Input Merchant Liabilities'!DP7/1000000</f>
        <v>0</v>
      </c>
      <c r="Q17" s="1057">
        <f>'Input Merchant Liabilities'!ES7/1000000</f>
        <v>-50.685930999999997</v>
      </c>
      <c r="R17" s="1057">
        <f>'Input Merchant Liabilities'!EF7/1000000</f>
        <v>8.2471499999999995</v>
      </c>
      <c r="S17" s="1057">
        <f>('Input Merchant Liabilities'!EQ7+'Input Merchant Liabilities'!FF7)/1000000</f>
        <v>75.204834000000005</v>
      </c>
      <c r="T17" s="1104">
        <f t="shared" si="2"/>
        <v>125.506709</v>
      </c>
      <c r="V17" s="1105">
        <f>T17-'Input Merchant Liabilities'!FL7/1000000</f>
        <v>0</v>
      </c>
      <c r="W17" s="1138">
        <f t="shared" si="3"/>
        <v>0</v>
      </c>
    </row>
    <row r="18" spans="4:23" ht="15">
      <c r="D18" s="1102" t="s">
        <v>1174</v>
      </c>
      <c r="E18" s="1103">
        <f>('Input Merchant Liabilities'!C8-'Input Merchant Liabilities'!I8-'Input Merchant Liabilities'!J8-'Input Merchant Liabilities'!L8)/1000000</f>
        <v>63.934982729999994</v>
      </c>
      <c r="F18" s="1057"/>
      <c r="G18" s="1057">
        <f>('Input Merchant Liabilities'!Q8-'Input Merchant Liabilities'!AI8-'Input Merchant Liabilities'!AM8-'Input Merchant Liabilities'!AU8)/1000000</f>
        <v>0</v>
      </c>
      <c r="H18" s="1134">
        <f t="shared" si="0"/>
        <v>63.934982729999994</v>
      </c>
      <c r="I18" s="1059">
        <f>('Input Merchant Liabilities'!I8+'Input Merchant Liabilities'!J8+'Input Merchant Liabilities'!AI8+'Input Merchant Liabilities'!AM8)/1000000</f>
        <v>0</v>
      </c>
      <c r="J18" s="1057">
        <f>('Input Merchant Liabilities'!L8+'Input Merchant Liabilities'!AU8)/1000000</f>
        <v>0</v>
      </c>
      <c r="K18" s="1059">
        <f t="shared" si="1"/>
        <v>63.934982729999994</v>
      </c>
      <c r="L18" s="1057">
        <f>'Input Merchant Liabilities'!CI8/1000000</f>
        <v>0</v>
      </c>
      <c r="M18" s="1057">
        <f>'Input Merchant Liabilities'!DR8/1000000</f>
        <v>0</v>
      </c>
      <c r="N18" s="1057">
        <f>'Input Merchant Liabilities'!CO8/1000000</f>
        <v>0</v>
      </c>
      <c r="O18" s="1057">
        <f>('Input Merchant Liabilities'!CT8+'Input Merchant Liabilities'!DE8)/1000000</f>
        <v>0</v>
      </c>
      <c r="P18" s="1057">
        <f>'Input Merchant Liabilities'!DP8/1000000</f>
        <v>0</v>
      </c>
      <c r="Q18" s="1057">
        <f>'Input Merchant Liabilities'!ES8/1000000</f>
        <v>-27.484718999999998</v>
      </c>
      <c r="R18" s="1057">
        <f>'Input Merchant Liabilities'!EF8/1000000</f>
        <v>0</v>
      </c>
      <c r="S18" s="1057">
        <f>('Input Merchant Liabilities'!EQ8+'Input Merchant Liabilities'!FF8)/1000000</f>
        <v>62.442950270000011</v>
      </c>
      <c r="T18" s="1104">
        <f t="shared" si="2"/>
        <v>98.893214</v>
      </c>
      <c r="V18" s="1105">
        <f>T18-'Input Merchant Liabilities'!FL8/1000000</f>
        <v>0</v>
      </c>
      <c r="W18" s="1138">
        <f t="shared" si="3"/>
        <v>0</v>
      </c>
    </row>
    <row r="19" spans="4:23" ht="15">
      <c r="D19" s="1102" t="s">
        <v>1165</v>
      </c>
      <c r="E19" s="1103">
        <f>('Input Merchant Liabilities'!C9-'Input Merchant Liabilities'!I9-'Input Merchant Liabilities'!J9-'Input Merchant Liabilities'!L9)/1000000</f>
        <v>63.8992377</v>
      </c>
      <c r="F19" s="1057"/>
      <c r="G19" s="1057">
        <f>('Input Merchant Liabilities'!Q9-'Input Merchant Liabilities'!AI9-'Input Merchant Liabilities'!AM9-'Input Merchant Liabilities'!AU9)/1000000</f>
        <v>0</v>
      </c>
      <c r="H19" s="1134">
        <f t="shared" si="0"/>
        <v>63.8992377</v>
      </c>
      <c r="I19" s="1059">
        <f>('Input Merchant Liabilities'!I9+'Input Merchant Liabilities'!J9+'Input Merchant Liabilities'!AI9+'Input Merchant Liabilities'!AM9)/1000000</f>
        <v>0</v>
      </c>
      <c r="J19" s="1057">
        <f>('Input Merchant Liabilities'!L9+'Input Merchant Liabilities'!AU9)/1000000</f>
        <v>0</v>
      </c>
      <c r="K19" s="1059">
        <f t="shared" si="1"/>
        <v>63.8992377</v>
      </c>
      <c r="L19" s="1057">
        <f>'Input Merchant Liabilities'!CI9/1000000</f>
        <v>0</v>
      </c>
      <c r="M19" s="1057">
        <f>'Input Merchant Liabilities'!DR9/1000000</f>
        <v>0</v>
      </c>
      <c r="N19" s="1057">
        <f>'Input Merchant Liabilities'!CO9/1000000</f>
        <v>0</v>
      </c>
      <c r="O19" s="1057">
        <f>('Input Merchant Liabilities'!CT9+'Input Merchant Liabilities'!DE9)/1000000</f>
        <v>0</v>
      </c>
      <c r="P19" s="1057">
        <f>'Input Merchant Liabilities'!DP9/1000000</f>
        <v>0</v>
      </c>
      <c r="Q19" s="1057">
        <f>'Input Merchant Liabilities'!ES9/1000000</f>
        <v>-28.773378999999998</v>
      </c>
      <c r="R19" s="1057">
        <f>'Input Merchant Liabilities'!EF9/1000000</f>
        <v>0</v>
      </c>
      <c r="S19" s="1057">
        <f>('Input Merchant Liabilities'!EQ9+'Input Merchant Liabilities'!FF9)/1000000</f>
        <v>64.157557299999993</v>
      </c>
      <c r="T19" s="1104">
        <f t="shared" si="2"/>
        <v>99.283415999999988</v>
      </c>
      <c r="V19" s="1105">
        <f>T19-'Input Merchant Liabilities'!FL9/1000000</f>
        <v>0</v>
      </c>
      <c r="W19" s="1138">
        <f t="shared" si="3"/>
        <v>0</v>
      </c>
    </row>
    <row r="20" spans="4:23" ht="15">
      <c r="D20" s="1102" t="s">
        <v>1175</v>
      </c>
      <c r="E20" s="1103">
        <f>('Input Merchant Liabilities'!C10-'Input Merchant Liabilities'!I10-'Input Merchant Liabilities'!J10-'Input Merchant Liabilities'!L10)/1000000</f>
        <v>62.949856870000012</v>
      </c>
      <c r="F20" s="1057"/>
      <c r="G20" s="1057">
        <f>('Input Merchant Liabilities'!Q10-'Input Merchant Liabilities'!AI10-'Input Merchant Liabilities'!AM10-'Input Merchant Liabilities'!AU10)/1000000</f>
        <v>0</v>
      </c>
      <c r="H20" s="1134">
        <f t="shared" si="0"/>
        <v>62.949856870000012</v>
      </c>
      <c r="I20" s="1059">
        <f>('Input Merchant Liabilities'!I10+'Input Merchant Liabilities'!J10+'Input Merchant Liabilities'!AI10+'Input Merchant Liabilities'!AM10)/1000000</f>
        <v>0</v>
      </c>
      <c r="J20" s="1057">
        <f>('Input Merchant Liabilities'!L10+'Input Merchant Liabilities'!AU10)/1000000</f>
        <v>0</v>
      </c>
      <c r="K20" s="1059">
        <f t="shared" si="1"/>
        <v>62.949856870000012</v>
      </c>
      <c r="L20" s="1057">
        <f>'Input Merchant Liabilities'!CI10/1000000</f>
        <v>0</v>
      </c>
      <c r="M20" s="1057">
        <f>'Input Merchant Liabilities'!DR10/1000000</f>
        <v>0</v>
      </c>
      <c r="N20" s="1057">
        <f>'Input Merchant Liabilities'!CO10/1000000</f>
        <v>0</v>
      </c>
      <c r="O20" s="1057">
        <f>('Input Merchant Liabilities'!CT10+'Input Merchant Liabilities'!DE10)/1000000</f>
        <v>0</v>
      </c>
      <c r="P20" s="1057">
        <f>'Input Merchant Liabilities'!DP10/1000000</f>
        <v>0</v>
      </c>
      <c r="Q20" s="1057">
        <f>'Input Merchant Liabilities'!ES10/1000000</f>
        <v>-28.943901291288814</v>
      </c>
      <c r="R20" s="1057">
        <f>'Input Merchant Liabilities'!EF10/1000000</f>
        <v>0</v>
      </c>
      <c r="S20" s="1057">
        <f>('Input Merchant Liabilities'!EQ10+'Input Merchant Liabilities'!FF10)/1000000</f>
        <v>65.430767570000015</v>
      </c>
      <c r="T20" s="1104">
        <f t="shared" si="2"/>
        <v>99.436723148711209</v>
      </c>
      <c r="V20" s="1105">
        <f>T20-'Input Merchant Liabilities'!FL10/1000000</f>
        <v>0</v>
      </c>
      <c r="W20" s="1138">
        <f t="shared" si="3"/>
        <v>0</v>
      </c>
    </row>
    <row r="21" spans="4:23" ht="15">
      <c r="D21" s="1102" t="s">
        <v>1176</v>
      </c>
      <c r="E21" s="1103">
        <f>('Input Merchant Liabilities'!C11-'Input Merchant Liabilities'!I11-'Input Merchant Liabilities'!J11-'Input Merchant Liabilities'!L11)/1000000</f>
        <v>62.949856870000005</v>
      </c>
      <c r="F21" s="1057"/>
      <c r="G21" s="1057">
        <f>('Input Merchant Liabilities'!Q11-'Input Merchant Liabilities'!AI11-'Input Merchant Liabilities'!AM11-'Input Merchant Liabilities'!AU11)/1000000</f>
        <v>0</v>
      </c>
      <c r="H21" s="1134">
        <f t="shared" si="0"/>
        <v>62.949856870000005</v>
      </c>
      <c r="I21" s="1059">
        <f>('Input Merchant Liabilities'!I11+'Input Merchant Liabilities'!J11+'Input Merchant Liabilities'!AI11+'Input Merchant Liabilities'!AM11)/1000000</f>
        <v>0</v>
      </c>
      <c r="J21" s="1057">
        <f>('Input Merchant Liabilities'!L11+'Input Merchant Liabilities'!AU11)/1000000</f>
        <v>0</v>
      </c>
      <c r="K21" s="1059">
        <f t="shared" si="1"/>
        <v>62.949856870000005</v>
      </c>
      <c r="L21" s="1057">
        <f>'Input Merchant Liabilities'!CI11/1000000</f>
        <v>0</v>
      </c>
      <c r="M21" s="1057">
        <f>'Input Merchant Liabilities'!DR11/1000000</f>
        <v>0</v>
      </c>
      <c r="N21" s="1057">
        <f>'Input Merchant Liabilities'!CO11/1000000</f>
        <v>0</v>
      </c>
      <c r="O21" s="1057">
        <f>('Input Merchant Liabilities'!CT11+'Input Merchant Liabilities'!DE11)/1000000</f>
        <v>0</v>
      </c>
      <c r="P21" s="1057">
        <f>'Input Merchant Liabilities'!DP11/1000000</f>
        <v>0</v>
      </c>
      <c r="Q21" s="1057">
        <f>'Input Merchant Liabilities'!ES11/1000000</f>
        <v>-27.769396</v>
      </c>
      <c r="R21" s="1057">
        <f>'Input Merchant Liabilities'!EF11/1000000</f>
        <v>0</v>
      </c>
      <c r="S21" s="1057">
        <f>('Input Merchant Liabilities'!EQ11+'Input Merchant Liabilities'!FF11)/1000000</f>
        <v>64.795022129999992</v>
      </c>
      <c r="T21" s="1104">
        <f t="shared" si="2"/>
        <v>99.975482999999997</v>
      </c>
      <c r="V21" s="1105">
        <f>T21-'Input Merchant Liabilities'!FL11/1000000</f>
        <v>0</v>
      </c>
      <c r="W21" s="1138">
        <f t="shared" si="3"/>
        <v>0</v>
      </c>
    </row>
    <row r="22" spans="4:23" ht="15">
      <c r="D22" s="1102" t="s">
        <v>1177</v>
      </c>
      <c r="E22" s="1103">
        <f>('Input Merchant Liabilities'!C12-'Input Merchant Liabilities'!I12-'Input Merchant Liabilities'!J12-'Input Merchant Liabilities'!L12)/1000000</f>
        <v>62.94985672</v>
      </c>
      <c r="F22" s="1057"/>
      <c r="G22" s="1057">
        <f>('Input Merchant Liabilities'!Q12-'Input Merchant Liabilities'!AI12-'Input Merchant Liabilities'!AM12-'Input Merchant Liabilities'!AU12)/1000000</f>
        <v>0</v>
      </c>
      <c r="H22" s="1134">
        <f t="shared" si="0"/>
        <v>62.94985672</v>
      </c>
      <c r="I22" s="1059">
        <f>('Input Merchant Liabilities'!I12+'Input Merchant Liabilities'!J12+'Input Merchant Liabilities'!AI12+'Input Merchant Liabilities'!AM12)/1000000</f>
        <v>0</v>
      </c>
      <c r="J22" s="1057">
        <f>('Input Merchant Liabilities'!L12+'Input Merchant Liabilities'!AU12)/1000000</f>
        <v>0</v>
      </c>
      <c r="K22" s="1059">
        <f t="shared" si="1"/>
        <v>62.94985672</v>
      </c>
      <c r="L22" s="1057">
        <f>'Input Merchant Liabilities'!CI12/1000000</f>
        <v>0</v>
      </c>
      <c r="M22" s="1057">
        <f>'Input Merchant Liabilities'!DR12/1000000</f>
        <v>0</v>
      </c>
      <c r="N22" s="1057">
        <f>'Input Merchant Liabilities'!CO12/1000000</f>
        <v>0</v>
      </c>
      <c r="O22" s="1057">
        <f>('Input Merchant Liabilities'!CT12+'Input Merchant Liabilities'!DE12)/1000000</f>
        <v>0</v>
      </c>
      <c r="P22" s="1057">
        <f>'Input Merchant Liabilities'!DP12/1000000</f>
        <v>0</v>
      </c>
      <c r="Q22" s="1057">
        <f>'Input Merchant Liabilities'!ES12/1000000</f>
        <v>-14.905779000000001</v>
      </c>
      <c r="R22" s="1057">
        <f>'Input Merchant Liabilities'!EF12/1000000</f>
        <v>0</v>
      </c>
      <c r="S22" s="1057">
        <f>('Input Merchant Liabilities'!EQ12+'Input Merchant Liabilities'!FF12)/1000000</f>
        <v>51.348892280000001</v>
      </c>
      <c r="T22" s="1104">
        <f t="shared" si="2"/>
        <v>99.392969999999991</v>
      </c>
      <c r="V22" s="1105">
        <f>T22-'Input Merchant Liabilities'!FL12/1000000</f>
        <v>0</v>
      </c>
      <c r="W22" s="1138">
        <f t="shared" si="3"/>
        <v>0</v>
      </c>
    </row>
    <row r="23" spans="4:23" ht="15">
      <c r="D23" s="1102" t="s">
        <v>1178</v>
      </c>
      <c r="E23" s="1103">
        <f>('Input Merchant Liabilities'!C13-'Input Merchant Liabilities'!I13-'Input Merchant Liabilities'!J13-'Input Merchant Liabilities'!L13)/1000000</f>
        <v>62.157810079999997</v>
      </c>
      <c r="F23" s="1057"/>
      <c r="G23" s="1057">
        <f>('Input Merchant Liabilities'!Q13-'Input Merchant Liabilities'!AI13-'Input Merchant Liabilities'!AM13-'Input Merchant Liabilities'!AU13)/1000000</f>
        <v>0</v>
      </c>
      <c r="H23" s="1134">
        <f t="shared" si="0"/>
        <v>62.157810079999997</v>
      </c>
      <c r="I23" s="1059">
        <f>('Input Merchant Liabilities'!I13+'Input Merchant Liabilities'!J13+'Input Merchant Liabilities'!AI13+'Input Merchant Liabilities'!AM13)/1000000</f>
        <v>0</v>
      </c>
      <c r="J23" s="1057">
        <f>('Input Merchant Liabilities'!L13+'Input Merchant Liabilities'!AU13)/1000000</f>
        <v>0</v>
      </c>
      <c r="K23" s="1059">
        <f t="shared" si="1"/>
        <v>62.157810079999997</v>
      </c>
      <c r="L23" s="1057">
        <f>'Input Merchant Liabilities'!CI13/1000000</f>
        <v>0</v>
      </c>
      <c r="M23" s="1057">
        <f>'Input Merchant Liabilities'!DR13/1000000</f>
        <v>0</v>
      </c>
      <c r="N23" s="1057">
        <f>'Input Merchant Liabilities'!CO13/1000000</f>
        <v>0</v>
      </c>
      <c r="O23" s="1057">
        <f>('Input Merchant Liabilities'!CT13+'Input Merchant Liabilities'!DE13)/1000000</f>
        <v>0</v>
      </c>
      <c r="P23" s="1057">
        <f>'Input Merchant Liabilities'!DP13/1000000</f>
        <v>0</v>
      </c>
      <c r="Q23" s="1057">
        <f>'Input Merchant Liabilities'!ES13/1000000</f>
        <v>-15.330579</v>
      </c>
      <c r="R23" s="1057">
        <f>'Input Merchant Liabilities'!EF13/1000000</f>
        <v>0</v>
      </c>
      <c r="S23" s="1057">
        <f>('Input Merchant Liabilities'!EQ13+'Input Merchant Liabilities'!FF13)/1000000</f>
        <v>52.038445920000001</v>
      </c>
      <c r="T23" s="1104">
        <f t="shared" si="2"/>
        <v>98.865677000000005</v>
      </c>
      <c r="V23" s="1105">
        <f>T23-'Input Merchant Liabilities'!FL13/1000000</f>
        <v>0</v>
      </c>
      <c r="W23" s="1138">
        <f t="shared" si="3"/>
        <v>0</v>
      </c>
    </row>
    <row r="24" spans="4:23" ht="15">
      <c r="D24" s="1102" t="s">
        <v>1179</v>
      </c>
      <c r="E24" s="1103">
        <f>('Input Merchant Liabilities'!C14-'Input Merchant Liabilities'!I14-'Input Merchant Liabilities'!J14-'Input Merchant Liabilities'!L14)/1000000</f>
        <v>61.925598770000008</v>
      </c>
      <c r="F24" s="1057"/>
      <c r="G24" s="1057">
        <f>('Input Merchant Liabilities'!Q14-'Input Merchant Liabilities'!AI14-'Input Merchant Liabilities'!AM14-'Input Merchant Liabilities'!AU14)/1000000</f>
        <v>0</v>
      </c>
      <c r="H24" s="1134">
        <f t="shared" si="0"/>
        <v>61.925598770000008</v>
      </c>
      <c r="I24" s="1059">
        <f>('Input Merchant Liabilities'!I14+'Input Merchant Liabilities'!J14+'Input Merchant Liabilities'!AI14+'Input Merchant Liabilities'!AM14)/1000000</f>
        <v>0</v>
      </c>
      <c r="J24" s="1057">
        <f>('Input Merchant Liabilities'!L14+'Input Merchant Liabilities'!AU14)/1000000</f>
        <v>0</v>
      </c>
      <c r="K24" s="1059">
        <f t="shared" si="1"/>
        <v>61.925598770000008</v>
      </c>
      <c r="L24" s="1057">
        <f>'Input Merchant Liabilities'!CI14/1000000</f>
        <v>0</v>
      </c>
      <c r="M24" s="1057">
        <f>'Input Merchant Liabilities'!DR14/1000000</f>
        <v>0</v>
      </c>
      <c r="N24" s="1057">
        <f>'Input Merchant Liabilities'!CO14/1000000</f>
        <v>0</v>
      </c>
      <c r="O24" s="1057">
        <f>('Input Merchant Liabilities'!CT14+'Input Merchant Liabilities'!DE14)/1000000</f>
        <v>0</v>
      </c>
      <c r="P24" s="1057">
        <f>'Input Merchant Liabilities'!DP14/1000000</f>
        <v>0</v>
      </c>
      <c r="Q24" s="1057">
        <f>'Input Merchant Liabilities'!ES14/1000000</f>
        <v>-16.378511855082529</v>
      </c>
      <c r="R24" s="1057">
        <f>'Input Merchant Liabilities'!EF14/1000000</f>
        <v>0</v>
      </c>
      <c r="S24" s="1057">
        <f>('Input Merchant Liabilities'!EQ14+'Input Merchant Liabilities'!FF14)/1000000</f>
        <v>53.206281208874998</v>
      </c>
      <c r="T24" s="1104">
        <f t="shared" si="2"/>
        <v>98.753368123792484</v>
      </c>
      <c r="V24" s="1105">
        <f>T24-'Input Merchant Liabilities'!FL14/1000000</f>
        <v>0</v>
      </c>
      <c r="W24" s="1138">
        <f t="shared" si="3"/>
        <v>0</v>
      </c>
    </row>
    <row r="25" spans="4:23" ht="15">
      <c r="D25" s="1102" t="s">
        <v>1180</v>
      </c>
      <c r="E25" s="1103">
        <f>('Input Merchant Liabilities'!C15-'Input Merchant Liabilities'!I15-'Input Merchant Liabilities'!J15-'Input Merchant Liabilities'!L15)/1000000</f>
        <v>58.750333830000002</v>
      </c>
      <c r="F25" s="1057"/>
      <c r="G25" s="1057">
        <f>('Input Merchant Liabilities'!Q15-'Input Merchant Liabilities'!AI15-'Input Merchant Liabilities'!AM15-'Input Merchant Liabilities'!AU15)/1000000</f>
        <v>0</v>
      </c>
      <c r="H25" s="1134">
        <f t="shared" si="0"/>
        <v>58.750333830000002</v>
      </c>
      <c r="I25" s="1059">
        <f>('Input Merchant Liabilities'!I15+'Input Merchant Liabilities'!J15+'Input Merchant Liabilities'!AI15+'Input Merchant Liabilities'!AM15)/1000000</f>
        <v>0</v>
      </c>
      <c r="J25" s="1057">
        <f>('Input Merchant Liabilities'!L15+'Input Merchant Liabilities'!AU15)/1000000</f>
        <v>0</v>
      </c>
      <c r="K25" s="1059">
        <f t="shared" si="1"/>
        <v>58.750333830000002</v>
      </c>
      <c r="L25" s="1057">
        <f>'Input Merchant Liabilities'!CI15/1000000</f>
        <v>0</v>
      </c>
      <c r="M25" s="1057">
        <f>'Input Merchant Liabilities'!DR15/1000000</f>
        <v>0</v>
      </c>
      <c r="N25" s="1057">
        <f>'Input Merchant Liabilities'!CO15/1000000</f>
        <v>0</v>
      </c>
      <c r="O25" s="1057">
        <f>('Input Merchant Liabilities'!CT15+'Input Merchant Liabilities'!DE15)/1000000</f>
        <v>0</v>
      </c>
      <c r="P25" s="1057">
        <f>'Input Merchant Liabilities'!DP15/1000000</f>
        <v>0</v>
      </c>
      <c r="Q25" s="1057">
        <f>'Input Merchant Liabilities'!ES15/1000000</f>
        <v>-20.231931178852751</v>
      </c>
      <c r="R25" s="1057">
        <f>'Input Merchant Liabilities'!EF15/1000000</f>
        <v>0</v>
      </c>
      <c r="S25" s="1057">
        <f>('Input Merchant Liabilities'!EQ15+'Input Merchant Liabilities'!FF15)/1000000</f>
        <v>52.484628100150019</v>
      </c>
      <c r="T25" s="1104">
        <f t="shared" si="2"/>
        <v>91.003030751297274</v>
      </c>
      <c r="V25" s="1105">
        <f>T25-'Input Merchant Liabilities'!FL15/1000000</f>
        <v>0</v>
      </c>
      <c r="W25" s="1138">
        <f t="shared" si="3"/>
        <v>0</v>
      </c>
    </row>
    <row r="26" spans="4:23" ht="15">
      <c r="D26" s="1102" t="s">
        <v>1181</v>
      </c>
      <c r="E26" s="1103">
        <f>('Input Merchant Liabilities'!C16-'Input Merchant Liabilities'!I16-'Input Merchant Liabilities'!J16-'Input Merchant Liabilities'!L16)/1000000</f>
        <v>58.524403740000011</v>
      </c>
      <c r="F26" s="1057"/>
      <c r="G26" s="1057">
        <f>('Input Merchant Liabilities'!Q16-'Input Merchant Liabilities'!AI16-'Input Merchant Liabilities'!AM16-'Input Merchant Liabilities'!AU16)/1000000</f>
        <v>0</v>
      </c>
      <c r="H26" s="1134">
        <f t="shared" si="0"/>
        <v>58.524403740000011</v>
      </c>
      <c r="I26" s="1059">
        <f>('Input Merchant Liabilities'!I16+'Input Merchant Liabilities'!J16+'Input Merchant Liabilities'!AI16+'Input Merchant Liabilities'!AM16)/1000000</f>
        <v>0</v>
      </c>
      <c r="J26" s="1057">
        <f>('Input Merchant Liabilities'!L16+'Input Merchant Liabilities'!AU16)/1000000</f>
        <v>0</v>
      </c>
      <c r="K26" s="1059">
        <f t="shared" si="1"/>
        <v>58.524403740000011</v>
      </c>
      <c r="L26" s="1057">
        <f>'Input Merchant Liabilities'!CI16/1000000</f>
        <v>0</v>
      </c>
      <c r="M26" s="1057">
        <f>'Input Merchant Liabilities'!DR16/1000000</f>
        <v>0</v>
      </c>
      <c r="N26" s="1057">
        <f>'Input Merchant Liabilities'!CO16/1000000</f>
        <v>0</v>
      </c>
      <c r="O26" s="1057">
        <f>('Input Merchant Liabilities'!CT16+'Input Merchant Liabilities'!DE16)/1000000</f>
        <v>0</v>
      </c>
      <c r="P26" s="1057">
        <f>'Input Merchant Liabilities'!DP16/1000000</f>
        <v>0</v>
      </c>
      <c r="Q26" s="1057">
        <f>'Input Merchant Liabilities'!ES16/1000000</f>
        <v>-20.134578286134463</v>
      </c>
      <c r="R26" s="1057">
        <f>'Input Merchant Liabilities'!EF16/1000000</f>
        <v>0</v>
      </c>
      <c r="S26" s="1057">
        <f>('Input Merchant Liabilities'!EQ16+'Input Merchant Liabilities'!FF16)/1000000</f>
        <v>53.174905495224969</v>
      </c>
      <c r="T26" s="1104">
        <f t="shared" si="2"/>
        <v>91.564730949090517</v>
      </c>
      <c r="V26" s="1105">
        <f>T26-'Input Merchant Liabilities'!FL16/1000000</f>
        <v>0</v>
      </c>
      <c r="W26" s="1138">
        <f t="shared" si="3"/>
        <v>0</v>
      </c>
    </row>
    <row r="27" spans="4:23" ht="15">
      <c r="D27" s="1102"/>
      <c r="E27" s="1103"/>
      <c r="F27" s="1057"/>
      <c r="G27" s="1057"/>
      <c r="H27" s="1134"/>
      <c r="I27" s="1059"/>
      <c r="J27" s="1057"/>
      <c r="K27" s="1059"/>
      <c r="L27" s="1057"/>
      <c r="M27" s="1057"/>
      <c r="N27" s="1057"/>
      <c r="O27" s="1057"/>
      <c r="P27" s="1057"/>
      <c r="Q27" s="1057"/>
      <c r="R27" s="1057"/>
      <c r="S27" s="1057"/>
      <c r="T27" s="1104"/>
      <c r="V27" s="1105"/>
    </row>
    <row r="28" spans="4:23" ht="15">
      <c r="D28" s="1099">
        <v>2016</v>
      </c>
      <c r="E28" s="1103"/>
      <c r="F28" s="1057"/>
      <c r="G28" s="1057"/>
      <c r="H28" s="1134"/>
      <c r="I28" s="1059"/>
      <c r="J28" s="1057"/>
      <c r="K28" s="1059"/>
      <c r="L28" s="1057"/>
      <c r="M28" s="1057"/>
      <c r="N28" s="1057"/>
      <c r="O28" s="1057"/>
      <c r="P28" s="1057"/>
      <c r="Q28" s="1057"/>
      <c r="R28" s="1057"/>
      <c r="S28" s="1057"/>
      <c r="T28" s="1104"/>
      <c r="V28" s="1105"/>
    </row>
    <row r="29" spans="4:23" ht="15">
      <c r="D29" s="1102" t="s">
        <v>1170</v>
      </c>
      <c r="E29" s="1103">
        <f>('Input Merchant Liabilities'!C19-'Input Merchant Liabilities'!I19-'Input Merchant Liabilities'!J19-'Input Merchant Liabilities'!L19)/1000000</f>
        <v>58.511732780000003</v>
      </c>
      <c r="F29" s="1057"/>
      <c r="G29" s="1057">
        <f>('Input Merchant Liabilities'!Q19-'Input Merchant Liabilities'!AI19-'Input Merchant Liabilities'!AM19-'Input Merchant Liabilities'!AU19)/1000000</f>
        <v>0</v>
      </c>
      <c r="H29" s="1134">
        <f t="shared" si="0"/>
        <v>58.511732780000003</v>
      </c>
      <c r="I29" s="1059">
        <f>('Input Merchant Liabilities'!I19+'Input Merchant Liabilities'!J19+'Input Merchant Liabilities'!AI19+'Input Merchant Liabilities'!AM19)/1000000</f>
        <v>0</v>
      </c>
      <c r="J29" s="1057">
        <f>('Input Merchant Liabilities'!L19+'Input Merchant Liabilities'!AU19)/1000000</f>
        <v>0</v>
      </c>
      <c r="K29" s="1059">
        <f t="shared" si="1"/>
        <v>58.511732780000003</v>
      </c>
      <c r="L29" s="1057">
        <f>'Input Merchant Liabilities'!CI19/1000000</f>
        <v>0</v>
      </c>
      <c r="M29" s="1057">
        <f>'Input Merchant Liabilities'!DR19/1000000</f>
        <v>0</v>
      </c>
      <c r="N29" s="1057">
        <f>'Input Merchant Liabilities'!CO19/1000000</f>
        <v>0</v>
      </c>
      <c r="O29" s="1057">
        <f>('Input Merchant Liabilities'!CT19+'Input Merchant Liabilities'!DE19)/1000000</f>
        <v>0</v>
      </c>
      <c r="P29" s="1057">
        <f>'Input Merchant Liabilities'!DP19/1000000</f>
        <v>0</v>
      </c>
      <c r="Q29" s="1057">
        <f>'Input Merchant Liabilities'!ES19/1000000</f>
        <v>-18.84492740517906</v>
      </c>
      <c r="R29" s="1057">
        <f>'Input Merchant Liabilities'!EF19/1000000</f>
        <v>0</v>
      </c>
      <c r="S29" s="1057">
        <f>('Input Merchant Liabilities'!EQ19+'Input Merchant Liabilities'!FF19)/1000000</f>
        <v>52.867962340325008</v>
      </c>
      <c r="T29" s="1104">
        <f t="shared" si="2"/>
        <v>92.534767715145946</v>
      </c>
      <c r="V29" s="1105">
        <f>T29-'Input Merchant Liabilities'!FL19/1000000</f>
        <v>0</v>
      </c>
      <c r="W29" s="1138">
        <f t="shared" si="3"/>
        <v>0</v>
      </c>
    </row>
    <row r="30" spans="4:23" ht="15">
      <c r="D30" s="1102" t="s">
        <v>1172</v>
      </c>
      <c r="E30" s="1103">
        <f>('Input Merchant Liabilities'!C20-'Input Merchant Liabilities'!I20-'Input Merchant Liabilities'!J20-'Input Merchant Liabilities'!L20)/1000000</f>
        <v>58.304470800000011</v>
      </c>
      <c r="F30" s="1057"/>
      <c r="G30" s="1057">
        <f>('Input Merchant Liabilities'!Q20-'Input Merchant Liabilities'!AI20-'Input Merchant Liabilities'!AM20-'Input Merchant Liabilities'!AU20)/1000000</f>
        <v>0</v>
      </c>
      <c r="H30" s="1134">
        <f t="shared" si="0"/>
        <v>58.304470800000011</v>
      </c>
      <c r="I30" s="1059">
        <f>('Input Merchant Liabilities'!I20+'Input Merchant Liabilities'!J20+'Input Merchant Liabilities'!AI20+'Input Merchant Liabilities'!AM20)/1000000</f>
        <v>0</v>
      </c>
      <c r="J30" s="1057">
        <f>('Input Merchant Liabilities'!L20+'Input Merchant Liabilities'!AU20)/1000000</f>
        <v>0</v>
      </c>
      <c r="K30" s="1059">
        <f t="shared" si="1"/>
        <v>58.304470800000011</v>
      </c>
      <c r="L30" s="1057">
        <f>'Input Merchant Liabilities'!CI20/1000000</f>
        <v>0</v>
      </c>
      <c r="M30" s="1057">
        <f>'Input Merchant Liabilities'!DR20/1000000</f>
        <v>0</v>
      </c>
      <c r="N30" s="1057">
        <f>'Input Merchant Liabilities'!CO20/1000000</f>
        <v>0</v>
      </c>
      <c r="O30" s="1057">
        <f>('Input Merchant Liabilities'!CT20+'Input Merchant Liabilities'!DE20)/1000000</f>
        <v>0</v>
      </c>
      <c r="P30" s="1057">
        <f>'Input Merchant Liabilities'!DP20/1000000</f>
        <v>0</v>
      </c>
      <c r="Q30" s="1057">
        <f>'Input Merchant Liabilities'!ES20/1000000</f>
        <v>-19.381433393419602</v>
      </c>
      <c r="R30" s="1057">
        <f>'Input Merchant Liabilities'!EF20/1000000</f>
        <v>0</v>
      </c>
      <c r="S30" s="1057">
        <f>('Input Merchant Liabilities'!EQ20+'Input Merchant Liabilities'!FF20)/1000000</f>
        <v>54.283627278974983</v>
      </c>
      <c r="T30" s="1104">
        <f t="shared" si="2"/>
        <v>93.206664685555381</v>
      </c>
      <c r="V30" s="1105">
        <f>T30-'Input Merchant Liabilities'!FL20/1000000</f>
        <v>0</v>
      </c>
      <c r="W30" s="1138">
        <f t="shared" si="3"/>
        <v>0</v>
      </c>
    </row>
    <row r="31" spans="4:23" ht="15">
      <c r="D31" s="1102" t="s">
        <v>1173</v>
      </c>
      <c r="E31" s="1103">
        <f>('Input Merchant Liabilities'!C21-'Input Merchant Liabilities'!I21-'Input Merchant Liabilities'!J21-'Input Merchant Liabilities'!L21)/1000000</f>
        <v>58.314951969999996</v>
      </c>
      <c r="F31" s="1057"/>
      <c r="G31" s="1057">
        <f>('Input Merchant Liabilities'!Q21-'Input Merchant Liabilities'!AI21-'Input Merchant Liabilities'!AM21-'Input Merchant Liabilities'!AU21)/1000000</f>
        <v>0</v>
      </c>
      <c r="H31" s="1134">
        <f t="shared" si="0"/>
        <v>58.314951969999996</v>
      </c>
      <c r="I31" s="1059">
        <f>('Input Merchant Liabilities'!I21+'Input Merchant Liabilities'!J21+'Input Merchant Liabilities'!AI21+'Input Merchant Liabilities'!AM21)/1000000</f>
        <v>0</v>
      </c>
      <c r="J31" s="1057">
        <f>('Input Merchant Liabilities'!L21+'Input Merchant Liabilities'!AU21)/1000000</f>
        <v>0</v>
      </c>
      <c r="K31" s="1059">
        <f t="shared" si="1"/>
        <v>58.314951969999996</v>
      </c>
      <c r="L31" s="1057">
        <f>'Input Merchant Liabilities'!CI21/1000000</f>
        <v>0</v>
      </c>
      <c r="M31" s="1057">
        <f>'Input Merchant Liabilities'!DR21/1000000</f>
        <v>0</v>
      </c>
      <c r="N31" s="1057">
        <f>'Input Merchant Liabilities'!CO21/1000000</f>
        <v>0</v>
      </c>
      <c r="O31" s="1057">
        <f>('Input Merchant Liabilities'!CT21+'Input Merchant Liabilities'!DE21)/1000000</f>
        <v>0</v>
      </c>
      <c r="P31" s="1057">
        <f>'Input Merchant Liabilities'!DP21/1000000</f>
        <v>0</v>
      </c>
      <c r="Q31" s="1057">
        <f>'Input Merchant Liabilities'!ES21/1000000</f>
        <v>-20.098516093419605</v>
      </c>
      <c r="R31" s="1057">
        <f>'Input Merchant Liabilities'!EF21/1000000</f>
        <v>0</v>
      </c>
      <c r="S31" s="1057">
        <f>('Input Merchant Liabilities'!EQ21+'Input Merchant Liabilities'!FF21)/1000000</f>
        <v>55.346966308974999</v>
      </c>
      <c r="T31" s="1104">
        <f t="shared" si="2"/>
        <v>93.56340218555539</v>
      </c>
      <c r="V31" s="1105">
        <f>T31-'Input Merchant Liabilities'!FL21/1000000</f>
        <v>0</v>
      </c>
      <c r="W31" s="1138">
        <f t="shared" si="3"/>
        <v>0</v>
      </c>
    </row>
    <row r="32" spans="4:23" ht="15">
      <c r="D32" s="1102" t="s">
        <v>1174</v>
      </c>
      <c r="E32" s="1103">
        <f>('Input Merchant Liabilities'!C22-'Input Merchant Liabilities'!I22-'Input Merchant Liabilities'!J22-'Input Merchant Liabilities'!L22)/1000000</f>
        <v>58.34621147</v>
      </c>
      <c r="F32" s="1057"/>
      <c r="G32" s="1057">
        <f>('Input Merchant Liabilities'!Q22-'Input Merchant Liabilities'!AI22-'Input Merchant Liabilities'!AM22-'Input Merchant Liabilities'!AU22)/1000000</f>
        <v>0</v>
      </c>
      <c r="H32" s="1134">
        <f t="shared" si="0"/>
        <v>58.34621147</v>
      </c>
      <c r="I32" s="1059">
        <f>('Input Merchant Liabilities'!I22+'Input Merchant Liabilities'!J22+'Input Merchant Liabilities'!AI22+'Input Merchant Liabilities'!AM22)/1000000</f>
        <v>0</v>
      </c>
      <c r="J32" s="1057">
        <f>('Input Merchant Liabilities'!L22+'Input Merchant Liabilities'!AU22)/1000000</f>
        <v>0</v>
      </c>
      <c r="K32" s="1059">
        <f t="shared" si="1"/>
        <v>58.34621147</v>
      </c>
      <c r="L32" s="1057">
        <f>'Input Merchant Liabilities'!CI22/1000000</f>
        <v>0</v>
      </c>
      <c r="M32" s="1057">
        <f>'Input Merchant Liabilities'!DR22/1000000</f>
        <v>0</v>
      </c>
      <c r="N32" s="1057">
        <f>'Input Merchant Liabilities'!CO22/1000000</f>
        <v>0</v>
      </c>
      <c r="O32" s="1057">
        <f>('Input Merchant Liabilities'!CT22+'Input Merchant Liabilities'!DE22)/1000000</f>
        <v>0</v>
      </c>
      <c r="P32" s="1057">
        <f>'Input Merchant Liabilities'!DP22/1000000</f>
        <v>0</v>
      </c>
      <c r="Q32" s="1057">
        <f>'Input Merchant Liabilities'!ES22/1000000</f>
        <v>-19.525801999999999</v>
      </c>
      <c r="R32" s="1057">
        <f>'Input Merchant Liabilities'!EF22/1000000</f>
        <v>0</v>
      </c>
      <c r="S32" s="1057">
        <f>('Input Merchant Liabilities'!EQ22+'Input Merchant Liabilities'!FF22)/1000000</f>
        <v>55.01233718000001</v>
      </c>
      <c r="T32" s="1104">
        <f t="shared" si="2"/>
        <v>93.832746650000018</v>
      </c>
      <c r="V32" s="1105">
        <f>T32-'Input Merchant Liabilities'!FL22/1000000</f>
        <v>0</v>
      </c>
      <c r="W32" s="1138">
        <f t="shared" si="3"/>
        <v>0</v>
      </c>
    </row>
    <row r="33" spans="4:23" ht="15">
      <c r="D33" s="1102" t="s">
        <v>1165</v>
      </c>
      <c r="E33" s="1103">
        <f>('Input Merchant Liabilities'!C23-'Input Merchant Liabilities'!I23-'Input Merchant Liabilities'!J23-'Input Merchant Liabilities'!L23)/1000000</f>
        <v>58.364091150000007</v>
      </c>
      <c r="F33" s="1057"/>
      <c r="G33" s="1057">
        <f>('Input Merchant Liabilities'!Q23-'Input Merchant Liabilities'!AI23-'Input Merchant Liabilities'!AM23-'Input Merchant Liabilities'!AU23)/1000000</f>
        <v>0</v>
      </c>
      <c r="H33" s="1134">
        <f t="shared" si="0"/>
        <v>58.364091150000007</v>
      </c>
      <c r="I33" s="1059">
        <f>('Input Merchant Liabilities'!I23+'Input Merchant Liabilities'!J23+'Input Merchant Liabilities'!AI23+'Input Merchant Liabilities'!AM23)/1000000</f>
        <v>0</v>
      </c>
      <c r="J33" s="1057">
        <f>('Input Merchant Liabilities'!L23+'Input Merchant Liabilities'!AU23)/1000000</f>
        <v>0</v>
      </c>
      <c r="K33" s="1059">
        <f t="shared" si="1"/>
        <v>58.364091150000007</v>
      </c>
      <c r="L33" s="1057">
        <f>'Input Merchant Liabilities'!CI23/1000000</f>
        <v>0</v>
      </c>
      <c r="M33" s="1057">
        <f>'Input Merchant Liabilities'!DR23/1000000</f>
        <v>0</v>
      </c>
      <c r="N33" s="1057">
        <f>'Input Merchant Liabilities'!CO23/1000000</f>
        <v>0</v>
      </c>
      <c r="O33" s="1057">
        <f>('Input Merchant Liabilities'!CT23+'Input Merchant Liabilities'!DE23)/1000000</f>
        <v>0</v>
      </c>
      <c r="P33" s="1057">
        <f>'Input Merchant Liabilities'!DP23/1000000</f>
        <v>0</v>
      </c>
      <c r="Q33" s="1057">
        <f>'Input Merchant Liabilities'!ES23/1000000</f>
        <v>-20.214985054094605</v>
      </c>
      <c r="R33" s="1057">
        <f>'Input Merchant Liabilities'!EF23/1000000</f>
        <v>0</v>
      </c>
      <c r="S33" s="1057">
        <f>('Input Merchant Liabilities'!EQ23+'Input Merchant Liabilities'!FF23)/1000000</f>
        <v>56.020314960149982</v>
      </c>
      <c r="T33" s="1104">
        <f t="shared" si="2"/>
        <v>94.169421056055384</v>
      </c>
      <c r="V33" s="1105">
        <f>T33-'Input Merchant Liabilities'!FL23/1000000</f>
        <v>0</v>
      </c>
      <c r="W33" s="1138">
        <f t="shared" si="3"/>
        <v>0</v>
      </c>
    </row>
    <row r="34" spans="4:23" ht="15">
      <c r="D34" s="1102" t="s">
        <v>1203</v>
      </c>
      <c r="E34" s="1103">
        <f>('Input Merchant Liabilities'!C24-'Input Merchant Liabilities'!I24-'Input Merchant Liabilities'!J24-'Input Merchant Liabilities'!L24)/1000000</f>
        <v>58.364091150000007</v>
      </c>
      <c r="F34" s="1057"/>
      <c r="G34" s="1057">
        <f>('Input Merchant Liabilities'!Q24-'Input Merchant Liabilities'!AI24-'Input Merchant Liabilities'!AM24-'Input Merchant Liabilities'!AU24)/1000000</f>
        <v>0</v>
      </c>
      <c r="H34" s="1134">
        <f t="shared" si="0"/>
        <v>58.364091150000007</v>
      </c>
      <c r="I34" s="1059">
        <f>('Input Merchant Liabilities'!I24+'Input Merchant Liabilities'!J24+'Input Merchant Liabilities'!AI24+'Input Merchant Liabilities'!AM24)/1000000</f>
        <v>0</v>
      </c>
      <c r="J34" s="1057">
        <f>('Input Merchant Liabilities'!L24+'Input Merchant Liabilities'!AU24)/1000000</f>
        <v>0</v>
      </c>
      <c r="K34" s="1059">
        <f t="shared" si="1"/>
        <v>58.364091150000007</v>
      </c>
      <c r="L34" s="1057">
        <f>'Input Merchant Liabilities'!CI24/1000000</f>
        <v>0</v>
      </c>
      <c r="M34" s="1057">
        <f>'Input Merchant Liabilities'!DR24/1000000</f>
        <v>0</v>
      </c>
      <c r="N34" s="1057">
        <f>'Input Merchant Liabilities'!CO24/1000000</f>
        <v>0</v>
      </c>
      <c r="O34" s="1057">
        <f>('Input Merchant Liabilities'!CT24+'Input Merchant Liabilities'!DE24)/1000000</f>
        <v>0</v>
      </c>
      <c r="P34" s="1057">
        <f>'Input Merchant Liabilities'!DP24/1000000</f>
        <v>0</v>
      </c>
      <c r="Q34" s="1057">
        <f>'Input Merchant Liabilities'!ES24/1000000</f>
        <v>-20.214985054094605</v>
      </c>
      <c r="R34" s="1057">
        <f>'Input Merchant Liabilities'!EF24/1000000</f>
        <v>0</v>
      </c>
      <c r="S34" s="1057">
        <f>('Input Merchant Liabilities'!EQ24+'Input Merchant Liabilities'!FF24)/1000000</f>
        <v>56.020314960149982</v>
      </c>
      <c r="T34" s="1104">
        <f t="shared" si="2"/>
        <v>94.169421056055384</v>
      </c>
      <c r="V34" s="1105">
        <f>T34-'Input Merchant Liabilities'!FL24/1000000</f>
        <v>0</v>
      </c>
      <c r="W34" s="1138">
        <f t="shared" si="3"/>
        <v>0</v>
      </c>
    </row>
    <row r="35" spans="4:23" ht="15">
      <c r="D35" s="1102" t="s">
        <v>1205</v>
      </c>
      <c r="E35" s="1103">
        <f>('Input Merchant Liabilities'!C25-'Input Merchant Liabilities'!I25-'Input Merchant Liabilities'!J25-'Input Merchant Liabilities'!L25)/1000000</f>
        <v>58.35074096000001</v>
      </c>
      <c r="F35" s="1057"/>
      <c r="G35" s="1057">
        <f>('Input Merchant Liabilities'!Q25-'Input Merchant Liabilities'!AI25-'Input Merchant Liabilities'!AM25-'Input Merchant Liabilities'!AU25)/1000000</f>
        <v>0</v>
      </c>
      <c r="H35" s="1134">
        <f t="shared" si="0"/>
        <v>58.35074096000001</v>
      </c>
      <c r="I35" s="1059">
        <f>('Input Merchant Liabilities'!I25+'Input Merchant Liabilities'!J25+'Input Merchant Liabilities'!AI25+'Input Merchant Liabilities'!AM25)/1000000</f>
        <v>0</v>
      </c>
      <c r="J35" s="1057">
        <f>('Input Merchant Liabilities'!L25+'Input Merchant Liabilities'!AU25)/1000000</f>
        <v>0</v>
      </c>
      <c r="K35" s="1059">
        <f t="shared" si="1"/>
        <v>58.35074096000001</v>
      </c>
      <c r="L35" s="1057">
        <f>'Input Merchant Liabilities'!CI25/1000000</f>
        <v>0</v>
      </c>
      <c r="M35" s="1057">
        <f>'Input Merchant Liabilities'!DR25/1000000</f>
        <v>0</v>
      </c>
      <c r="N35" s="1057">
        <f>'Input Merchant Liabilities'!CO25/1000000</f>
        <v>0</v>
      </c>
      <c r="O35" s="1057">
        <f>('Input Merchant Liabilities'!CT25+'Input Merchant Liabilities'!DE25)/1000000</f>
        <v>0</v>
      </c>
      <c r="P35" s="1057">
        <f>'Input Merchant Liabilities'!DP25/1000000</f>
        <v>0</v>
      </c>
      <c r="Q35" s="1057">
        <f>'Input Merchant Liabilities'!ES25/1000000</f>
        <v>-19.3381802138788</v>
      </c>
      <c r="R35" s="1057">
        <f>'Input Merchant Liabilities'!EF25/1000000</f>
        <v>0</v>
      </c>
      <c r="S35" s="1057">
        <f>('Input Merchant Liabilities'!EQ25+'Input Merchant Liabilities'!FF25)/1000000</f>
        <v>56.094607894924984</v>
      </c>
      <c r="T35" s="1104">
        <f t="shared" si="2"/>
        <v>95.107168641046201</v>
      </c>
      <c r="V35" s="1105">
        <f>T35-'Input Merchant Liabilities'!FL25/1000000</f>
        <v>0</v>
      </c>
      <c r="W35" s="1138">
        <f t="shared" si="3"/>
        <v>0</v>
      </c>
    </row>
    <row r="36" spans="4:23" ht="15">
      <c r="D36" s="1102" t="s">
        <v>1177</v>
      </c>
      <c r="E36" s="1103">
        <f>('Input Merchant Liabilities'!C26-'Input Merchant Liabilities'!I26-'Input Merchant Liabilities'!J26-'Input Merchant Liabilities'!L26)/1000000</f>
        <v>58.341817859999999</v>
      </c>
      <c r="F36" s="1057"/>
      <c r="G36" s="1057">
        <f>('Input Merchant Liabilities'!Q26-'Input Merchant Liabilities'!AI26-'Input Merchant Liabilities'!AM26-'Input Merchant Liabilities'!AU26)/1000000</f>
        <v>0</v>
      </c>
      <c r="H36" s="1134">
        <f t="shared" si="0"/>
        <v>58.341817859999999</v>
      </c>
      <c r="I36" s="1059">
        <f>('Input Merchant Liabilities'!I26+'Input Merchant Liabilities'!J26+'Input Merchant Liabilities'!AI26+'Input Merchant Liabilities'!AM26)/1000000</f>
        <v>0</v>
      </c>
      <c r="J36" s="1057">
        <f>('Input Merchant Liabilities'!L26+'Input Merchant Liabilities'!AU26)/1000000</f>
        <v>0</v>
      </c>
      <c r="K36" s="1059">
        <f t="shared" si="1"/>
        <v>58.341817859999999</v>
      </c>
      <c r="L36" s="1057">
        <f>'Input Merchant Liabilities'!CI26/1000000</f>
        <v>0</v>
      </c>
      <c r="M36" s="1057">
        <f>'Input Merchant Liabilities'!DR26/1000000</f>
        <v>0</v>
      </c>
      <c r="N36" s="1057">
        <f>'Input Merchant Liabilities'!CO26/1000000</f>
        <v>0</v>
      </c>
      <c r="O36" s="1057">
        <f>('Input Merchant Liabilities'!CT26+'Input Merchant Liabilities'!DE26)/1000000</f>
        <v>0</v>
      </c>
      <c r="P36" s="1057">
        <f>'Input Merchant Liabilities'!DP26/1000000</f>
        <v>0</v>
      </c>
      <c r="Q36" s="1057">
        <f>'Input Merchant Liabilities'!ES26/1000000</f>
        <v>-19.251484999999999</v>
      </c>
      <c r="R36" s="1057">
        <f>'Input Merchant Liabilities'!EF26/1000000</f>
        <v>0</v>
      </c>
      <c r="S36" s="1057">
        <f>('Input Merchant Liabilities'!EQ26+'Input Merchant Liabilities'!FF26)/1000000</f>
        <v>56.08180539</v>
      </c>
      <c r="T36" s="1104">
        <f t="shared" si="2"/>
        <v>95.172138250000003</v>
      </c>
      <c r="V36" s="1105">
        <f>T36-'Input Merchant Liabilities'!FL26/1000000</f>
        <v>0</v>
      </c>
      <c r="W36" s="1138">
        <f t="shared" si="3"/>
        <v>0</v>
      </c>
    </row>
    <row r="37" spans="4:23" ht="15">
      <c r="D37" s="1102" t="s">
        <v>1178</v>
      </c>
      <c r="E37" s="1103">
        <f>('Input Merchant Liabilities'!C27-'Input Merchant Liabilities'!I27-'Input Merchant Liabilities'!J27-'Input Merchant Liabilities'!L27)/1000000</f>
        <v>58.880311210000002</v>
      </c>
      <c r="F37" s="1057"/>
      <c r="G37" s="1057">
        <f>('Input Merchant Liabilities'!Q27-'Input Merchant Liabilities'!AI27-'Input Merchant Liabilities'!AM27-'Input Merchant Liabilities'!AU27)/1000000</f>
        <v>0</v>
      </c>
      <c r="H37" s="1134">
        <f t="shared" si="0"/>
        <v>58.880311210000002</v>
      </c>
      <c r="I37" s="1059">
        <f>('Input Merchant Liabilities'!I27+'Input Merchant Liabilities'!J27+'Input Merchant Liabilities'!AI27+'Input Merchant Liabilities'!AM27)/1000000</f>
        <v>0</v>
      </c>
      <c r="J37" s="1057">
        <f>('Input Merchant Liabilities'!L27+'Input Merchant Liabilities'!AU27)/1000000</f>
        <v>0</v>
      </c>
      <c r="K37" s="1059">
        <f t="shared" si="1"/>
        <v>58.880311210000002</v>
      </c>
      <c r="L37" s="1057">
        <f>'Input Merchant Liabilities'!CI27/1000000</f>
        <v>0</v>
      </c>
      <c r="M37" s="1057">
        <f>'Input Merchant Liabilities'!DR27/1000000</f>
        <v>0</v>
      </c>
      <c r="N37" s="1057">
        <f>'Input Merchant Liabilities'!CO27/1000000</f>
        <v>0</v>
      </c>
      <c r="O37" s="1057">
        <f>('Input Merchant Liabilities'!CT27+'Input Merchant Liabilities'!DE27)/1000000</f>
        <v>0</v>
      </c>
      <c r="P37" s="1057">
        <f>'Input Merchant Liabilities'!DP27/1000000</f>
        <v>0</v>
      </c>
      <c r="Q37" s="1057">
        <f>'Input Merchant Liabilities'!ES27/1000000</f>
        <v>-19.265891</v>
      </c>
      <c r="R37" s="1057">
        <f>'Input Merchant Liabilities'!EF27/1000000</f>
        <v>0</v>
      </c>
      <c r="S37" s="1057">
        <f>('Input Merchant Liabilities'!EQ27+'Input Merchant Liabilities'!FF27)/1000000</f>
        <v>55.892757039999992</v>
      </c>
      <c r="T37" s="1104">
        <f t="shared" si="2"/>
        <v>95.507177249999998</v>
      </c>
      <c r="V37" s="1105">
        <f>T37-'Input Merchant Liabilities'!FL27/1000000</f>
        <v>0</v>
      </c>
      <c r="W37" s="1138">
        <f t="shared" si="3"/>
        <v>0</v>
      </c>
    </row>
    <row r="38" spans="4:23" ht="15">
      <c r="D38" s="1102" t="s">
        <v>1179</v>
      </c>
      <c r="E38" s="1103">
        <f>('Input Merchant Liabilities'!C28-'Input Merchant Liabilities'!I28-'Input Merchant Liabilities'!J28-'Input Merchant Liabilities'!L28)/1000000</f>
        <v>58.880311210000002</v>
      </c>
      <c r="F38" s="1057"/>
      <c r="G38" s="1057">
        <f>('Input Merchant Liabilities'!Q28-'Input Merchant Liabilities'!AI28-'Input Merchant Liabilities'!AM28-'Input Merchant Liabilities'!AU28)/1000000</f>
        <v>0</v>
      </c>
      <c r="H38" s="1134">
        <f t="shared" si="0"/>
        <v>58.880311210000002</v>
      </c>
      <c r="I38" s="1059">
        <f>('Input Merchant Liabilities'!I28+'Input Merchant Liabilities'!J28+'Input Merchant Liabilities'!AI28+'Input Merchant Liabilities'!AM28)/1000000</f>
        <v>0</v>
      </c>
      <c r="J38" s="1057">
        <f>('Input Merchant Liabilities'!L28+'Input Merchant Liabilities'!AU28)/1000000</f>
        <v>0</v>
      </c>
      <c r="K38" s="1059">
        <f t="shared" si="1"/>
        <v>58.880311210000002</v>
      </c>
      <c r="L38" s="1057">
        <f>'Input Merchant Liabilities'!CI28/1000000</f>
        <v>0</v>
      </c>
      <c r="M38" s="1057">
        <f>'Input Merchant Liabilities'!DR28/1000000</f>
        <v>0</v>
      </c>
      <c r="N38" s="1057">
        <f>'Input Merchant Liabilities'!CO28/1000000</f>
        <v>0</v>
      </c>
      <c r="O38" s="1057">
        <f>('Input Merchant Liabilities'!CT28+'Input Merchant Liabilities'!DE28)/1000000</f>
        <v>0</v>
      </c>
      <c r="P38" s="1057">
        <f>'Input Merchant Liabilities'!DP28/1000000</f>
        <v>0</v>
      </c>
      <c r="Q38" s="1057">
        <f>'Input Merchant Liabilities'!ES28/1000000</f>
        <v>-19.265891</v>
      </c>
      <c r="R38" s="1057">
        <f>'Input Merchant Liabilities'!EF28/1000000</f>
        <v>0</v>
      </c>
      <c r="S38" s="1057">
        <f>('Input Merchant Liabilities'!EQ28+'Input Merchant Liabilities'!FF28)/1000000</f>
        <v>55.892757039999992</v>
      </c>
      <c r="T38" s="1104">
        <f t="shared" si="2"/>
        <v>95.507177249999998</v>
      </c>
      <c r="V38" s="1105">
        <f>T38-'Input Merchant Liabilities'!FL28/1000000</f>
        <v>0</v>
      </c>
      <c r="W38" s="1138">
        <f t="shared" si="3"/>
        <v>0</v>
      </c>
    </row>
    <row r="39" spans="4:23" ht="15">
      <c r="D39" s="1102" t="s">
        <v>1180</v>
      </c>
      <c r="E39" s="1103">
        <f>('Input Merchant Liabilities'!C29-'Input Merchant Liabilities'!I29-'Input Merchant Liabilities'!J29-'Input Merchant Liabilities'!L29)/1000000</f>
        <v>58.880311210000009</v>
      </c>
      <c r="F39" s="1057"/>
      <c r="G39" s="1057">
        <f>('Input Merchant Liabilities'!Q29-'Input Merchant Liabilities'!AI29-'Input Merchant Liabilities'!AM29-'Input Merchant Liabilities'!AU29)/1000000</f>
        <v>0</v>
      </c>
      <c r="H39" s="1134">
        <f t="shared" si="0"/>
        <v>58.880311210000009</v>
      </c>
      <c r="I39" s="1059">
        <f>('Input Merchant Liabilities'!I29+'Input Merchant Liabilities'!J29+'Input Merchant Liabilities'!AI29+'Input Merchant Liabilities'!AM29)/1000000</f>
        <v>0</v>
      </c>
      <c r="J39" s="1057">
        <f>('Input Merchant Liabilities'!L29+'Input Merchant Liabilities'!AU29)/1000000</f>
        <v>0</v>
      </c>
      <c r="K39" s="1059">
        <f t="shared" si="1"/>
        <v>58.880311210000009</v>
      </c>
      <c r="L39" s="1057">
        <f>'Input Merchant Liabilities'!CI29/1000000</f>
        <v>0</v>
      </c>
      <c r="M39" s="1057">
        <f>'Input Merchant Liabilities'!DR29/1000000</f>
        <v>0</v>
      </c>
      <c r="N39" s="1057">
        <f>'Input Merchant Liabilities'!CO29/1000000</f>
        <v>0</v>
      </c>
      <c r="O39" s="1057">
        <f>('Input Merchant Liabilities'!CT29+'Input Merchant Liabilities'!DE29)/1000000</f>
        <v>0</v>
      </c>
      <c r="P39" s="1057">
        <f>'Input Merchant Liabilities'!DP29/1000000</f>
        <v>0</v>
      </c>
      <c r="Q39" s="1057">
        <f>'Input Merchant Liabilities'!ES29/1000000</f>
        <v>-19.193602568528785</v>
      </c>
      <c r="R39" s="1057">
        <f>'Input Merchant Liabilities'!EF29/1000000</f>
        <v>0</v>
      </c>
      <c r="S39" s="1057">
        <f>('Input Merchant Liabilities'!EQ29+'Input Merchant Liabilities'!FF29)/1000000</f>
        <v>55.892756649750005</v>
      </c>
      <c r="T39" s="1104">
        <f t="shared" si="2"/>
        <v>95.579465291221226</v>
      </c>
      <c r="V39" s="1105">
        <f>T39-'Input Merchant Liabilities'!FL29/1000000</f>
        <v>0</v>
      </c>
      <c r="W39" s="1138">
        <f t="shared" si="3"/>
        <v>0</v>
      </c>
    </row>
    <row r="40" spans="4:23" ht="15">
      <c r="D40" s="1102" t="s">
        <v>1181</v>
      </c>
      <c r="E40" s="1103">
        <f>('Input Merchant Liabilities'!C30-'Input Merchant Liabilities'!I30-'Input Merchant Liabilities'!J30-'Input Merchant Liabilities'!L30)/1000000</f>
        <v>58.524403740000011</v>
      </c>
      <c r="F40" s="1057"/>
      <c r="G40" s="1057">
        <f>('Input Merchant Liabilities'!Q30-'Input Merchant Liabilities'!AI30-'Input Merchant Liabilities'!AM30-'Input Merchant Liabilities'!AU30)/1000000</f>
        <v>0</v>
      </c>
      <c r="H40" s="1134">
        <f t="shared" si="0"/>
        <v>58.524403740000011</v>
      </c>
      <c r="I40" s="1059">
        <f>('Input Merchant Liabilities'!I30+'Input Merchant Liabilities'!J30+'Input Merchant Liabilities'!AI30+'Input Merchant Liabilities'!AM30)/1000000</f>
        <v>0</v>
      </c>
      <c r="J40" s="1057">
        <f>('Input Merchant Liabilities'!L30+'Input Merchant Liabilities'!AU30)/1000000</f>
        <v>0</v>
      </c>
      <c r="K40" s="1059">
        <f t="shared" si="1"/>
        <v>58.524403740000011</v>
      </c>
      <c r="L40" s="1057">
        <f>'Input Merchant Liabilities'!CI30/1000000</f>
        <v>0</v>
      </c>
      <c r="M40" s="1057">
        <f>'Input Merchant Liabilities'!DR30/1000000</f>
        <v>0</v>
      </c>
      <c r="N40" s="1057">
        <f>'Input Merchant Liabilities'!CO30/1000000</f>
        <v>0</v>
      </c>
      <c r="O40" s="1057">
        <f>('Input Merchant Liabilities'!CT30+'Input Merchant Liabilities'!DE30)/1000000</f>
        <v>0</v>
      </c>
      <c r="P40" s="1057">
        <f>'Input Merchant Liabilities'!DP30/1000000</f>
        <v>0</v>
      </c>
      <c r="Q40" s="1057">
        <f>'Input Merchant Liabilities'!ES30/1000000</f>
        <v>-20.134578286134463</v>
      </c>
      <c r="R40" s="1057">
        <f>'Input Merchant Liabilities'!EF30/1000000</f>
        <v>0</v>
      </c>
      <c r="S40" s="1057">
        <f>('Input Merchant Liabilities'!EQ30+'Input Merchant Liabilities'!FF30)/1000000</f>
        <v>53.174905495224969</v>
      </c>
      <c r="T40" s="1104">
        <f t="shared" si="2"/>
        <v>91.564730949090517</v>
      </c>
      <c r="V40" s="1105">
        <f>T40-'Input Merchant Liabilities'!FL30/1000000</f>
        <v>0</v>
      </c>
      <c r="W40" s="1138">
        <f t="shared" si="3"/>
        <v>0</v>
      </c>
    </row>
    <row r="41" spans="4:23" ht="15">
      <c r="D41" s="1102"/>
      <c r="E41" s="1103"/>
      <c r="F41" s="1057"/>
      <c r="G41" s="1057"/>
      <c r="H41" s="1143"/>
      <c r="I41" s="1057"/>
      <c r="J41" s="1057"/>
      <c r="K41" s="1059"/>
      <c r="L41" s="1057"/>
      <c r="M41" s="1057"/>
      <c r="N41" s="1057"/>
      <c r="O41" s="1057"/>
      <c r="P41" s="1057"/>
      <c r="Q41" s="1057"/>
      <c r="R41" s="1057"/>
      <c r="S41" s="1057"/>
      <c r="T41" s="1104"/>
    </row>
    <row r="42" spans="4:23" ht="15">
      <c r="D42" s="1099">
        <v>2017</v>
      </c>
      <c r="E42" s="1103"/>
      <c r="F42" s="1057"/>
      <c r="G42" s="1057"/>
      <c r="H42" s="1143"/>
      <c r="I42" s="1057"/>
      <c r="J42" s="1057"/>
      <c r="K42" s="1059"/>
      <c r="L42" s="1057"/>
      <c r="M42" s="1057"/>
      <c r="N42" s="1057"/>
      <c r="O42" s="1057"/>
      <c r="P42" s="1057"/>
      <c r="Q42" s="1057"/>
      <c r="R42" s="1057"/>
      <c r="S42" s="1057"/>
      <c r="T42" s="1059"/>
      <c r="U42" s="1107"/>
      <c r="V42" s="1109"/>
      <c r="W42" s="1144"/>
    </row>
    <row r="43" spans="4:23" ht="15">
      <c r="D43" s="1102" t="s">
        <v>1170</v>
      </c>
      <c r="E43" s="1103">
        <f>('Input Merchant Liabilities'!C33-'Input Merchant Liabilities'!I33-'Input Merchant Liabilities'!J33-'Input Merchant Liabilities'!L33)/1000000</f>
        <v>58.880311210000009</v>
      </c>
      <c r="F43" s="1057"/>
      <c r="G43" s="1057">
        <f>('Input Merchant Liabilities'!Q33-'Input Merchant Liabilities'!AI33-'Input Merchant Liabilities'!AM33-'Input Merchant Liabilities'!AU33)/1000000</f>
        <v>0</v>
      </c>
      <c r="H43" s="1134">
        <f>SUM(E43:G43)</f>
        <v>58.880311210000009</v>
      </c>
      <c r="I43" s="1059">
        <f>('Input Merchant Liabilities'!I33+'Input Merchant Liabilities'!J33+'Input Merchant Liabilities'!AI33+'Input Merchant Liabilities'!AM33)/1000000</f>
        <v>0</v>
      </c>
      <c r="J43" s="1057">
        <f>('Input Merchant Liabilities'!L33+'Input Merchant Liabilities'!AU33)/1000000</f>
        <v>0</v>
      </c>
      <c r="K43" s="1059">
        <f>SUM(H43:J43)</f>
        <v>58.880311210000009</v>
      </c>
      <c r="L43" s="1057">
        <f>'Input Merchant Liabilities'!CI33/1000000</f>
        <v>0</v>
      </c>
      <c r="M43" s="1057">
        <f>'Input Merchant Liabilities'!DR33/1000000</f>
        <v>0</v>
      </c>
      <c r="N43" s="1057">
        <f>'Input Merchant Liabilities'!CO33/1000000</f>
        <v>0</v>
      </c>
      <c r="O43" s="1057">
        <f>('Input Merchant Liabilities'!CT33+'Input Merchant Liabilities'!DE33)/1000000</f>
        <v>0</v>
      </c>
      <c r="P43" s="1057">
        <f>'Input Merchant Liabilities'!DP33/1000000</f>
        <v>0</v>
      </c>
      <c r="Q43" s="1057">
        <f>'Input Merchant Liabilities'!ES33/1000000</f>
        <v>-18.933518193603788</v>
      </c>
      <c r="R43" s="1057">
        <f>'Input Merchant Liabilities'!EF33/1000000</f>
        <v>0</v>
      </c>
      <c r="S43" s="1057">
        <f>('Input Merchant Liabilities'!EQ33+'Input Merchant Liabilities'!FF33)/1000000</f>
        <v>55.892757275149954</v>
      </c>
      <c r="T43" s="1104">
        <f>SUM(K43:S43)</f>
        <v>95.839550291546175</v>
      </c>
      <c r="V43" s="1105">
        <f>T43-'Input Merchant Liabilities'!FL33/1000000</f>
        <v>0</v>
      </c>
      <c r="W43" s="1138">
        <f>+V43*1000000</f>
        <v>0</v>
      </c>
    </row>
    <row r="44" spans="4:23" ht="15">
      <c r="D44" s="1102" t="s">
        <v>1172</v>
      </c>
      <c r="E44" s="1103">
        <f>('Input Merchant Liabilities'!C34-'Input Merchant Liabilities'!I34-'Input Merchant Liabilities'!J34-'Input Merchant Liabilities'!L34)/1000000</f>
        <v>58.880311210000009</v>
      </c>
      <c r="F44" s="1057"/>
      <c r="G44" s="1057">
        <f>('Input Merchant Liabilities'!Q34-'Input Merchant Liabilities'!AI34-'Input Merchant Liabilities'!AM34-'Input Merchant Liabilities'!AU34)/1000000</f>
        <v>0</v>
      </c>
      <c r="H44" s="1134">
        <f>SUM(E44:G44)</f>
        <v>58.880311210000009</v>
      </c>
      <c r="I44" s="1059">
        <f>('Input Merchant Liabilities'!I34+'Input Merchant Liabilities'!J34+'Input Merchant Liabilities'!AI34+'Input Merchant Liabilities'!AM34)/1000000</f>
        <v>0</v>
      </c>
      <c r="J44" s="1057">
        <f>('Input Merchant Liabilities'!L34+'Input Merchant Liabilities'!AU34)/1000000</f>
        <v>0</v>
      </c>
      <c r="K44" s="1059">
        <f>SUM(H44:J44)</f>
        <v>58.880311210000009</v>
      </c>
      <c r="L44" s="1057">
        <f>'Input Merchant Liabilities'!CI34/1000000</f>
        <v>0</v>
      </c>
      <c r="M44" s="1057">
        <f>'Input Merchant Liabilities'!DR34/1000000</f>
        <v>0</v>
      </c>
      <c r="N44" s="1057">
        <f>'Input Merchant Liabilities'!CO34/1000000</f>
        <v>0</v>
      </c>
      <c r="O44" s="1057">
        <f>('Input Merchant Liabilities'!CT34+'Input Merchant Liabilities'!DE34)/1000000</f>
        <v>0</v>
      </c>
      <c r="P44" s="1057">
        <f>'Input Merchant Liabilities'!DP34/1000000</f>
        <v>0</v>
      </c>
      <c r="Q44" s="1057">
        <f>'Input Merchant Liabilities'!ES34/1000000</f>
        <v>-19.020213999999999</v>
      </c>
      <c r="R44" s="1057">
        <f>'Input Merchant Liabilities'!EF34/1000000</f>
        <v>0</v>
      </c>
      <c r="S44" s="1057">
        <f>('Input Merchant Liabilities'!EQ34+'Input Merchant Liabilities'!FF34)/1000000</f>
        <v>55.892758351546171</v>
      </c>
      <c r="T44" s="1104">
        <f>SUM(K44:S44)</f>
        <v>95.75285556154617</v>
      </c>
      <c r="V44" s="1105">
        <f>T44-'Input Merchant Liabilities'!FL34/1000000</f>
        <v>0</v>
      </c>
      <c r="W44" s="1138">
        <f>+V44*1000000</f>
        <v>0</v>
      </c>
    </row>
    <row r="45" spans="4:23" ht="15.75" thickBot="1">
      <c r="D45" s="1114"/>
      <c r="E45" s="1124"/>
      <c r="F45" s="1127"/>
      <c r="G45" s="1127"/>
      <c r="H45" s="1145"/>
      <c r="I45" s="1127"/>
      <c r="J45" s="1127"/>
      <c r="K45" s="1128"/>
      <c r="L45" s="1127"/>
      <c r="M45" s="1127"/>
      <c r="N45" s="1127"/>
      <c r="O45" s="1127"/>
      <c r="P45" s="1127"/>
      <c r="Q45" s="1127"/>
      <c r="R45" s="1127"/>
      <c r="S45" s="1127"/>
      <c r="T45" s="1128"/>
      <c r="U45" s="1100"/>
    </row>
    <row r="46" spans="4:23" ht="13.5" thickTop="1">
      <c r="D46" s="1129"/>
      <c r="E46" s="1130"/>
      <c r="F46" s="1130"/>
      <c r="G46" s="1130"/>
      <c r="H46" s="1146"/>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8" orientation="landscape" horizontalDpi="300" verticalDpi="300" r:id="rId4"/>
  <headerFooter alignWithMargins="0"/>
  <ignoredErrors>
    <ignoredError sqref="H15:H26 H29:H40" unlockedFormula="1"/>
  </ignoredErrors>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6" ht="27" customHeight="1">
      <c r="B1" s="1855" t="s">
        <v>1721</v>
      </c>
      <c r="C1" s="1855"/>
      <c r="D1" s="1855"/>
      <c r="E1" s="1855"/>
      <c r="F1" s="1855"/>
      <c r="G1" s="1855"/>
      <c r="H1" s="1855"/>
      <c r="I1" s="1855"/>
      <c r="J1" s="1855"/>
      <c r="K1" s="1855"/>
      <c r="L1" s="1855"/>
      <c r="M1" s="1855"/>
      <c r="N1" s="1855"/>
      <c r="O1" s="1855"/>
      <c r="P1" s="1855"/>
      <c r="Q1" s="1855"/>
      <c r="R1" s="1855"/>
      <c r="S1" s="1855"/>
      <c r="T1" s="1855"/>
      <c r="U1" s="1855"/>
    </row>
    <row r="2" spans="1:26" ht="13.9" customHeight="1">
      <c r="A2" s="616"/>
      <c r="B2" s="957"/>
      <c r="C2" s="957"/>
      <c r="D2" s="957"/>
      <c r="E2" s="957"/>
      <c r="F2" s="957"/>
      <c r="G2" s="957"/>
      <c r="H2" s="957"/>
      <c r="I2" s="957"/>
      <c r="J2" s="957"/>
      <c r="K2" s="957"/>
      <c r="L2" s="957"/>
      <c r="M2" s="957"/>
      <c r="N2" s="957"/>
      <c r="O2" s="957"/>
      <c r="P2" s="957"/>
      <c r="Q2" s="957"/>
      <c r="R2" s="957"/>
      <c r="S2" s="957"/>
      <c r="T2" s="957"/>
      <c r="U2" s="957"/>
    </row>
    <row r="3" spans="1:26" ht="19.5" customHeight="1">
      <c r="A3" s="615"/>
      <c r="B3" s="1825" t="s">
        <v>1349</v>
      </c>
      <c r="C3" s="1825"/>
      <c r="D3" s="1825"/>
      <c r="E3" s="1825"/>
      <c r="F3" s="1825"/>
      <c r="G3" s="1825"/>
      <c r="H3" s="1825"/>
      <c r="I3" s="1825"/>
      <c r="J3" s="1825"/>
      <c r="K3" s="1825"/>
      <c r="L3" s="1825"/>
      <c r="M3" s="1825"/>
      <c r="N3" s="1825"/>
      <c r="O3" s="1825"/>
      <c r="P3" s="1825"/>
      <c r="Q3" s="1825"/>
      <c r="R3" s="1825"/>
      <c r="S3" s="1825"/>
      <c r="T3" s="1825"/>
      <c r="U3" s="1825"/>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6" ht="19.5" customHeight="1" thickBot="1">
      <c r="B6" s="1037"/>
      <c r="C6" s="1038"/>
      <c r="D6" s="1844"/>
      <c r="E6" s="1845"/>
      <c r="F6" s="1845"/>
      <c r="G6" s="1846"/>
      <c r="H6" s="1039"/>
      <c r="I6" s="1847"/>
      <c r="J6" s="1848"/>
      <c r="K6" s="1848"/>
      <c r="L6" s="1849"/>
      <c r="M6" s="1040"/>
      <c r="N6" s="1040"/>
      <c r="O6" s="1040"/>
      <c r="P6" s="1040"/>
      <c r="Q6" s="1040"/>
      <c r="R6" s="1040"/>
      <c r="S6" s="1040"/>
      <c r="T6" s="1040"/>
      <c r="U6" s="1040"/>
    </row>
    <row r="7" spans="1:26" ht="15" customHeight="1" thickTop="1" thickBot="1">
      <c r="B7" s="1041"/>
      <c r="C7" s="1041"/>
      <c r="D7" s="1040" t="s">
        <v>35</v>
      </c>
      <c r="E7" s="1040"/>
      <c r="F7" s="1040"/>
      <c r="G7" s="1040"/>
      <c r="H7" s="1042"/>
      <c r="I7" s="1853" t="s">
        <v>1694</v>
      </c>
      <c r="J7" s="1824"/>
      <c r="K7" s="1824"/>
      <c r="L7" s="1854"/>
      <c r="M7" s="1853" t="s">
        <v>1695</v>
      </c>
      <c r="N7" s="1824"/>
      <c r="O7" s="1824"/>
      <c r="P7" s="1854"/>
      <c r="Q7" s="1040" t="s">
        <v>1722</v>
      </c>
      <c r="R7" s="1040" t="s">
        <v>1696</v>
      </c>
      <c r="S7" s="1040" t="s">
        <v>1479</v>
      </c>
      <c r="T7" s="1040" t="s">
        <v>1164</v>
      </c>
      <c r="U7" s="1043" t="s">
        <v>287</v>
      </c>
    </row>
    <row r="8" spans="1:26"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6"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6"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6"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6"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6" ht="15" customHeight="1">
      <c r="B13" s="1053">
        <v>2015</v>
      </c>
      <c r="E13" s="1040"/>
      <c r="F13" s="1040"/>
      <c r="G13" s="1040"/>
      <c r="H13" s="1040"/>
      <c r="I13" s="1040"/>
      <c r="J13" s="1046"/>
      <c r="K13" s="1046"/>
      <c r="L13" s="1046"/>
      <c r="M13" s="1040"/>
      <c r="N13" s="1040"/>
      <c r="O13" s="1040"/>
      <c r="P13" s="1040"/>
      <c r="Q13" s="1040"/>
      <c r="R13" s="1040"/>
      <c r="S13" s="1040"/>
      <c r="T13" s="1040"/>
      <c r="U13" s="1040"/>
    </row>
    <row r="14" spans="1:26" ht="15" customHeight="1">
      <c r="B14" s="1054" t="s">
        <v>1170</v>
      </c>
      <c r="C14" s="1147">
        <f>'Input POSB Assets'!G6/1000000</f>
        <v>1.9077E-2</v>
      </c>
      <c r="D14" s="1147">
        <f>'Input POSB Assets'!AP6/1000000</f>
        <v>9.3452230000000007</v>
      </c>
      <c r="E14" s="1056">
        <f>'Input POSB Assets'!I6/1000000</f>
        <v>7.0154800000000002</v>
      </c>
      <c r="F14" s="1056">
        <f>('Input POSB Assets'!M6+'Input POSB Assets'!X6+'Input POSB Assets'!AF6+'Input POSB Assets'!AK6)/1000000</f>
        <v>0.34471299999999999</v>
      </c>
      <c r="G14" s="1057">
        <f>'Input POSB Assets'!AQ6/1000000</f>
        <v>0.92405400000000004</v>
      </c>
      <c r="H14" s="1057">
        <f>('Input POSB Assets'!AT6+'Input POSB Assets'!AU6+'Input POSB Assets'!AV6+'Input POSB Assets'!AW6)/1000000</f>
        <v>0</v>
      </c>
      <c r="I14" s="1057">
        <f>('Input POSB Assets'!AZ6+'Input POSB Assets'!BC6+'Input POSB Assets'!BD6)/1000000</f>
        <v>0</v>
      </c>
      <c r="J14" s="1058">
        <f>'Input POSB Assets'!BM6/1000000</f>
        <v>0</v>
      </c>
      <c r="K14" s="1058">
        <f>'Input POSB Assets'!BU6/1000000</f>
        <v>0</v>
      </c>
      <c r="L14" s="1058">
        <f>('Input POSB Assets'!CY6+'Input POSB Assets'!DN6)/1000000</f>
        <v>0</v>
      </c>
      <c r="M14" s="1057">
        <f>'Input POSB Assets'!BE6/1000000</f>
        <v>0</v>
      </c>
      <c r="N14" s="1057">
        <f>('Input POSB Assets'!BQ6+'Input POSB Assets'!BR6)/1000000</f>
        <v>0</v>
      </c>
      <c r="O14" s="1057">
        <f>('Input POSB Assets'!BT6+'Input POSB Assets'!CC6)/1000000</f>
        <v>0.36658151999999999</v>
      </c>
      <c r="P14" s="1057">
        <f>'Input POSB Assets'!CU6/1000000+'Input POSB Assets'!CQ6/1000000</f>
        <v>65.684050999999997</v>
      </c>
      <c r="Q14" s="1057">
        <f>'Input POSB Assets'!DY6/1000000</f>
        <v>2.7838620000000001</v>
      </c>
      <c r="R14" s="1057"/>
      <c r="S14" s="1057">
        <f>'Input POSB Assets'!EM6/1000000</f>
        <v>13.849378</v>
      </c>
      <c r="T14" s="1057">
        <f>'Input POSB Assets'!EH6/1000000</f>
        <v>7.6291270000000004</v>
      </c>
      <c r="U14" s="1059">
        <f>SUM(C14:T14)</f>
        <v>107.96154652</v>
      </c>
      <c r="W14" s="1060">
        <f>U14-'Input POSB Assets'!ES6/1000000</f>
        <v>0</v>
      </c>
      <c r="X14" s="1061">
        <f>+W14/U14</f>
        <v>0</v>
      </c>
      <c r="Y14" s="1030">
        <f>+W14*1000000</f>
        <v>0</v>
      </c>
      <c r="Z14" s="614">
        <f>+Y14/2</f>
        <v>0</v>
      </c>
    </row>
    <row r="15" spans="1:26" ht="15" customHeight="1">
      <c r="B15" s="1054" t="s">
        <v>1172</v>
      </c>
      <c r="C15" s="1147">
        <f>'Input POSB Assets'!G7/1000000</f>
        <v>9.0360000000000006E-3</v>
      </c>
      <c r="D15" s="1147">
        <f>'Input POSB Assets'!AP7/1000000</f>
        <v>3.35216</v>
      </c>
      <c r="E15" s="1056">
        <f>'Input POSB Assets'!I7/1000000</f>
        <v>9.962904</v>
      </c>
      <c r="F15" s="1056">
        <f>('Input POSB Assets'!M7+'Input POSB Assets'!X7+'Input POSB Assets'!AF7+'Input POSB Assets'!AK7)/1000000</f>
        <v>3.8559109999999999</v>
      </c>
      <c r="G15" s="1057">
        <f>'Input POSB Assets'!AQ7/1000000</f>
        <v>0.83339399999999997</v>
      </c>
      <c r="H15" s="1057">
        <f>('Input POSB Assets'!AT7+'Input POSB Assets'!AU7+'Input POSB Assets'!AV7+'Input POSB Assets'!AW7)/1000000</f>
        <v>0</v>
      </c>
      <c r="I15" s="1057">
        <f>('Input POSB Assets'!AZ7+'Input POSB Assets'!BC7+'Input POSB Assets'!BD7)/1000000</f>
        <v>0</v>
      </c>
      <c r="J15" s="1058">
        <f>'Input POSB Assets'!BM7/1000000</f>
        <v>0</v>
      </c>
      <c r="K15" s="1058">
        <f>'Input POSB Assets'!BU7/1000000</f>
        <v>0</v>
      </c>
      <c r="L15" s="1058">
        <f>('Input POSB Assets'!CY7+'Input POSB Assets'!DN7)/1000000</f>
        <v>0</v>
      </c>
      <c r="M15" s="1057">
        <f>'Input POSB Assets'!BE7/1000000</f>
        <v>0</v>
      </c>
      <c r="N15" s="1057">
        <f>('Input POSB Assets'!BQ7+'Input POSB Assets'!BR7)/1000000</f>
        <v>0</v>
      </c>
      <c r="O15" s="1057">
        <f>('Input POSB Assets'!BT7+'Input POSB Assets'!CC7)/1000000</f>
        <v>0.32788415000000004</v>
      </c>
      <c r="P15" s="1057">
        <f>'Input POSB Assets'!CU7/1000000+'Input POSB Assets'!CQ7/1000000</f>
        <v>69.230706999999995</v>
      </c>
      <c r="Q15" s="1057">
        <f>'Input POSB Assets'!DY7/1000000</f>
        <v>2.8091300000000001</v>
      </c>
      <c r="R15" s="1057"/>
      <c r="S15" s="1057">
        <f>'Input POSB Assets'!EM7/1000000</f>
        <v>15.214446000000001</v>
      </c>
      <c r="T15" s="1057">
        <f>'Input POSB Assets'!EH7/1000000</f>
        <v>7.5273640000000004</v>
      </c>
      <c r="U15" s="1059">
        <f t="shared" ref="U15:U39" si="0">SUM(C15:T15)</f>
        <v>113.12293614999999</v>
      </c>
      <c r="W15" s="1060">
        <f>U15-'Input POSB Assets'!ES7/1000000</f>
        <v>0</v>
      </c>
      <c r="X15" s="1061">
        <f t="shared" ref="X15:X39" si="1">+W15/U15</f>
        <v>0</v>
      </c>
      <c r="Y15" s="1030">
        <f t="shared" ref="Y15:Y25" si="2">+W15*1000000</f>
        <v>0</v>
      </c>
    </row>
    <row r="16" spans="1:26" ht="15" customHeight="1">
      <c r="B16" s="1054" t="s">
        <v>1173</v>
      </c>
      <c r="C16" s="1147">
        <f>'Input POSB Assets'!G8/1000000</f>
        <v>6.1050000000000002E-3</v>
      </c>
      <c r="D16" s="1147">
        <f>'Input POSB Assets'!AP8/1000000</f>
        <v>1.771838</v>
      </c>
      <c r="E16" s="1056">
        <f>'Input POSB Assets'!I8/1000000</f>
        <v>10.793016</v>
      </c>
      <c r="F16" s="1056">
        <f>('Input POSB Assets'!M8+'Input POSB Assets'!X8+'Input POSB Assets'!AF8+'Input POSB Assets'!AK8)/1000000</f>
        <v>5.1139080000000003</v>
      </c>
      <c r="G16" s="1057">
        <f>'Input POSB Assets'!AQ8/1000000</f>
        <v>1.292986</v>
      </c>
      <c r="H16" s="1057">
        <f>('Input POSB Assets'!AT8+'Input POSB Assets'!AU8+'Input POSB Assets'!AV8+'Input POSB Assets'!AW8)/1000000</f>
        <v>0</v>
      </c>
      <c r="I16" s="1057">
        <f>('Input POSB Assets'!AZ8+'Input POSB Assets'!BC8+'Input POSB Assets'!BD8)/1000000</f>
        <v>7.5160429999999998</v>
      </c>
      <c r="J16" s="1058">
        <f>'Input POSB Assets'!BM8/1000000</f>
        <v>0</v>
      </c>
      <c r="K16" s="1058">
        <f>'Input POSB Assets'!BU8/1000000</f>
        <v>0</v>
      </c>
      <c r="L16" s="1058">
        <f>('Input POSB Assets'!CY8+'Input POSB Assets'!DN8)/1000000</f>
        <v>0</v>
      </c>
      <c r="M16" s="1057">
        <f>'Input POSB Assets'!BE8/1000000</f>
        <v>0</v>
      </c>
      <c r="N16" s="1057">
        <f>('Input POSB Assets'!BQ8+'Input POSB Assets'!BR8)/1000000</f>
        <v>0</v>
      </c>
      <c r="O16" s="1057">
        <f>('Input POSB Assets'!BT8+'Input POSB Assets'!CC8)/1000000</f>
        <v>0.35607290000000003</v>
      </c>
      <c r="P16" s="1057">
        <f>'Input POSB Assets'!CU8/1000000+'Input POSB Assets'!CQ8/1000000</f>
        <v>68.235142999999994</v>
      </c>
      <c r="Q16" s="1057">
        <f>'Input POSB Assets'!DY8/1000000</f>
        <v>2.1445820000000002</v>
      </c>
      <c r="R16" s="1057"/>
      <c r="S16" s="1057">
        <f>'Input POSB Assets'!EM8/1000000</f>
        <v>15.33231</v>
      </c>
      <c r="T16" s="1057">
        <f>'Input POSB Assets'!EH8/1000000</f>
        <v>7.4200189999999999</v>
      </c>
      <c r="U16" s="1059">
        <f t="shared" si="0"/>
        <v>119.98202289999998</v>
      </c>
      <c r="W16" s="1060">
        <f>U16-'Input POSB Assets'!ES8/1000000</f>
        <v>0</v>
      </c>
      <c r="X16" s="1061">
        <f t="shared" si="1"/>
        <v>0</v>
      </c>
      <c r="Y16" s="1030">
        <f t="shared" si="2"/>
        <v>0</v>
      </c>
    </row>
    <row r="17" spans="2:25" ht="15" customHeight="1">
      <c r="B17" s="1054" t="s">
        <v>1174</v>
      </c>
      <c r="C17" s="1147">
        <f>'Input POSB Assets'!G9/1000000</f>
        <v>4.8918999999999997E-2</v>
      </c>
      <c r="D17" s="1147">
        <f>'Input POSB Assets'!AP9/1000000</f>
        <v>4.1120710000000003</v>
      </c>
      <c r="E17" s="1056">
        <f>'Input POSB Assets'!I9/1000000</f>
        <v>11.96585</v>
      </c>
      <c r="F17" s="1056">
        <f>('Input POSB Assets'!M9+'Input POSB Assets'!X9+'Input POSB Assets'!AF9+'Input POSB Assets'!AK9)/1000000</f>
        <v>0.125195</v>
      </c>
      <c r="G17" s="1057">
        <f>'Input POSB Assets'!AQ9/1000000</f>
        <v>0.57730400000000004</v>
      </c>
      <c r="H17" s="1057">
        <f>('Input POSB Assets'!AT9+'Input POSB Assets'!AU9+'Input POSB Assets'!AV9+'Input POSB Assets'!AW9)/1000000</f>
        <v>0</v>
      </c>
      <c r="I17" s="1057">
        <f>('Input POSB Assets'!AZ9+'Input POSB Assets'!BC9+'Input POSB Assets'!BD9)/1000000</f>
        <v>7.5160429999999998</v>
      </c>
      <c r="J17" s="1058">
        <f>'Input POSB Assets'!BM9/1000000</f>
        <v>0</v>
      </c>
      <c r="K17" s="1058">
        <f>'Input POSB Assets'!BU9/1000000</f>
        <v>0</v>
      </c>
      <c r="L17" s="1058">
        <f>('Input POSB Assets'!CY9+'Input POSB Assets'!DN9)/1000000</f>
        <v>0</v>
      </c>
      <c r="M17" s="1057">
        <f>'Input POSB Assets'!BE9/1000000</f>
        <v>0</v>
      </c>
      <c r="N17" s="1057">
        <f>('Input POSB Assets'!BQ9+'Input POSB Assets'!BR9)/1000000</f>
        <v>0</v>
      </c>
      <c r="O17" s="1057">
        <f>('Input POSB Assets'!BT9+'Input POSB Assets'!CC9)/1000000</f>
        <v>0.28864137000000001</v>
      </c>
      <c r="P17" s="1057">
        <f>'Input POSB Assets'!CU9/1000000+'Input POSB Assets'!CQ9/1000000</f>
        <v>66.171970000000002</v>
      </c>
      <c r="Q17" s="1057">
        <f>'Input POSB Assets'!DY9/1000000</f>
        <v>2.2290830000000001</v>
      </c>
      <c r="R17" s="1057"/>
      <c r="S17" s="1057">
        <f>'Input POSB Assets'!EM9/1000000</f>
        <v>16.060759999999998</v>
      </c>
      <c r="T17" s="1057">
        <f>'Input POSB Assets'!EH9/1000000</f>
        <v>7.3335220000000003</v>
      </c>
      <c r="U17" s="1059">
        <f t="shared" si="0"/>
        <v>116.42935837000002</v>
      </c>
      <c r="W17" s="1060">
        <f>U17-'Input POSB Assets'!ES9/1000000</f>
        <v>0</v>
      </c>
      <c r="X17" s="1061">
        <f t="shared" si="1"/>
        <v>0</v>
      </c>
      <c r="Y17" s="1030">
        <f t="shared" si="2"/>
        <v>0</v>
      </c>
    </row>
    <row r="18" spans="2:25" ht="15" customHeight="1">
      <c r="B18" s="1054" t="s">
        <v>1165</v>
      </c>
      <c r="C18" s="1147">
        <f>'Input POSB Assets'!G10/1000000</f>
        <v>1.7479999999999999E-2</v>
      </c>
      <c r="D18" s="1147">
        <f>'Input POSB Assets'!AP10/1000000</f>
        <v>7.6709959999999997</v>
      </c>
      <c r="E18" s="1056">
        <f>'Input POSB Assets'!I10/1000000</f>
        <v>5.7314870000000004</v>
      </c>
      <c r="F18" s="1056">
        <f>('Input POSB Assets'!M10+'Input POSB Assets'!X10+'Input POSB Assets'!AF10+'Input POSB Assets'!AK10)/1000000</f>
        <v>0.24227000000000001</v>
      </c>
      <c r="G18" s="1057">
        <f>'Input POSB Assets'!AQ10/1000000</f>
        <v>0.75479300000000005</v>
      </c>
      <c r="H18" s="1057">
        <f>('Input POSB Assets'!AT10+'Input POSB Assets'!AU10+'Input POSB Assets'!AV10+'Input POSB Assets'!AW10)/1000000</f>
        <v>0</v>
      </c>
      <c r="I18" s="1057">
        <f>('Input POSB Assets'!AZ10+'Input POSB Assets'!BC10+'Input POSB Assets'!BD10)/1000000</f>
        <v>8.1160429999999995</v>
      </c>
      <c r="J18" s="1058">
        <f>'Input POSB Assets'!BM10/1000000</f>
        <v>0</v>
      </c>
      <c r="K18" s="1058">
        <f>'Input POSB Assets'!BU10/1000000</f>
        <v>0</v>
      </c>
      <c r="L18" s="1058">
        <f>('Input POSB Assets'!CY10+'Input POSB Assets'!DN10)/1000000</f>
        <v>0</v>
      </c>
      <c r="M18" s="1057">
        <f>'Input POSB Assets'!BE10/1000000</f>
        <v>0</v>
      </c>
      <c r="N18" s="1057">
        <f>('Input POSB Assets'!BQ10+'Input POSB Assets'!BR10)/1000000</f>
        <v>0</v>
      </c>
      <c r="O18" s="1057">
        <f>('Input POSB Assets'!BT10+'Input POSB Assets'!CC10)/1000000</f>
        <v>0.19909014000000003</v>
      </c>
      <c r="P18" s="1057">
        <f>'Input POSB Assets'!CU10/1000000+'Input POSB Assets'!CQ10/1000000</f>
        <v>67.637582999999992</v>
      </c>
      <c r="Q18" s="1057">
        <f>'Input POSB Assets'!DY10/1000000</f>
        <v>2.2439840000000002</v>
      </c>
      <c r="R18" s="1057"/>
      <c r="S18" s="1057">
        <f>'Input POSB Assets'!EM10/1000000</f>
        <v>7.6822379999999999</v>
      </c>
      <c r="T18" s="1057">
        <f>'Input POSB Assets'!EH10/1000000</f>
        <v>7.2690590000000004</v>
      </c>
      <c r="U18" s="1059">
        <f t="shared" si="0"/>
        <v>107.56502313999998</v>
      </c>
      <c r="W18" s="1060">
        <f>U18-'Input POSB Assets'!ES10/1000000</f>
        <v>0</v>
      </c>
      <c r="X18" s="1061">
        <f t="shared" si="1"/>
        <v>0</v>
      </c>
      <c r="Y18" s="1030">
        <f t="shared" si="2"/>
        <v>0</v>
      </c>
    </row>
    <row r="19" spans="2:25" ht="15" customHeight="1">
      <c r="B19" s="1054" t="s">
        <v>1175</v>
      </c>
      <c r="C19" s="1147">
        <f>'Input POSB Assets'!G11/1000000</f>
        <v>5.6311E-2</v>
      </c>
      <c r="D19" s="1147">
        <f>'Input POSB Assets'!AP11/1000000</f>
        <v>7.3071349999999997</v>
      </c>
      <c r="E19" s="1056">
        <f>'Input POSB Assets'!I11/1000000</f>
        <v>9.6297969999999999</v>
      </c>
      <c r="F19" s="1056">
        <f>('Input POSB Assets'!M11+'Input POSB Assets'!X11+'Input POSB Assets'!AF11+'Input POSB Assets'!AK11)/1000000</f>
        <v>0.18701100000000001</v>
      </c>
      <c r="G19" s="1057">
        <f>'Input POSB Assets'!AQ11/1000000</f>
        <v>0.63354200000000005</v>
      </c>
      <c r="H19" s="1057">
        <f>('Input POSB Assets'!AT11+'Input POSB Assets'!AU11+'Input POSB Assets'!AV11+'Input POSB Assets'!AW11)/1000000</f>
        <v>0</v>
      </c>
      <c r="I19" s="1057">
        <f>('Input POSB Assets'!AZ11+'Input POSB Assets'!BC11+'Input POSB Assets'!BD11)/1000000</f>
        <v>8.1160429999999995</v>
      </c>
      <c r="J19" s="1058">
        <f>'Input POSB Assets'!BM11/1000000</f>
        <v>0</v>
      </c>
      <c r="K19" s="1058">
        <f>'Input POSB Assets'!BU11/1000000</f>
        <v>0</v>
      </c>
      <c r="L19" s="1058">
        <f>('Input POSB Assets'!CY11+'Input POSB Assets'!DN11)/1000000</f>
        <v>0</v>
      </c>
      <c r="M19" s="1057">
        <f>'Input POSB Assets'!BE11/1000000</f>
        <v>0</v>
      </c>
      <c r="N19" s="1057">
        <f>('Input POSB Assets'!BQ11+'Input POSB Assets'!BR11)/1000000</f>
        <v>0</v>
      </c>
      <c r="O19" s="1057">
        <f>('Input POSB Assets'!BT11+'Input POSB Assets'!CC11)/1000000</f>
        <v>0.200128</v>
      </c>
      <c r="P19" s="1057">
        <f>'Input POSB Assets'!CU11/1000000+'Input POSB Assets'!CQ11/1000000</f>
        <v>70.527239000000009</v>
      </c>
      <c r="Q19" s="1057">
        <f>'Input POSB Assets'!DY11/1000000</f>
        <v>2.207014</v>
      </c>
      <c r="R19" s="1057"/>
      <c r="S19" s="1057">
        <f>'Input POSB Assets'!EM11/1000000</f>
        <v>16.075465000000001</v>
      </c>
      <c r="T19" s="1057">
        <f>'Input POSB Assets'!EH11/1000000</f>
        <v>7.6697879999999996</v>
      </c>
      <c r="U19" s="1059">
        <f t="shared" si="0"/>
        <v>122.60947299999999</v>
      </c>
      <c r="W19" s="1060">
        <f>U19-'Input POSB Assets'!ES11/1000000</f>
        <v>0</v>
      </c>
      <c r="X19" s="1061">
        <f t="shared" si="1"/>
        <v>0</v>
      </c>
      <c r="Y19" s="1030">
        <f t="shared" si="2"/>
        <v>0</v>
      </c>
    </row>
    <row r="20" spans="2:25" ht="15" customHeight="1">
      <c r="B20" s="1054" t="s">
        <v>1176</v>
      </c>
      <c r="C20" s="1147">
        <f>'Input POSB Assets'!G12/1000000</f>
        <v>1.9803000000000001E-2</v>
      </c>
      <c r="D20" s="1147">
        <f>'Input POSB Assets'!AP12/1000000</f>
        <v>5.9594259999999997</v>
      </c>
      <c r="E20" s="1056">
        <f>'Input POSB Assets'!I12/1000000</f>
        <v>3.9910730000000001</v>
      </c>
      <c r="F20" s="1056">
        <f>('Input POSB Assets'!M12+'Input POSB Assets'!X12+'Input POSB Assets'!AF12+'Input POSB Assets'!AK12)/1000000</f>
        <v>0.101479</v>
      </c>
      <c r="G20" s="1057">
        <f>'Input POSB Assets'!AQ12/1000000</f>
        <v>0.665246</v>
      </c>
      <c r="H20" s="1057">
        <f>('Input POSB Assets'!AT12+'Input POSB Assets'!AU12+'Input POSB Assets'!AV12+'Input POSB Assets'!AW12)/1000000</f>
        <v>0</v>
      </c>
      <c r="I20" s="1057">
        <f>('Input POSB Assets'!AZ12+'Input POSB Assets'!BC12+'Input POSB Assets'!BD12)/1000000</f>
        <v>8.1160429999999995</v>
      </c>
      <c r="J20" s="1058">
        <f>'Input POSB Assets'!BM12/1000000</f>
        <v>0</v>
      </c>
      <c r="K20" s="1058">
        <f>'Input POSB Assets'!BU12/1000000</f>
        <v>0</v>
      </c>
      <c r="L20" s="1058">
        <f>('Input POSB Assets'!CY12+'Input POSB Assets'!DN12)/1000000</f>
        <v>0</v>
      </c>
      <c r="M20" s="1057">
        <f>'Input POSB Assets'!BE12/1000000</f>
        <v>0</v>
      </c>
      <c r="N20" s="1057">
        <f>('Input POSB Assets'!BQ12+'Input POSB Assets'!BR12)/1000000</f>
        <v>0</v>
      </c>
      <c r="O20" s="1057">
        <f>('Input POSB Assets'!BT12+'Input POSB Assets'!CC12)/1000000</f>
        <v>0.19997000000000001</v>
      </c>
      <c r="P20" s="1057">
        <f>'Input POSB Assets'!CU12/1000000+'Input POSB Assets'!CQ12/1000000</f>
        <v>72.821697999999998</v>
      </c>
      <c r="Q20" s="1057">
        <f>'Input POSB Assets'!DY12/1000000</f>
        <v>1.936313</v>
      </c>
      <c r="R20" s="1057"/>
      <c r="S20" s="1057">
        <f>'Input POSB Assets'!EM12/1000000</f>
        <v>16.374311840000001</v>
      </c>
      <c r="T20" s="1057">
        <f>'Input POSB Assets'!EH12/1000000</f>
        <v>7.8416870000000003</v>
      </c>
      <c r="U20" s="1059">
        <f t="shared" si="0"/>
        <v>118.02704983999999</v>
      </c>
      <c r="W20" s="1060">
        <f>U20-'Input POSB Assets'!ES12/1000000</f>
        <v>0</v>
      </c>
      <c r="X20" s="1061">
        <f t="shared" si="1"/>
        <v>0</v>
      </c>
      <c r="Y20" s="1030">
        <f t="shared" si="2"/>
        <v>0</v>
      </c>
    </row>
    <row r="21" spans="2:25" ht="15" customHeight="1">
      <c r="B21" s="1054" t="s">
        <v>1177</v>
      </c>
      <c r="C21" s="1147">
        <f>'Input POSB Assets'!G13/1000000</f>
        <v>1.6275999999999999E-2</v>
      </c>
      <c r="D21" s="1147">
        <f>'Input POSB Assets'!AP13/1000000</f>
        <v>4.8534160000000002</v>
      </c>
      <c r="E21" s="1056">
        <f>'Input POSB Assets'!I13/1000000</f>
        <v>6.2456769999999997</v>
      </c>
      <c r="F21" s="1056">
        <f>('Input POSB Assets'!M13+'Input POSB Assets'!X13+'Input POSB Assets'!AF13+'Input POSB Assets'!AK13)/1000000</f>
        <v>0.44688299999999997</v>
      </c>
      <c r="G21" s="1057">
        <f>'Input POSB Assets'!AQ13/1000000</f>
        <v>0.862765</v>
      </c>
      <c r="H21" s="1057">
        <f>('Input POSB Assets'!AT13+'Input POSB Assets'!AU13+'Input POSB Assets'!AV13+'Input POSB Assets'!AW13)/1000000</f>
        <v>0</v>
      </c>
      <c r="I21" s="1057">
        <f>('Input POSB Assets'!AZ13+'Input POSB Assets'!BC13+'Input POSB Assets'!BD13)/1000000</f>
        <v>10.983634</v>
      </c>
      <c r="J21" s="1058">
        <f>'Input POSB Assets'!BM13/1000000</f>
        <v>0</v>
      </c>
      <c r="K21" s="1058">
        <f>'Input POSB Assets'!BU13/1000000</f>
        <v>0</v>
      </c>
      <c r="L21" s="1058">
        <f>('Input POSB Assets'!CY13+'Input POSB Assets'!DN13)/1000000</f>
        <v>0</v>
      </c>
      <c r="M21" s="1057">
        <f>'Input POSB Assets'!BE13/1000000</f>
        <v>0</v>
      </c>
      <c r="N21" s="1057">
        <f>('Input POSB Assets'!BQ13+'Input POSB Assets'!BR13)/1000000</f>
        <v>0</v>
      </c>
      <c r="O21" s="1057">
        <f>('Input POSB Assets'!BT13+'Input POSB Assets'!CC13)/1000000</f>
        <v>0.202602</v>
      </c>
      <c r="P21" s="1057">
        <f>'Input POSB Assets'!CU13/1000000+'Input POSB Assets'!CQ13/1000000</f>
        <v>70.693904000000003</v>
      </c>
      <c r="Q21" s="1057">
        <f>'Input POSB Assets'!DY13/1000000</f>
        <v>1.849272</v>
      </c>
      <c r="R21" s="1057"/>
      <c r="S21" s="1057">
        <f>'Input POSB Assets'!EM13/1000000</f>
        <v>15.468861</v>
      </c>
      <c r="T21" s="1057">
        <f>'Input POSB Assets'!EH13/1000000</f>
        <v>8.1682959999999998</v>
      </c>
      <c r="U21" s="1059">
        <f t="shared" si="0"/>
        <v>119.79158600000001</v>
      </c>
      <c r="W21" s="1060">
        <f>U21-'Input POSB Assets'!ES13/1000000</f>
        <v>0</v>
      </c>
      <c r="X21" s="1061">
        <f t="shared" si="1"/>
        <v>0</v>
      </c>
      <c r="Y21" s="1030">
        <f t="shared" si="2"/>
        <v>0</v>
      </c>
    </row>
    <row r="22" spans="2:25" ht="15" customHeight="1">
      <c r="B22" s="1054" t="s">
        <v>1178</v>
      </c>
      <c r="C22" s="1147">
        <f>'Input POSB Assets'!G14/1000000</f>
        <v>2.1170000000000001E-2</v>
      </c>
      <c r="D22" s="1147">
        <f>'Input POSB Assets'!AP14/1000000</f>
        <v>6.6834720000000001</v>
      </c>
      <c r="E22" s="1056">
        <f>'Input POSB Assets'!I14/1000000</f>
        <v>9.34145</v>
      </c>
      <c r="F22" s="1056">
        <f>('Input POSB Assets'!M14+'Input POSB Assets'!X14+'Input POSB Assets'!AF14+'Input POSB Assets'!AK14)/1000000</f>
        <v>0.32118099999999999</v>
      </c>
      <c r="G22" s="1057">
        <f>'Input POSB Assets'!AQ14/1000000</f>
        <v>1.0626899999999999</v>
      </c>
      <c r="H22" s="1057">
        <f>('Input POSB Assets'!AT14+'Input POSB Assets'!AU14+'Input POSB Assets'!AV14+'Input POSB Assets'!AW14)/1000000</f>
        <v>0</v>
      </c>
      <c r="I22" s="1057">
        <f>('Input POSB Assets'!AZ14+'Input POSB Assets'!BC14+'Input POSB Assets'!BD14)/1000000</f>
        <v>12.983634</v>
      </c>
      <c r="J22" s="1058">
        <f>'Input POSB Assets'!BM14/1000000</f>
        <v>0</v>
      </c>
      <c r="K22" s="1058">
        <f>'Input POSB Assets'!BU14/1000000</f>
        <v>0</v>
      </c>
      <c r="L22" s="1058">
        <f>('Input POSB Assets'!CY14+'Input POSB Assets'!DN14)/1000000</f>
        <v>0</v>
      </c>
      <c r="M22" s="1057">
        <f>'Input POSB Assets'!BE14/1000000</f>
        <v>0</v>
      </c>
      <c r="N22" s="1057">
        <f>('Input POSB Assets'!BQ14+'Input POSB Assets'!BR14)/1000000</f>
        <v>0</v>
      </c>
      <c r="O22" s="1057">
        <f>('Input POSB Assets'!BT14+'Input POSB Assets'!CC14)/1000000</f>
        <v>0.19786599999999999</v>
      </c>
      <c r="P22" s="1057">
        <f>'Input POSB Assets'!CU14/1000000+'Input POSB Assets'!CQ14/1000000</f>
        <v>73.046120000000002</v>
      </c>
      <c r="Q22" s="1057">
        <f>'Input POSB Assets'!DY14/1000000</f>
        <v>1.8173170000000001</v>
      </c>
      <c r="R22" s="1057"/>
      <c r="S22" s="1057">
        <f>'Input POSB Assets'!EM14/1000000</f>
        <v>15.469153</v>
      </c>
      <c r="T22" s="1057">
        <f>'Input POSB Assets'!EH14/1000000</f>
        <v>8.1423400000000008</v>
      </c>
      <c r="U22" s="1059">
        <f t="shared" si="0"/>
        <v>129.08639300000002</v>
      </c>
      <c r="W22" s="1060">
        <f>U22-'Input POSB Assets'!ES14/1000000</f>
        <v>0</v>
      </c>
      <c r="X22" s="1061">
        <f t="shared" si="1"/>
        <v>0</v>
      </c>
      <c r="Y22" s="1030">
        <f t="shared" si="2"/>
        <v>0</v>
      </c>
    </row>
    <row r="23" spans="2:25" ht="15" customHeight="1">
      <c r="B23" s="1054" t="s">
        <v>1179</v>
      </c>
      <c r="C23" s="1147">
        <f>'Input POSB Assets'!G15/1000000</f>
        <v>4.2327999999999998E-2</v>
      </c>
      <c r="D23" s="1147">
        <f>'Input POSB Assets'!AP15/1000000</f>
        <v>5.42476</v>
      </c>
      <c r="E23" s="1056">
        <f>'Input POSB Assets'!I15/1000000</f>
        <v>8.4081499999999991</v>
      </c>
      <c r="F23" s="1056">
        <f>('Input POSB Assets'!M15+'Input POSB Assets'!X15+'Input POSB Assets'!AF15+'Input POSB Assets'!AK15)/1000000</f>
        <v>0.137187</v>
      </c>
      <c r="G23" s="1057">
        <f>'Input POSB Assets'!AQ15/1000000</f>
        <v>0.59184300000000001</v>
      </c>
      <c r="H23" s="1057">
        <f>('Input POSB Assets'!AT15+'Input POSB Assets'!AU15+'Input POSB Assets'!AV15+'Input POSB Assets'!AW15)/1000000</f>
        <v>0</v>
      </c>
      <c r="I23" s="1057">
        <f>('Input POSB Assets'!AZ15+'Input POSB Assets'!BC15+'Input POSB Assets'!BD15)/1000000</f>
        <v>14.983634</v>
      </c>
      <c r="J23" s="1058">
        <f>'Input POSB Assets'!BM15/1000000</f>
        <v>0</v>
      </c>
      <c r="K23" s="1058">
        <f>'Input POSB Assets'!BU15/1000000</f>
        <v>0</v>
      </c>
      <c r="L23" s="1058">
        <f>('Input POSB Assets'!CY15+'Input POSB Assets'!DN15)/1000000</f>
        <v>0</v>
      </c>
      <c r="M23" s="1057">
        <f>'Input POSB Assets'!BE15/1000000</f>
        <v>0</v>
      </c>
      <c r="N23" s="1057">
        <f>('Input POSB Assets'!BQ15+'Input POSB Assets'!BR15)/1000000</f>
        <v>0</v>
      </c>
      <c r="O23" s="1057">
        <f>('Input POSB Assets'!BT15+'Input POSB Assets'!CC15)/1000000</f>
        <v>0.198874</v>
      </c>
      <c r="P23" s="1057">
        <f>'Input POSB Assets'!CU15/1000000+'Input POSB Assets'!CQ15/1000000</f>
        <v>70.928070000000005</v>
      </c>
      <c r="Q23" s="1057">
        <f>'Input POSB Assets'!DY15/1000000</f>
        <v>1.78834</v>
      </c>
      <c r="R23" s="1057"/>
      <c r="S23" s="1057">
        <f>'Input POSB Assets'!EM15/1000000</f>
        <v>16.130486999999999</v>
      </c>
      <c r="T23" s="1057">
        <f>'Input POSB Assets'!EH15/1000000</f>
        <v>8.0447900000000008</v>
      </c>
      <c r="U23" s="1059">
        <f t="shared" si="0"/>
        <v>126.67846300000002</v>
      </c>
      <c r="W23" s="1060">
        <f>U23-'Input POSB Assets'!ES15/1000000</f>
        <v>0</v>
      </c>
      <c r="X23" s="1061">
        <f t="shared" si="1"/>
        <v>0</v>
      </c>
      <c r="Y23" s="1030">
        <f t="shared" si="2"/>
        <v>0</v>
      </c>
    </row>
    <row r="24" spans="2:25" ht="15" customHeight="1">
      <c r="B24" s="1054" t="s">
        <v>1180</v>
      </c>
      <c r="C24" s="1147">
        <f>'Input POSB Assets'!G16/1000000</f>
        <v>1.9653E-2</v>
      </c>
      <c r="D24" s="1147">
        <f>'Input POSB Assets'!AP16/1000000</f>
        <v>2.05755</v>
      </c>
      <c r="E24" s="1056">
        <f>'Input POSB Assets'!I16/1000000</f>
        <v>15.499828000000001</v>
      </c>
      <c r="F24" s="1056">
        <f>('Input POSB Assets'!M16+'Input POSB Assets'!X16+'Input POSB Assets'!AF16+'Input POSB Assets'!AK16)/1000000</f>
        <v>0.46193600000000001</v>
      </c>
      <c r="G24" s="1057">
        <f>'Input POSB Assets'!AQ16/1000000</f>
        <v>0.66911699999999996</v>
      </c>
      <c r="H24" s="1057">
        <f>('Input POSB Assets'!AT16+'Input POSB Assets'!AU16+'Input POSB Assets'!AV16+'Input POSB Assets'!AW16)/1000000</f>
        <v>0</v>
      </c>
      <c r="I24" s="1057">
        <f>('Input POSB Assets'!AZ16+'Input POSB Assets'!BC16+'Input POSB Assets'!BD16)/1000000</f>
        <v>14.983634</v>
      </c>
      <c r="J24" s="1058">
        <f>'Input POSB Assets'!BM16/1000000</f>
        <v>0</v>
      </c>
      <c r="K24" s="1058">
        <f>'Input POSB Assets'!BU16/1000000</f>
        <v>0</v>
      </c>
      <c r="L24" s="1058">
        <f>('Input POSB Assets'!CY16+'Input POSB Assets'!DN16)/1000000</f>
        <v>0</v>
      </c>
      <c r="M24" s="1057">
        <f>'Input POSB Assets'!BE16/1000000</f>
        <v>0</v>
      </c>
      <c r="N24" s="1057">
        <f>('Input POSB Assets'!BQ16+'Input POSB Assets'!BR16)/1000000</f>
        <v>0</v>
      </c>
      <c r="O24" s="1057">
        <f>('Input POSB Assets'!BT16+'Input POSB Assets'!CC16)/1000000</f>
        <v>0.199521</v>
      </c>
      <c r="P24" s="1057">
        <f>'Input POSB Assets'!CU16/1000000+'Input POSB Assets'!CQ16/1000000</f>
        <v>69.473322999999993</v>
      </c>
      <c r="Q24" s="1057">
        <f>'Input POSB Assets'!DY16/1000000</f>
        <v>1.6005339999999999</v>
      </c>
      <c r="R24" s="1057"/>
      <c r="S24" s="1057">
        <f>'Input POSB Assets'!EM16/1000000</f>
        <v>16.127479999999998</v>
      </c>
      <c r="T24" s="1057">
        <f>'Input POSB Assets'!EH16/1000000</f>
        <v>8.1518820000000005</v>
      </c>
      <c r="U24" s="1059">
        <f t="shared" si="0"/>
        <v>129.24445799999998</v>
      </c>
      <c r="W24" s="1060">
        <f>U24-'Input POSB Assets'!ES16/1000000</f>
        <v>0</v>
      </c>
      <c r="X24" s="1061">
        <f t="shared" si="1"/>
        <v>0</v>
      </c>
      <c r="Y24" s="1030">
        <f t="shared" si="2"/>
        <v>0</v>
      </c>
    </row>
    <row r="25" spans="2:25" ht="15" customHeight="1">
      <c r="B25" s="1054" t="s">
        <v>1181</v>
      </c>
      <c r="C25" s="1147">
        <f>'Input POSB Assets'!G17/1000000</f>
        <v>3.0086999999999999E-2</v>
      </c>
      <c r="D25" s="1147">
        <f>'Input POSB Assets'!AP17/1000000</f>
        <v>2.7198449999999998</v>
      </c>
      <c r="E25" s="1056">
        <f>'Input POSB Assets'!I17/1000000</f>
        <v>0.161686</v>
      </c>
      <c r="F25" s="1056">
        <f>('Input POSB Assets'!M17+'Input POSB Assets'!X17+'Input POSB Assets'!AF17+'Input POSB Assets'!AK17)/1000000</f>
        <v>0.13694000000000001</v>
      </c>
      <c r="G25" s="1057">
        <f>'Input POSB Assets'!AQ17/1000000</f>
        <v>0.53795800000000005</v>
      </c>
      <c r="H25" s="1057">
        <f>('Input POSB Assets'!AT17+'Input POSB Assets'!AU17+'Input POSB Assets'!AV17+'Input POSB Assets'!AW17)/1000000</f>
        <v>0</v>
      </c>
      <c r="I25" s="1057">
        <f>('Input POSB Assets'!AZ17+'Input POSB Assets'!BC17+'Input POSB Assets'!BD17)/1000000</f>
        <v>36.483634000000002</v>
      </c>
      <c r="J25" s="1058">
        <f>'Input POSB Assets'!BM17/1000000</f>
        <v>0</v>
      </c>
      <c r="K25" s="1058">
        <f>'Input POSB Assets'!BU17/1000000</f>
        <v>0</v>
      </c>
      <c r="L25" s="1058">
        <f>('Input POSB Assets'!CY17+'Input POSB Assets'!DN17)/1000000</f>
        <v>0</v>
      </c>
      <c r="M25" s="1057">
        <f>'Input POSB Assets'!BE17/1000000</f>
        <v>0</v>
      </c>
      <c r="N25" s="1057">
        <f>('Input POSB Assets'!BQ17+'Input POSB Assets'!BR17)/1000000</f>
        <v>0</v>
      </c>
      <c r="O25" s="1057">
        <f>('Input POSB Assets'!BT17+'Input POSB Assets'!CC17)/1000000</f>
        <v>0.19993900000000001</v>
      </c>
      <c r="P25" s="1057">
        <f>'Input POSB Assets'!CU17/1000000+'Input POSB Assets'!CQ17/1000000</f>
        <v>75.891025999999997</v>
      </c>
      <c r="Q25" s="1057">
        <f>'Input POSB Assets'!DY17/1000000</f>
        <v>1.6190180000000001</v>
      </c>
      <c r="R25" s="1057"/>
      <c r="S25" s="1057">
        <f>'Input POSB Assets'!EM17/1000000</f>
        <v>17.633991999999999</v>
      </c>
      <c r="T25" s="1057">
        <f>'Input POSB Assets'!EH17/1000000</f>
        <v>8.0663839999999993</v>
      </c>
      <c r="U25" s="1059">
        <f t="shared" si="0"/>
        <v>143.48050899999998</v>
      </c>
      <c r="W25" s="1060">
        <f>U25-'Input POSB Assets'!ES17/1000000</f>
        <v>0</v>
      </c>
      <c r="X25" s="1061">
        <f t="shared" si="1"/>
        <v>0</v>
      </c>
      <c r="Y25" s="1030">
        <f t="shared" si="2"/>
        <v>0</v>
      </c>
    </row>
    <row r="26" spans="2:25" ht="15" customHeight="1">
      <c r="B26" s="1062"/>
      <c r="C26" s="1147"/>
      <c r="D26" s="1147"/>
      <c r="E26" s="1056"/>
      <c r="F26" s="1056"/>
      <c r="G26" s="1057"/>
      <c r="H26" s="1057"/>
      <c r="I26" s="1057"/>
      <c r="J26" s="1058"/>
      <c r="K26" s="1058"/>
      <c r="L26" s="1058"/>
      <c r="M26" s="1057"/>
      <c r="N26" s="1057"/>
      <c r="O26" s="1057"/>
      <c r="P26" s="1057"/>
      <c r="Q26" s="1057"/>
      <c r="R26" s="1057"/>
      <c r="S26" s="1057"/>
      <c r="T26" s="1057"/>
      <c r="U26" s="1059"/>
      <c r="W26" s="1060">
        <f>U26-'Input POSB Assets'!ES18/1000000</f>
        <v>0</v>
      </c>
      <c r="X26" s="1061"/>
    </row>
    <row r="27" spans="2:25" ht="15" customHeight="1">
      <c r="B27" s="1053">
        <v>2016</v>
      </c>
      <c r="C27" s="1147"/>
      <c r="D27" s="1147"/>
      <c r="E27" s="1056"/>
      <c r="F27" s="1056"/>
      <c r="G27" s="1057"/>
      <c r="H27" s="1057"/>
      <c r="I27" s="1057"/>
      <c r="J27" s="1058"/>
      <c r="K27" s="1058"/>
      <c r="L27" s="1058"/>
      <c r="M27" s="1057"/>
      <c r="N27" s="1057"/>
      <c r="O27" s="1057"/>
      <c r="P27" s="1057"/>
      <c r="Q27" s="1057"/>
      <c r="R27" s="1057"/>
      <c r="S27" s="1057"/>
      <c r="T27" s="1057"/>
      <c r="U27" s="1059"/>
      <c r="W27" s="1060">
        <f>U27-'Input POSB Assets'!ES19/1000000</f>
        <v>0</v>
      </c>
      <c r="X27" s="1061"/>
    </row>
    <row r="28" spans="2:25" ht="15" customHeight="1">
      <c r="B28" s="1063" t="s">
        <v>345</v>
      </c>
      <c r="C28" s="1147">
        <f>'Input POSB Assets'!G20/1000000</f>
        <v>3.8626000000000001E-2</v>
      </c>
      <c r="D28" s="1147">
        <f>'Input POSB Assets'!AP20/1000000</f>
        <v>3.8110050000000002</v>
      </c>
      <c r="E28" s="1056">
        <f>'Input POSB Assets'!I20/1000000</f>
        <v>12.260533000000001</v>
      </c>
      <c r="F28" s="1056">
        <f>('Input POSB Assets'!M20+'Input POSB Assets'!X20+'Input POSB Assets'!AF20+'Input POSB Assets'!AK20)/1000000</f>
        <v>0.45318799999999998</v>
      </c>
      <c r="G28" s="1057">
        <f>'Input POSB Assets'!AQ20/1000000</f>
        <v>0.36463099999999998</v>
      </c>
      <c r="H28" s="1057">
        <f>('Input POSB Assets'!AT20+'Input POSB Assets'!AU20+'Input POSB Assets'!AV20+'Input POSB Assets'!AW20)/1000000</f>
        <v>0</v>
      </c>
      <c r="I28" s="1057">
        <f>('Input POSB Assets'!AZ20+'Input POSB Assets'!BC20+'Input POSB Assets'!BD20)/1000000</f>
        <v>30.867591000000001</v>
      </c>
      <c r="J28" s="1058">
        <f>'Input POSB Assets'!BM20/1000000</f>
        <v>0</v>
      </c>
      <c r="K28" s="1058">
        <f>'Input POSB Assets'!BU20/1000000</f>
        <v>0</v>
      </c>
      <c r="L28" s="1058">
        <f>('Input POSB Assets'!CY20+'Input POSB Assets'!DN20)/1000000</f>
        <v>0</v>
      </c>
      <c r="M28" s="1057">
        <f>'Input POSB Assets'!BE20/1000000</f>
        <v>0</v>
      </c>
      <c r="N28" s="1057">
        <f>('Input POSB Assets'!BQ20+'Input POSB Assets'!BR20)/1000000</f>
        <v>0</v>
      </c>
      <c r="O28" s="1057">
        <f>('Input POSB Assets'!BT20+'Input POSB Assets'!CC20)/1000000</f>
        <v>0.19781899999999999</v>
      </c>
      <c r="P28" s="1057">
        <f>'Input POSB Assets'!CU20/1000000+'Input POSB Assets'!CQ20/1000000</f>
        <v>73.807329999999993</v>
      </c>
      <c r="Q28" s="1057">
        <f>'Input POSB Assets'!DY20/1000000</f>
        <v>1.5200769999999999</v>
      </c>
      <c r="R28" s="1057"/>
      <c r="S28" s="1057">
        <f>'Input POSB Assets'!EM20/1000000</f>
        <v>16.766363999999999</v>
      </c>
      <c r="T28" s="1057">
        <f>'Input POSB Assets'!EH20/1000000</f>
        <v>8.4294119999999992</v>
      </c>
      <c r="U28" s="1059">
        <f t="shared" si="0"/>
        <v>148.51657599999999</v>
      </c>
      <c r="W28" s="1060">
        <f>U28-'Input POSB Assets'!ES20/1000000</f>
        <v>0</v>
      </c>
      <c r="X28" s="1061">
        <f t="shared" si="1"/>
        <v>0</v>
      </c>
      <c r="Y28" s="1030">
        <f t="shared" ref="Y28:Y40" si="3">+W28*1000000</f>
        <v>0</v>
      </c>
    </row>
    <row r="29" spans="2:25" ht="15" customHeight="1">
      <c r="B29" s="1054" t="s">
        <v>334</v>
      </c>
      <c r="C29" s="1147">
        <f>'Input POSB Assets'!G21/1000000</f>
        <v>2.9353000000000001E-2</v>
      </c>
      <c r="D29" s="1147">
        <f>'Input POSB Assets'!AP21/1000000</f>
        <v>1.2345010000000001</v>
      </c>
      <c r="E29" s="1056">
        <f>'Input POSB Assets'!I21/1000000</f>
        <v>9.1387309999999999</v>
      </c>
      <c r="F29" s="1056">
        <f>('Input POSB Assets'!M21+'Input POSB Assets'!X21+'Input POSB Assets'!AF21+'Input POSB Assets'!AK21)/1000000</f>
        <v>0.98358599999999996</v>
      </c>
      <c r="G29" s="1057">
        <f>'Input POSB Assets'!AQ21/1000000</f>
        <v>0.52245399999999997</v>
      </c>
      <c r="H29" s="1057">
        <f>('Input POSB Assets'!AT21+'Input POSB Assets'!AU21+'Input POSB Assets'!AV21+'Input POSB Assets'!AW21)/1000000</f>
        <v>0</v>
      </c>
      <c r="I29" s="1057">
        <f>('Input POSB Assets'!AZ21+'Input POSB Assets'!BC21+'Input POSB Assets'!BD21)/1000000</f>
        <v>35.015318000000001</v>
      </c>
      <c r="J29" s="1058">
        <f>'Input POSB Assets'!BM21/1000000</f>
        <v>0</v>
      </c>
      <c r="K29" s="1058">
        <f>'Input POSB Assets'!BU21/1000000</f>
        <v>0</v>
      </c>
      <c r="L29" s="1058">
        <f>('Input POSB Assets'!CY21+'Input POSB Assets'!DN21)/1000000</f>
        <v>0</v>
      </c>
      <c r="M29" s="1057">
        <f>'Input POSB Assets'!BE21/1000000</f>
        <v>0</v>
      </c>
      <c r="N29" s="1057">
        <f>('Input POSB Assets'!BQ21+'Input POSB Assets'!BR21)/1000000</f>
        <v>0</v>
      </c>
      <c r="O29" s="1057">
        <f>('Input POSB Assets'!BT21+'Input POSB Assets'!CC21)/1000000</f>
        <v>0</v>
      </c>
      <c r="P29" s="1057">
        <f>'Input POSB Assets'!CU21/1000000+'Input POSB Assets'!CQ21/1000000</f>
        <v>74.188613000000004</v>
      </c>
      <c r="Q29" s="1057">
        <f>'Input POSB Assets'!DY21/1000000</f>
        <v>1.4805889999999999</v>
      </c>
      <c r="R29" s="1057"/>
      <c r="S29" s="1057">
        <f>'Input POSB Assets'!EM21/1000000</f>
        <v>14.882414000000001</v>
      </c>
      <c r="T29" s="1057">
        <f>'Input POSB Assets'!EH21/1000000</f>
        <v>8.457319</v>
      </c>
      <c r="U29" s="1059">
        <f t="shared" si="0"/>
        <v>145.93287800000002</v>
      </c>
      <c r="W29" s="1060">
        <f>U29-'Input POSB Assets'!ES21/1000000</f>
        <v>0</v>
      </c>
      <c r="X29" s="1061">
        <f t="shared" si="1"/>
        <v>0</v>
      </c>
      <c r="Y29" s="1030">
        <f t="shared" si="3"/>
        <v>0</v>
      </c>
    </row>
    <row r="30" spans="2:25" ht="15" customHeight="1">
      <c r="B30" s="1054" t="s">
        <v>335</v>
      </c>
      <c r="C30" s="1147">
        <f>'Input POSB Assets'!G22/1000000</f>
        <v>2.3286000000000001E-2</v>
      </c>
      <c r="D30" s="1147">
        <f>'Input POSB Assets'!AP22/1000000</f>
        <v>1.8885479999999999</v>
      </c>
      <c r="E30" s="1056">
        <f>'Input POSB Assets'!I22/1000000</f>
        <v>9.0172439999999998</v>
      </c>
      <c r="F30" s="1056">
        <f>('Input POSB Assets'!M22+'Input POSB Assets'!X22+'Input POSB Assets'!AF22+'Input POSB Assets'!AK22)/1000000</f>
        <v>0.31364399999999998</v>
      </c>
      <c r="G30" s="1057">
        <f>'Input POSB Assets'!AQ22/1000000</f>
        <v>0.20075299999999999</v>
      </c>
      <c r="H30" s="1057">
        <f>('Input POSB Assets'!AT22+'Input POSB Assets'!AU22+'Input POSB Assets'!AV22+'Input POSB Assets'!AW22)/1000000</f>
        <v>0</v>
      </c>
      <c r="I30" s="1057">
        <f>('Input POSB Assets'!AZ22+'Input POSB Assets'!BC22+'Input POSB Assets'!BD22)/1000000</f>
        <v>30.705317999999998</v>
      </c>
      <c r="J30" s="1058">
        <f>'Input POSB Assets'!BM22/1000000</f>
        <v>0</v>
      </c>
      <c r="K30" s="1058">
        <f>'Input POSB Assets'!BU22/1000000</f>
        <v>0</v>
      </c>
      <c r="L30" s="1058">
        <f>('Input POSB Assets'!CY22+'Input POSB Assets'!DN22)/1000000</f>
        <v>0</v>
      </c>
      <c r="M30" s="1057">
        <f>'Input POSB Assets'!BE22/1000000</f>
        <v>0</v>
      </c>
      <c r="N30" s="1057">
        <f>('Input POSB Assets'!BQ22+'Input POSB Assets'!BR22)/1000000</f>
        <v>0</v>
      </c>
      <c r="O30" s="1057">
        <f>('Input POSB Assets'!BT22+'Input POSB Assets'!CC22)/1000000</f>
        <v>0</v>
      </c>
      <c r="P30" s="1057">
        <f>'Input POSB Assets'!CU22/1000000+'Input POSB Assets'!CQ22/1000000</f>
        <v>72.733399000000006</v>
      </c>
      <c r="Q30" s="1057">
        <f>'Input POSB Assets'!DY22/1000000</f>
        <v>1.4268380000000001</v>
      </c>
      <c r="R30" s="1057"/>
      <c r="S30" s="1057">
        <f>'Input POSB Assets'!EM22/1000000</f>
        <v>14.822813999999999</v>
      </c>
      <c r="T30" s="1057">
        <f>'Input POSB Assets'!EH22/1000000</f>
        <v>8.3467710000000004</v>
      </c>
      <c r="U30" s="1059">
        <f t="shared" si="0"/>
        <v>139.47861499999999</v>
      </c>
      <c r="W30" s="1060">
        <f>U30-'Input POSB Assets'!ES22/1000000</f>
        <v>0</v>
      </c>
      <c r="X30" s="1061">
        <f t="shared" si="1"/>
        <v>0</v>
      </c>
      <c r="Y30" s="1030">
        <f t="shared" si="3"/>
        <v>0</v>
      </c>
    </row>
    <row r="31" spans="2:25" ht="15" customHeight="1">
      <c r="B31" s="1054" t="s">
        <v>336</v>
      </c>
      <c r="C31" s="1147">
        <f>'Input POSB Assets'!G23/1000000</f>
        <v>1.3158E-2</v>
      </c>
      <c r="D31" s="1147">
        <f>'Input POSB Assets'!AP23/1000000</f>
        <v>0.86658000000000002</v>
      </c>
      <c r="E31" s="1056">
        <f>'Input POSB Assets'!I23/1000000</f>
        <v>15.360002</v>
      </c>
      <c r="F31" s="1056">
        <f>('Input POSB Assets'!M23+'Input POSB Assets'!X23+'Input POSB Assets'!AF23+'Input POSB Assets'!AK23)/1000000</f>
        <v>0.41649900000000001</v>
      </c>
      <c r="G31" s="1057">
        <f>'Input POSB Assets'!AQ23/1000000</f>
        <v>3.4424999999999997E-2</v>
      </c>
      <c r="H31" s="1057">
        <f>('Input POSB Assets'!AT23+'Input POSB Assets'!AU23+'Input POSB Assets'!AV23+'Input POSB Assets'!AW23)/1000000</f>
        <v>0</v>
      </c>
      <c r="I31" s="1057">
        <f>('Input POSB Assets'!AZ23+'Input POSB Assets'!BC23+'Input POSB Assets'!BD23)/1000000</f>
        <v>30.705317999999998</v>
      </c>
      <c r="J31" s="1058">
        <f>'Input POSB Assets'!BM23/1000000</f>
        <v>0</v>
      </c>
      <c r="K31" s="1058">
        <f>'Input POSB Assets'!BU23/1000000</f>
        <v>0</v>
      </c>
      <c r="L31" s="1058">
        <f>('Input POSB Assets'!CY23+'Input POSB Assets'!DN23)/1000000</f>
        <v>0</v>
      </c>
      <c r="M31" s="1057">
        <f>'Input POSB Assets'!BE23/1000000</f>
        <v>0</v>
      </c>
      <c r="N31" s="1057">
        <f>('Input POSB Assets'!BQ23+'Input POSB Assets'!BR23)/1000000</f>
        <v>0</v>
      </c>
      <c r="O31" s="1057">
        <f>('Input POSB Assets'!BT23+'Input POSB Assets'!CC23)/1000000</f>
        <v>0</v>
      </c>
      <c r="P31" s="1057">
        <f>'Input POSB Assets'!CU23/1000000+'Input POSB Assets'!CQ23/1000000</f>
        <v>75.896493000000007</v>
      </c>
      <c r="Q31" s="1057">
        <f>'Input POSB Assets'!DY23/1000000</f>
        <v>0.68369999999999997</v>
      </c>
      <c r="R31" s="1057"/>
      <c r="S31" s="1057">
        <f>'Input POSB Assets'!EM23/1000000</f>
        <v>15.040991999999999</v>
      </c>
      <c r="T31" s="1057">
        <f>'Input POSB Assets'!EH23/1000000</f>
        <v>8.3013659999999998</v>
      </c>
      <c r="U31" s="1059">
        <f t="shared" si="0"/>
        <v>147.318533</v>
      </c>
      <c r="W31" s="1060">
        <f>U31-'Input POSB Assets'!ES23/1000000</f>
        <v>0</v>
      </c>
      <c r="X31" s="1061">
        <f t="shared" si="1"/>
        <v>0</v>
      </c>
      <c r="Y31" s="1030">
        <f t="shared" si="3"/>
        <v>0</v>
      </c>
    </row>
    <row r="32" spans="2:25" ht="15" customHeight="1">
      <c r="B32" s="1054" t="s">
        <v>337</v>
      </c>
      <c r="C32" s="1147">
        <f>'Input POSB Assets'!G24/1000000</f>
        <v>1.7897E-2</v>
      </c>
      <c r="D32" s="1147">
        <f>'Input POSB Assets'!AP24/1000000</f>
        <v>3.094446</v>
      </c>
      <c r="E32" s="1056">
        <f>'Input POSB Assets'!I24/1000000</f>
        <v>14.961083</v>
      </c>
      <c r="F32" s="1056">
        <f>('Input POSB Assets'!M24+'Input POSB Assets'!X24+'Input POSB Assets'!AF24+'Input POSB Assets'!AK24)/1000000</f>
        <v>1.165246</v>
      </c>
      <c r="G32" s="1057">
        <f>'Input POSB Assets'!AQ24/1000000</f>
        <v>9.6984000000000001E-2</v>
      </c>
      <c r="H32" s="1057">
        <f>('Input POSB Assets'!AT24+'Input POSB Assets'!AU24+'Input POSB Assets'!AV24+'Input POSB Assets'!AW24)/1000000</f>
        <v>0</v>
      </c>
      <c r="I32" s="1057">
        <f>('Input POSB Assets'!AZ24+'Input POSB Assets'!BC24+'Input POSB Assets'!BD24)/1000000</f>
        <v>31.083393999999998</v>
      </c>
      <c r="J32" s="1058">
        <f>'Input POSB Assets'!BM24/1000000</f>
        <v>0</v>
      </c>
      <c r="K32" s="1058">
        <f>'Input POSB Assets'!BU24/1000000</f>
        <v>0</v>
      </c>
      <c r="L32" s="1058">
        <f>('Input POSB Assets'!CY24+'Input POSB Assets'!DN24)/1000000</f>
        <v>0</v>
      </c>
      <c r="M32" s="1057">
        <f>'Input POSB Assets'!BE24/1000000</f>
        <v>0</v>
      </c>
      <c r="N32" s="1057">
        <f>('Input POSB Assets'!BQ24+'Input POSB Assets'!BR24)/1000000</f>
        <v>0</v>
      </c>
      <c r="O32" s="1057">
        <f>('Input POSB Assets'!BT24+'Input POSB Assets'!CC24)/1000000</f>
        <v>0</v>
      </c>
      <c r="P32" s="1057">
        <f>'Input POSB Assets'!CU24/1000000+'Input POSB Assets'!CQ24/1000000</f>
        <v>72.551258000000004</v>
      </c>
      <c r="Q32" s="1057">
        <f>'Input POSB Assets'!DY24/1000000</f>
        <v>0.69086700000000001</v>
      </c>
      <c r="R32" s="1057"/>
      <c r="S32" s="1057">
        <f>'Input POSB Assets'!EM24/1000000</f>
        <v>14.496076</v>
      </c>
      <c r="T32" s="1057">
        <f>'Input POSB Assets'!EH24/1000000</f>
        <v>8.1855030000000006</v>
      </c>
      <c r="U32" s="1059">
        <f t="shared" si="0"/>
        <v>146.34275400000001</v>
      </c>
      <c r="W32" s="1060">
        <f>U32-'Input POSB Assets'!ES24/1000000</f>
        <v>0</v>
      </c>
      <c r="X32" s="1061">
        <f t="shared" si="1"/>
        <v>0</v>
      </c>
      <c r="Y32" s="1030">
        <f t="shared" si="3"/>
        <v>0</v>
      </c>
    </row>
    <row r="33" spans="2:25" ht="15" customHeight="1">
      <c r="B33" s="1054" t="s">
        <v>338</v>
      </c>
      <c r="C33" s="1147">
        <f>'Input POSB Assets'!G25/1000000</f>
        <v>1.7423999999999999E-2</v>
      </c>
      <c r="D33" s="1147">
        <f>'Input POSB Assets'!AP25/1000000</f>
        <v>3.0561660000000002</v>
      </c>
      <c r="E33" s="1056">
        <f>'Input POSB Assets'!I25/1000000</f>
        <v>13.623798000000001</v>
      </c>
      <c r="F33" s="1056">
        <f>('Input POSB Assets'!M25+'Input POSB Assets'!X25+'Input POSB Assets'!AF25+'Input POSB Assets'!AK25)/1000000</f>
        <v>1.2171700000000001</v>
      </c>
      <c r="G33" s="1057">
        <f>'Input POSB Assets'!AQ25/1000000</f>
        <v>0.111347</v>
      </c>
      <c r="H33" s="1057">
        <f>('Input POSB Assets'!AT25+'Input POSB Assets'!AU25+'Input POSB Assets'!AV25+'Input POSB Assets'!AW25)/1000000</f>
        <v>0</v>
      </c>
      <c r="I33" s="1057">
        <f>('Input POSB Assets'!AZ25+'Input POSB Assets'!BC25+'Input POSB Assets'!BD25)/1000000</f>
        <v>29.976865</v>
      </c>
      <c r="J33" s="1058">
        <f>'Input POSB Assets'!BM25/1000000</f>
        <v>0</v>
      </c>
      <c r="K33" s="1058">
        <f>'Input POSB Assets'!BU25/1000000</f>
        <v>0</v>
      </c>
      <c r="L33" s="1058">
        <f>('Input POSB Assets'!CY25+'Input POSB Assets'!DN25)/1000000</f>
        <v>0</v>
      </c>
      <c r="M33" s="1057">
        <f>'Input POSB Assets'!BE25/1000000</f>
        <v>0</v>
      </c>
      <c r="N33" s="1057">
        <f>('Input POSB Assets'!BQ25+'Input POSB Assets'!BR25)/1000000</f>
        <v>0</v>
      </c>
      <c r="O33" s="1057">
        <f>('Input POSB Assets'!BT25+'Input POSB Assets'!CC25)/1000000</f>
        <v>0</v>
      </c>
      <c r="P33" s="1057">
        <f>'Input POSB Assets'!CU25/1000000+'Input POSB Assets'!CQ25/1000000</f>
        <v>76.338160999999999</v>
      </c>
      <c r="Q33" s="1057">
        <f>'Input POSB Assets'!DY25/1000000</f>
        <v>0.66363799999999995</v>
      </c>
      <c r="R33" s="1057"/>
      <c r="S33" s="1057">
        <f>'Input POSB Assets'!EM25/1000000</f>
        <v>15.869853000000001</v>
      </c>
      <c r="T33" s="1057">
        <f>'Input POSB Assets'!EH25/1000000</f>
        <v>8.0760529999999999</v>
      </c>
      <c r="U33" s="1059">
        <f t="shared" si="0"/>
        <v>148.95047500000001</v>
      </c>
      <c r="W33" s="1060">
        <f>U33-'Input POSB Assets'!ES25/1000000</f>
        <v>0</v>
      </c>
      <c r="X33" s="1061">
        <f t="shared" si="1"/>
        <v>0</v>
      </c>
      <c r="Y33" s="1030">
        <f t="shared" si="3"/>
        <v>0</v>
      </c>
    </row>
    <row r="34" spans="2:25" ht="15" customHeight="1">
      <c r="B34" s="1054" t="s">
        <v>339</v>
      </c>
      <c r="C34" s="1147">
        <f>'Input POSB Assets'!G26/1000000</f>
        <v>8.3730000000000002E-3</v>
      </c>
      <c r="D34" s="1147">
        <f>'Input POSB Assets'!AP26/1000000</f>
        <v>0.93298499999999995</v>
      </c>
      <c r="E34" s="1056">
        <f>'Input POSB Assets'!I26/1000000</f>
        <v>11.017351</v>
      </c>
      <c r="F34" s="1056">
        <f>('Input POSB Assets'!M26+'Input POSB Assets'!X26+'Input POSB Assets'!AF26+'Input POSB Assets'!AK26)/1000000</f>
        <v>0.13739799999999999</v>
      </c>
      <c r="G34" s="1057">
        <f>'Input POSB Assets'!AQ26/1000000</f>
        <v>0.35901100000000002</v>
      </c>
      <c r="H34" s="1057">
        <f>('Input POSB Assets'!AT26+'Input POSB Assets'!AU26+'Input POSB Assets'!AV26+'Input POSB Assets'!AW26)/1000000</f>
        <v>0</v>
      </c>
      <c r="I34" s="1057">
        <f>('Input POSB Assets'!AZ26+'Input POSB Assets'!BC26+'Input POSB Assets'!BD26)/1000000</f>
        <v>31.427786000000001</v>
      </c>
      <c r="J34" s="1058">
        <f>'Input POSB Assets'!BM26/1000000</f>
        <v>0</v>
      </c>
      <c r="K34" s="1058">
        <f>'Input POSB Assets'!BU26/1000000</f>
        <v>0</v>
      </c>
      <c r="L34" s="1058">
        <f>('Input POSB Assets'!CY26+'Input POSB Assets'!DN26)/1000000</f>
        <v>0</v>
      </c>
      <c r="M34" s="1057">
        <f>'Input POSB Assets'!BE26/1000000</f>
        <v>0</v>
      </c>
      <c r="N34" s="1057">
        <f>('Input POSB Assets'!BQ26+'Input POSB Assets'!BR26)/1000000</f>
        <v>0</v>
      </c>
      <c r="O34" s="1057">
        <f>('Input POSB Assets'!BT26+'Input POSB Assets'!CC26)/1000000</f>
        <v>0</v>
      </c>
      <c r="P34" s="1057">
        <f>'Input POSB Assets'!CU26/1000000+'Input POSB Assets'!CQ26/1000000</f>
        <v>78.933633</v>
      </c>
      <c r="Q34" s="1057">
        <f>'Input POSB Assets'!DY26/1000000</f>
        <v>0.42176400000000003</v>
      </c>
      <c r="R34" s="1057"/>
      <c r="S34" s="1057">
        <f>'Input POSB Assets'!EM26/1000000</f>
        <v>16.166671999999998</v>
      </c>
      <c r="T34" s="1057">
        <f>'Input POSB Assets'!EH26/1000000</f>
        <v>8.037433</v>
      </c>
      <c r="U34" s="1059">
        <f t="shared" si="0"/>
        <v>147.44240599999998</v>
      </c>
      <c r="W34" s="1060">
        <f>U34-'Input POSB Assets'!ES26/1000000</f>
        <v>0</v>
      </c>
      <c r="X34" s="1061">
        <f t="shared" si="1"/>
        <v>0</v>
      </c>
      <c r="Y34" s="1030">
        <f t="shared" si="3"/>
        <v>0</v>
      </c>
    </row>
    <row r="35" spans="2:25" ht="15" customHeight="1">
      <c r="B35" s="1054" t="s">
        <v>340</v>
      </c>
      <c r="C35" s="1147">
        <f>'Input POSB Assets'!G27/1000000</f>
        <v>2.2039E-2</v>
      </c>
      <c r="D35" s="1147">
        <f>'Input POSB Assets'!AP27/1000000</f>
        <v>0.61409400000000003</v>
      </c>
      <c r="E35" s="1056">
        <f>'Input POSB Assets'!I27/1000000</f>
        <v>16.111286</v>
      </c>
      <c r="F35" s="1056">
        <f>('Input POSB Assets'!M27+'Input POSB Assets'!X27+'Input POSB Assets'!AF27+'Input POSB Assets'!AK27)/1000000</f>
        <v>0.38637899999999997</v>
      </c>
      <c r="G35" s="1057">
        <f>'Input POSB Assets'!AQ27/1000000</f>
        <v>7.9991999999999994E-2</v>
      </c>
      <c r="H35" s="1057">
        <f>('Input POSB Assets'!AT27+'Input POSB Assets'!AU27+'Input POSB Assets'!AV27+'Input POSB Assets'!AW27)/1000000</f>
        <v>0</v>
      </c>
      <c r="I35" s="1057">
        <f>('Input POSB Assets'!AZ27+'Input POSB Assets'!BC27+'Input POSB Assets'!BD27)/1000000</f>
        <v>27.503408</v>
      </c>
      <c r="J35" s="1058">
        <f>'Input POSB Assets'!BM27/1000000</f>
        <v>0</v>
      </c>
      <c r="K35" s="1058">
        <f>'Input POSB Assets'!BU27/1000000</f>
        <v>0</v>
      </c>
      <c r="L35" s="1058">
        <f>('Input POSB Assets'!CY27+'Input POSB Assets'!DN27)/1000000</f>
        <v>0</v>
      </c>
      <c r="M35" s="1057">
        <f>'Input POSB Assets'!BE27/1000000</f>
        <v>0</v>
      </c>
      <c r="N35" s="1057">
        <f>('Input POSB Assets'!BQ27+'Input POSB Assets'!BR27)/1000000</f>
        <v>0</v>
      </c>
      <c r="O35" s="1057">
        <f>('Input POSB Assets'!BT27+'Input POSB Assets'!CC27)/1000000</f>
        <v>0.14827599999999999</v>
      </c>
      <c r="P35" s="1057">
        <f>'Input POSB Assets'!CU27/1000000+'Input POSB Assets'!CQ27/1000000</f>
        <v>79.325265999999999</v>
      </c>
      <c r="Q35" s="1057">
        <f>'Input POSB Assets'!DY27/1000000</f>
        <v>0.42685800000000002</v>
      </c>
      <c r="R35" s="1057"/>
      <c r="S35" s="1057">
        <f>'Input POSB Assets'!EM27/1000000</f>
        <v>16.301364</v>
      </c>
      <c r="T35" s="1057">
        <f>'Input POSB Assets'!EH27/1000000</f>
        <v>7.917224</v>
      </c>
      <c r="U35" s="1059">
        <f t="shared" si="0"/>
        <v>148.836186</v>
      </c>
      <c r="W35" s="1060">
        <f>U35-'Input POSB Assets'!ES27/1000000</f>
        <v>0</v>
      </c>
      <c r="X35" s="1061">
        <f t="shared" si="1"/>
        <v>0</v>
      </c>
      <c r="Y35" s="1030">
        <f t="shared" si="3"/>
        <v>0</v>
      </c>
    </row>
    <row r="36" spans="2:25" ht="15" customHeight="1">
      <c r="B36" s="1054" t="s">
        <v>341</v>
      </c>
      <c r="C36" s="1147">
        <f>'Input POSB Assets'!G28/1000000</f>
        <v>2.4424000000000001E-2</v>
      </c>
      <c r="D36" s="1147">
        <f>'Input POSB Assets'!AP28/1000000</f>
        <v>0.47806900000000002</v>
      </c>
      <c r="E36" s="1056">
        <f>'Input POSB Assets'!I28/1000000</f>
        <v>16.886465000000001</v>
      </c>
      <c r="F36" s="1056">
        <f>('Input POSB Assets'!M28+'Input POSB Assets'!X28+'Input POSB Assets'!AF28+'Input POSB Assets'!AK28)/1000000</f>
        <v>0.43953700000000001</v>
      </c>
      <c r="G36" s="1057">
        <f>'Input POSB Assets'!AQ28/1000000</f>
        <v>9.3089000000000005E-2</v>
      </c>
      <c r="H36" s="1057">
        <f>('Input POSB Assets'!AT28+'Input POSB Assets'!AU28+'Input POSB Assets'!AV28+'Input POSB Assets'!AW28)/1000000</f>
        <v>0</v>
      </c>
      <c r="I36" s="1057">
        <f>('Input POSB Assets'!AZ28+'Input POSB Assets'!BC28+'Input POSB Assets'!BD28)/1000000</f>
        <v>35.881286000000003</v>
      </c>
      <c r="J36" s="1058">
        <f>'Input POSB Assets'!BM28/1000000</f>
        <v>0</v>
      </c>
      <c r="K36" s="1058">
        <f>'Input POSB Assets'!BU28/1000000</f>
        <v>0</v>
      </c>
      <c r="L36" s="1058">
        <f>('Input POSB Assets'!CY28+'Input POSB Assets'!DN28)/1000000</f>
        <v>0</v>
      </c>
      <c r="M36" s="1057">
        <f>'Input POSB Assets'!BE28/1000000</f>
        <v>0</v>
      </c>
      <c r="N36" s="1057">
        <f>('Input POSB Assets'!BQ28+'Input POSB Assets'!BR28)/1000000</f>
        <v>0</v>
      </c>
      <c r="O36" s="1057">
        <f>('Input POSB Assets'!BT28+'Input POSB Assets'!CC28)/1000000</f>
        <v>0.147762</v>
      </c>
      <c r="P36" s="1057">
        <f>'Input POSB Assets'!CU28/1000000+'Input POSB Assets'!CQ28/1000000</f>
        <v>76.990575000000007</v>
      </c>
      <c r="Q36" s="1057">
        <f>'Input POSB Assets'!DY28/1000000</f>
        <v>0.44367299999999998</v>
      </c>
      <c r="R36" s="1057"/>
      <c r="S36" s="1057">
        <f>'Input POSB Assets'!EM28/1000000</f>
        <v>16.484209</v>
      </c>
      <c r="T36" s="1057">
        <f>'Input POSB Assets'!EH28/1000000</f>
        <v>7.8242060000000002</v>
      </c>
      <c r="U36" s="1059">
        <f t="shared" si="0"/>
        <v>155.69329500000001</v>
      </c>
      <c r="W36" s="1060">
        <f>U36-'Input POSB Assets'!ES28/1000000</f>
        <v>0</v>
      </c>
      <c r="X36" s="1061">
        <f t="shared" si="1"/>
        <v>0</v>
      </c>
      <c r="Y36" s="1030">
        <f t="shared" si="3"/>
        <v>0</v>
      </c>
    </row>
    <row r="37" spans="2:25" ht="15" customHeight="1">
      <c r="B37" s="1054" t="s">
        <v>342</v>
      </c>
      <c r="C37" s="1147">
        <f>'Input POSB Assets'!G29/1000000</f>
        <v>2.3022999999999998E-2</v>
      </c>
      <c r="D37" s="1147">
        <f>'Input POSB Assets'!AP29/1000000</f>
        <v>0.283219</v>
      </c>
      <c r="E37" s="1056">
        <f>'Input POSB Assets'!I29/1000000</f>
        <v>11.438407</v>
      </c>
      <c r="F37" s="1056">
        <f>('Input POSB Assets'!M29+'Input POSB Assets'!X29+'Input POSB Assets'!AF29+'Input POSB Assets'!AK29)/1000000</f>
        <v>4.3358000000000001E-2</v>
      </c>
      <c r="G37" s="1057">
        <f>'Input POSB Assets'!AQ29/1000000</f>
        <v>0.35908899999999999</v>
      </c>
      <c r="H37" s="1057">
        <f>('Input POSB Assets'!AT29+'Input POSB Assets'!AU29+'Input POSB Assets'!AV29+'Input POSB Assets'!AW29)/1000000</f>
        <v>0</v>
      </c>
      <c r="I37" s="1057">
        <f>('Input POSB Assets'!AZ29+'Input POSB Assets'!BC29+'Input POSB Assets'!BD29)/1000000</f>
        <v>40.245359999999998</v>
      </c>
      <c r="J37" s="1058">
        <f>'Input POSB Assets'!BM29/1000000</f>
        <v>0</v>
      </c>
      <c r="K37" s="1058">
        <f>'Input POSB Assets'!BU29/1000000</f>
        <v>0</v>
      </c>
      <c r="L37" s="1058">
        <f>('Input POSB Assets'!CY29+'Input POSB Assets'!DN29)/1000000</f>
        <v>0</v>
      </c>
      <c r="M37" s="1057">
        <f>'Input POSB Assets'!BE29/1000000</f>
        <v>0</v>
      </c>
      <c r="N37" s="1057">
        <f>('Input POSB Assets'!BQ29+'Input POSB Assets'!BR29)/1000000</f>
        <v>0</v>
      </c>
      <c r="O37" s="1057">
        <f>('Input POSB Assets'!BT29+'Input POSB Assets'!CC29)/1000000</f>
        <v>0.14549599999999999</v>
      </c>
      <c r="P37" s="1057">
        <f>'Input POSB Assets'!CU29/1000000+'Input POSB Assets'!CQ29/1000000</f>
        <v>71.620172999999994</v>
      </c>
      <c r="Q37" s="1057">
        <f>'Input POSB Assets'!DY29/1000000</f>
        <v>0.59421199999999996</v>
      </c>
      <c r="R37" s="1057"/>
      <c r="S37" s="1057">
        <f>'Input POSB Assets'!EM29/1000000</f>
        <v>16.269504000000001</v>
      </c>
      <c r="T37" s="1057">
        <f>'Input POSB Assets'!EH29/1000000</f>
        <v>7.7818709999999998</v>
      </c>
      <c r="U37" s="1059">
        <f t="shared" si="0"/>
        <v>148.80371199999999</v>
      </c>
      <c r="W37" s="1060">
        <f>U37-'Input POSB Assets'!ES29/1000000</f>
        <v>0</v>
      </c>
      <c r="X37" s="1061">
        <f t="shared" si="1"/>
        <v>0</v>
      </c>
      <c r="Y37" s="1030">
        <f t="shared" si="3"/>
        <v>0</v>
      </c>
    </row>
    <row r="38" spans="2:25" ht="15" customHeight="1">
      <c r="B38" s="1054" t="s">
        <v>343</v>
      </c>
      <c r="C38" s="1147">
        <f>'Input POSB Assets'!G30/1000000</f>
        <v>0.18532599999999999</v>
      </c>
      <c r="D38" s="1147">
        <f>'Input POSB Assets'!AP30/1000000</f>
        <v>0.359568</v>
      </c>
      <c r="E38" s="1056">
        <f>'Input POSB Assets'!I30/1000000</f>
        <v>19.960570000000001</v>
      </c>
      <c r="F38" s="1056">
        <f>('Input POSB Assets'!M30+'Input POSB Assets'!X30+'Input POSB Assets'!AF30+'Input POSB Assets'!AK30)/1000000</f>
        <v>9.8159999999999997E-2</v>
      </c>
      <c r="G38" s="1057">
        <f>'Input POSB Assets'!AQ30/1000000</f>
        <v>0.62773999999999996</v>
      </c>
      <c r="H38" s="1057">
        <f>('Input POSB Assets'!AT30+'Input POSB Assets'!AU30+'Input POSB Assets'!AV30+'Input POSB Assets'!AW30)/1000000</f>
        <v>0</v>
      </c>
      <c r="I38" s="1057">
        <f>('Input POSB Assets'!AZ30+'Input POSB Assets'!BC30+'Input POSB Assets'!BD30)/1000000</f>
        <v>35.738788999999997</v>
      </c>
      <c r="J38" s="1058">
        <f>'Input POSB Assets'!BM30/1000000</f>
        <v>0</v>
      </c>
      <c r="K38" s="1058">
        <f>'Input POSB Assets'!BU30/1000000</f>
        <v>0</v>
      </c>
      <c r="L38" s="1058">
        <f>('Input POSB Assets'!CY30+'Input POSB Assets'!DN30)/1000000</f>
        <v>0</v>
      </c>
      <c r="M38" s="1057">
        <f>'Input POSB Assets'!BE30/1000000</f>
        <v>0</v>
      </c>
      <c r="N38" s="1057">
        <f>('Input POSB Assets'!BQ30+'Input POSB Assets'!BR30)/1000000</f>
        <v>0</v>
      </c>
      <c r="O38" s="1057">
        <f>('Input POSB Assets'!BT30+'Input POSB Assets'!CC30)/1000000</f>
        <v>0.14746400000000001</v>
      </c>
      <c r="P38" s="1057">
        <f>'Input POSB Assets'!CU30/1000000+'Input POSB Assets'!CQ30/1000000</f>
        <v>72.122973000000002</v>
      </c>
      <c r="Q38" s="1057">
        <f>'Input POSB Assets'!DY30/1000000</f>
        <v>0.67413999999999996</v>
      </c>
      <c r="R38" s="1057"/>
      <c r="S38" s="1057">
        <f>'Input POSB Assets'!EM30/1000000</f>
        <v>15.084974000000001</v>
      </c>
      <c r="T38" s="1057">
        <f>'Input POSB Assets'!EH30/1000000</f>
        <v>7.7336340000000003</v>
      </c>
      <c r="U38" s="1059">
        <f t="shared" si="0"/>
        <v>152.73333799999997</v>
      </c>
      <c r="W38" s="1060">
        <f>U38-'Input POSB Assets'!ES30/1000000</f>
        <v>0</v>
      </c>
      <c r="X38" s="1061">
        <f t="shared" si="1"/>
        <v>0</v>
      </c>
      <c r="Y38" s="1030">
        <f t="shared" si="3"/>
        <v>0</v>
      </c>
    </row>
    <row r="39" spans="2:25" ht="15" customHeight="1">
      <c r="B39" s="1054" t="s">
        <v>344</v>
      </c>
      <c r="C39" s="1147">
        <f>'Input POSB Assets'!G31/1000000</f>
        <v>0.77644199999999997</v>
      </c>
      <c r="D39" s="1147">
        <f>'Input POSB Assets'!AP31/1000000</f>
        <v>0.57039799999999996</v>
      </c>
      <c r="E39" s="1056">
        <f>'Input POSB Assets'!I31/1000000</f>
        <v>20.848859999999998</v>
      </c>
      <c r="F39" s="1056">
        <f>('Input POSB Assets'!M31+'Input POSB Assets'!X31+'Input POSB Assets'!AF31+'Input POSB Assets'!AK31)/1000000</f>
        <v>0.113757</v>
      </c>
      <c r="G39" s="1057">
        <f>'Input POSB Assets'!AQ31/1000000</f>
        <v>1.0453250000000001</v>
      </c>
      <c r="H39" s="1057">
        <f>('Input POSB Assets'!AT31+'Input POSB Assets'!AU31+'Input POSB Assets'!AV31+'Input POSB Assets'!AW31)/1000000</f>
        <v>0</v>
      </c>
      <c r="I39" s="1057">
        <f>('Input POSB Assets'!AZ31+'Input POSB Assets'!BC31+'Input POSB Assets'!BD31)/1000000</f>
        <v>45.707988999999998</v>
      </c>
      <c r="J39" s="1058">
        <f>'Input POSB Assets'!BM31/1000000</f>
        <v>0</v>
      </c>
      <c r="K39" s="1058">
        <f>'Input POSB Assets'!BU31/1000000</f>
        <v>0</v>
      </c>
      <c r="L39" s="1058">
        <f>('Input POSB Assets'!CY31+'Input POSB Assets'!DN31)/1000000</f>
        <v>0</v>
      </c>
      <c r="M39" s="1057">
        <f>'Input POSB Assets'!BE31/1000000</f>
        <v>0</v>
      </c>
      <c r="N39" s="1057">
        <f>('Input POSB Assets'!BQ31+'Input POSB Assets'!BR31)/1000000</f>
        <v>0</v>
      </c>
      <c r="O39" s="1057">
        <f>('Input POSB Assets'!BT31+'Input POSB Assets'!CC31)/1000000</f>
        <v>0.145007</v>
      </c>
      <c r="P39" s="1057">
        <f>'Input POSB Assets'!CU31/1000000+'Input POSB Assets'!CQ31/1000000</f>
        <v>71.389610000000005</v>
      </c>
      <c r="Q39" s="1057">
        <f>'Input POSB Assets'!DY31/1000000</f>
        <v>0.72844600000000004</v>
      </c>
      <c r="R39" s="1057"/>
      <c r="S39" s="1057">
        <f>'Input POSB Assets'!EM31/1000000</f>
        <v>15.250775000000001</v>
      </c>
      <c r="T39" s="1057">
        <f>'Input POSB Assets'!EH31/1000000</f>
        <v>7.7526775699999995</v>
      </c>
      <c r="U39" s="1059">
        <f t="shared" si="0"/>
        <v>164.32928657000002</v>
      </c>
      <c r="W39" s="1060">
        <f>U39-'Input POSB Assets'!ES31/1000000</f>
        <v>0</v>
      </c>
      <c r="X39" s="1061">
        <f t="shared" si="1"/>
        <v>0</v>
      </c>
      <c r="Y39" s="1030">
        <f t="shared" si="3"/>
        <v>0</v>
      </c>
    </row>
    <row r="40" spans="2:25" ht="15" customHeight="1">
      <c r="B40" s="1057"/>
      <c r="C40" s="1147"/>
      <c r="D40" s="1147"/>
      <c r="E40" s="1056"/>
      <c r="F40" s="1056"/>
      <c r="G40" s="1057"/>
      <c r="H40" s="1057"/>
      <c r="I40" s="1057"/>
      <c r="J40" s="1058"/>
      <c r="K40" s="1058"/>
      <c r="L40" s="1058"/>
      <c r="M40" s="1057"/>
      <c r="N40" s="1057"/>
      <c r="O40" s="1057"/>
      <c r="P40" s="1057"/>
      <c r="Q40" s="1057"/>
      <c r="R40" s="1057"/>
      <c r="S40" s="1057"/>
      <c r="T40" s="1057"/>
      <c r="U40" s="1059"/>
      <c r="W40" s="1060">
        <f>U40-'Input POSB Assets'!ES32/1000000</f>
        <v>0</v>
      </c>
      <c r="X40" s="1061"/>
      <c r="Y40" s="1030">
        <f t="shared" si="3"/>
        <v>0</v>
      </c>
    </row>
    <row r="41" spans="2:25" ht="15" customHeight="1">
      <c r="B41" s="1064">
        <v>2017</v>
      </c>
      <c r="C41" s="1136"/>
      <c r="D41" s="1057"/>
      <c r="E41" s="1057"/>
      <c r="F41" s="1057"/>
      <c r="G41" s="1057"/>
      <c r="H41" s="1057"/>
      <c r="I41" s="1057"/>
      <c r="J41" s="1057"/>
      <c r="K41" s="1057"/>
      <c r="L41" s="1057"/>
      <c r="M41" s="1057"/>
      <c r="N41" s="1057"/>
      <c r="O41" s="1057"/>
      <c r="P41" s="1057"/>
      <c r="Q41" s="1057"/>
      <c r="R41" s="1057"/>
      <c r="S41" s="1057"/>
      <c r="T41" s="1057"/>
      <c r="U41" s="1059"/>
    </row>
    <row r="42" spans="2:25" ht="15" customHeight="1">
      <c r="B42" s="1057" t="s">
        <v>345</v>
      </c>
      <c r="C42" s="1147">
        <f>'Input POSB Assets'!G34/1000000</f>
        <v>0.13216800000000001</v>
      </c>
      <c r="D42" s="1147">
        <f>'Input POSB Assets'!AP34/1000000</f>
        <v>0.207901</v>
      </c>
      <c r="E42" s="1056">
        <f>'Input POSB Assets'!I34/1000000</f>
        <v>20.850719000000002</v>
      </c>
      <c r="F42" s="1056">
        <f>('Input POSB Assets'!M34+'Input POSB Assets'!X34+'Input POSB Assets'!AF34+'Input POSB Assets'!AK34)/1000000</f>
        <v>0.17097399999999999</v>
      </c>
      <c r="G42" s="1057">
        <f>'Input POSB Assets'!AQ34/1000000</f>
        <v>0.18231</v>
      </c>
      <c r="H42" s="1057">
        <f>('Input POSB Assets'!AT34+'Input POSB Assets'!AU34+'Input POSB Assets'!AV34+'Input POSB Assets'!AW34)/1000000</f>
        <v>0</v>
      </c>
      <c r="I42" s="1057">
        <f>('Input POSB Assets'!AZ34+'Input POSB Assets'!BC34+'Input POSB Assets'!BD34)/1000000</f>
        <v>45.707988999999998</v>
      </c>
      <c r="J42" s="1058">
        <f>'Input POSB Assets'!BM34/1000000</f>
        <v>0</v>
      </c>
      <c r="K42" s="1058">
        <f>'Input POSB Assets'!BU34/1000000</f>
        <v>0</v>
      </c>
      <c r="L42" s="1058">
        <f>('Input POSB Assets'!CY34+'Input POSB Assets'!DN34)/1000000</f>
        <v>0</v>
      </c>
      <c r="M42" s="1057">
        <f>'Input POSB Assets'!BE34/1000000</f>
        <v>0</v>
      </c>
      <c r="N42" s="1057">
        <f>('Input POSB Assets'!BQ34+'Input POSB Assets'!BR34)/1000000</f>
        <v>0</v>
      </c>
      <c r="O42" s="1057">
        <f>('Input POSB Assets'!BT34+'Input POSB Assets'!CC34)/1000000</f>
        <v>0.137881</v>
      </c>
      <c r="P42" s="1057">
        <f>'Input POSB Assets'!CU34/1000000+'Input POSB Assets'!CQ34/1000000</f>
        <v>70.844888999999995</v>
      </c>
      <c r="Q42" s="1057">
        <f>'Input POSB Assets'!DY34/1000000</f>
        <v>0.58092999999999995</v>
      </c>
      <c r="R42" s="1057"/>
      <c r="S42" s="1057">
        <f>'Input POSB Assets'!EM34/1000000</f>
        <v>15.329491000000001</v>
      </c>
      <c r="T42" s="1057">
        <f>'Input POSB Assets'!EH34/1000000</f>
        <v>7.6880236400000008</v>
      </c>
      <c r="U42" s="1059">
        <f>SUM(C42:T42)</f>
        <v>161.83327563999998</v>
      </c>
      <c r="W42" s="1060">
        <f>U42-'Input POSB Assets'!ES34/1000000</f>
        <v>0</v>
      </c>
      <c r="X42" s="1061">
        <f>+W42/U42</f>
        <v>0</v>
      </c>
      <c r="Y42" s="1030">
        <f>+W42*1000000</f>
        <v>0</v>
      </c>
    </row>
    <row r="43" spans="2:25" ht="15" customHeight="1">
      <c r="B43" s="1057" t="s">
        <v>334</v>
      </c>
      <c r="C43" s="1147">
        <f>'Input POSB Assets'!G35/1000000</f>
        <v>1.821394</v>
      </c>
      <c r="D43" s="1147">
        <f>'Input POSB Assets'!AP35/1000000</f>
        <v>0.111868</v>
      </c>
      <c r="E43" s="1056">
        <f>'Input POSB Assets'!I35/1000000</f>
        <v>21.101147000000001</v>
      </c>
      <c r="F43" s="1056">
        <f>('Input POSB Assets'!M35+'Input POSB Assets'!X35+'Input POSB Assets'!AF35+'Input POSB Assets'!AK35)/1000000</f>
        <v>6.7877999999999994E-2</v>
      </c>
      <c r="G43" s="1057">
        <f>'Input POSB Assets'!AQ35/1000000</f>
        <v>0.30298000000000003</v>
      </c>
      <c r="H43" s="1057">
        <f>('Input POSB Assets'!AT35+'Input POSB Assets'!AU35+'Input POSB Assets'!AV35+'Input POSB Assets'!AW35)/1000000</f>
        <v>0</v>
      </c>
      <c r="I43" s="1057">
        <f>('Input POSB Assets'!AZ35+'Input POSB Assets'!BC35+'Input POSB Assets'!BD35)/1000000</f>
        <v>49.257008999999996</v>
      </c>
      <c r="J43" s="1058">
        <f>'Input POSB Assets'!BM35/1000000</f>
        <v>0</v>
      </c>
      <c r="K43" s="1058">
        <f>'Input POSB Assets'!BU35/1000000</f>
        <v>0</v>
      </c>
      <c r="L43" s="1058">
        <f>('Input POSB Assets'!CY35+'Input POSB Assets'!DN35)/1000000</f>
        <v>0</v>
      </c>
      <c r="M43" s="1057">
        <f>'Input POSB Assets'!BE35/1000000</f>
        <v>0</v>
      </c>
      <c r="N43" s="1057">
        <f>('Input POSB Assets'!BQ35+'Input POSB Assets'!BR35)/1000000</f>
        <v>0</v>
      </c>
      <c r="O43" s="1057">
        <f>('Input POSB Assets'!BT35+'Input POSB Assets'!CC35)/1000000</f>
        <v>0.13946700000000001</v>
      </c>
      <c r="P43" s="1057">
        <f>'Input POSB Assets'!CU35/1000000+'Input POSB Assets'!CQ35/1000000</f>
        <v>67.106200999999999</v>
      </c>
      <c r="Q43" s="1057">
        <f>'Input POSB Assets'!DY35/1000000</f>
        <v>0.54981899999999995</v>
      </c>
      <c r="R43" s="1057"/>
      <c r="S43" s="1057">
        <f>'Input POSB Assets'!EM35/1000000</f>
        <v>15.136996</v>
      </c>
      <c r="T43" s="1057">
        <f>'Input POSB Assets'!EH35/1000000</f>
        <v>7.8130701500000006</v>
      </c>
      <c r="U43" s="1059">
        <f>SUM(C43:T43)</f>
        <v>163.40782915</v>
      </c>
      <c r="W43" s="1060">
        <f>U43-'Input POSB Assets'!ES35/1000000</f>
        <v>0</v>
      </c>
      <c r="X43" s="1061">
        <f>+W43/U43</f>
        <v>0</v>
      </c>
      <c r="Y43" s="1030">
        <f>+W43*1000000</f>
        <v>0</v>
      </c>
    </row>
    <row r="44" spans="2:25" ht="15" customHeight="1" thickBot="1">
      <c r="B44" s="1065"/>
      <c r="C44" s="1065"/>
      <c r="D44" s="1066"/>
      <c r="E44" s="1066"/>
      <c r="F44" s="1066"/>
      <c r="G44" s="1066"/>
      <c r="H44" s="1066"/>
      <c r="I44" s="1066"/>
      <c r="J44" s="1066"/>
      <c r="K44" s="1066"/>
      <c r="L44" s="1066"/>
      <c r="M44" s="1067"/>
      <c r="N44" s="1066"/>
      <c r="O44" s="1067"/>
      <c r="P44" s="1066"/>
      <c r="Q44" s="1066"/>
      <c r="R44" s="1066"/>
      <c r="S44" s="1066"/>
      <c r="T44" s="1066"/>
      <c r="U44" s="1068"/>
    </row>
    <row r="45" spans="2:25" ht="12" thickTop="1"/>
    <row r="46" spans="2:25" ht="16.5">
      <c r="B46" s="963" t="s">
        <v>1360</v>
      </c>
      <c r="C46" s="926"/>
      <c r="D46" s="926"/>
      <c r="E46" s="1069"/>
      <c r="F46" s="1069"/>
      <c r="G46" s="1069"/>
      <c r="H46" s="1069"/>
      <c r="I46" s="1069"/>
      <c r="J46" s="1069"/>
      <c r="K46" s="1069"/>
      <c r="L46" s="1069"/>
      <c r="M46" s="1069"/>
      <c r="N46" s="1069"/>
      <c r="O46" s="1069"/>
      <c r="P46" s="1069"/>
      <c r="Q46" s="1069"/>
      <c r="R46" s="1069"/>
      <c r="S46" s="1069"/>
      <c r="T46" s="1069"/>
      <c r="U46" s="1069"/>
      <c r="V46" s="1070"/>
    </row>
    <row r="47" spans="2:25">
      <c r="D47" s="1069"/>
      <c r="E47" s="1069"/>
      <c r="F47" s="1069"/>
      <c r="G47" s="1069"/>
      <c r="H47" s="1069"/>
      <c r="I47" s="1069"/>
      <c r="J47" s="1069"/>
      <c r="K47" s="1069"/>
      <c r="L47" s="1069"/>
      <c r="M47" s="1069"/>
      <c r="N47" s="1069"/>
      <c r="O47" s="1069"/>
      <c r="P47" s="1069"/>
      <c r="Q47" s="1069"/>
      <c r="R47" s="1069"/>
      <c r="S47" s="1069"/>
      <c r="T47" s="1069"/>
      <c r="U47" s="1069"/>
      <c r="V47" s="1070"/>
    </row>
    <row r="48" spans="2:25" ht="15.75">
      <c r="B48" s="237" t="s">
        <v>998</v>
      </c>
    </row>
    <row r="49" spans="2:25" s="921" customFormat="1" ht="15">
      <c r="B49" s="921" t="s">
        <v>1729</v>
      </c>
      <c r="W49" s="1072"/>
      <c r="X49" s="1073"/>
      <c r="Y49" s="1074"/>
    </row>
    <row r="50" spans="2:25" s="921" customFormat="1" ht="15">
      <c r="B50" s="921" t="s">
        <v>1730</v>
      </c>
      <c r="W50" s="1072"/>
      <c r="X50" s="1073"/>
      <c r="Y50" s="1074"/>
    </row>
    <row r="51" spans="2:25" s="921" customFormat="1" ht="15">
      <c r="B51" s="921" t="s">
        <v>1731</v>
      </c>
      <c r="W51" s="1072"/>
      <c r="X51" s="1073"/>
      <c r="Y51" s="1074"/>
    </row>
    <row r="52" spans="2:25" s="921" customFormat="1" ht="15">
      <c r="W52" s="1072"/>
      <c r="X52" s="1073"/>
      <c r="Y52" s="1074"/>
    </row>
    <row r="53" spans="2:25" s="921" customFormat="1" ht="15">
      <c r="W53" s="1072"/>
      <c r="X53" s="1073"/>
      <c r="Y53" s="1074"/>
    </row>
    <row r="54" spans="2:25" s="921" customFormat="1" ht="15">
      <c r="W54" s="1072"/>
      <c r="X54" s="1073"/>
      <c r="Y54" s="1074"/>
    </row>
    <row r="55" spans="2:25" s="921" customFormat="1" ht="15">
      <c r="W55" s="1072"/>
      <c r="X55" s="1073"/>
      <c r="Y55" s="1074"/>
    </row>
    <row r="56" spans="2:25" s="921" customFormat="1" ht="15">
      <c r="W56" s="1072"/>
      <c r="X56" s="1073"/>
      <c r="Y56" s="1074"/>
    </row>
    <row r="57" spans="2:25" s="921" customFormat="1" ht="15">
      <c r="W57" s="1072"/>
      <c r="X57" s="1073"/>
      <c r="Y57" s="1074"/>
    </row>
    <row r="58" spans="2:25" s="921" customFormat="1" ht="15">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sheetData>
  <customSheetViews>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55" t="s">
        <v>1724</v>
      </c>
      <c r="E4" s="1855"/>
      <c r="F4" s="1855"/>
      <c r="G4" s="1855"/>
      <c r="H4" s="1855"/>
      <c r="I4" s="1855"/>
      <c r="J4" s="1855"/>
      <c r="K4" s="1855"/>
      <c r="L4" s="1855"/>
      <c r="M4" s="1855"/>
      <c r="N4" s="1855"/>
      <c r="O4" s="1855"/>
      <c r="P4" s="1855"/>
      <c r="Q4" s="1855"/>
      <c r="R4" s="185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4"/>
      <c r="F7" s="1824"/>
      <c r="G7" s="1824"/>
      <c r="H7" s="1824"/>
      <c r="I7" s="1824"/>
      <c r="J7" s="1854"/>
      <c r="K7" s="1087" t="s">
        <v>1694</v>
      </c>
      <c r="L7" s="1087" t="s">
        <v>1169</v>
      </c>
      <c r="M7" s="1853" t="s">
        <v>1166</v>
      </c>
      <c r="N7" s="1824"/>
      <c r="O7" s="185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row>
    <row r="15" spans="4:22" ht="15">
      <c r="D15" s="1102" t="s">
        <v>1170</v>
      </c>
      <c r="E15" s="1057">
        <f>('Input POSB Liabilities'!C7-'Input POSB Liabilities'!G7-'Input POSB Liabilities'!H7-'Input POSB Liabilities'!J7)/1000000</f>
        <v>70.144769999999994</v>
      </c>
      <c r="F15" s="1057">
        <f>('Input POSB Liabilities'!O7-'Input POSB Liabilities'!Y7-'Input POSB Liabilities'!AC7-'Input POSB Liabilities'!AK7)/1000000</f>
        <v>13.74011</v>
      </c>
      <c r="G15" s="1134">
        <f>SUM(E15:F15)</f>
        <v>83.884879999999995</v>
      </c>
      <c r="H15" s="1059">
        <f>('Input POSB Liabilities'!G7+'Input POSB Liabilities'!I7+'Input POSB Liabilities'!Y7+'Input POSB Liabilities'!AC7)/1000000</f>
        <v>0</v>
      </c>
      <c r="I15" s="1057">
        <f>('Input POSB Liabilities'!J7+'Input POSB Liabilities'!AK7)/1000000</f>
        <v>2.3986610000000002</v>
      </c>
      <c r="J15" s="1059">
        <f>SUM(G15:I15)</f>
        <v>86.283541</v>
      </c>
      <c r="K15" s="1057">
        <f>'Input POSB Liabilities'!BX7/1000000</f>
        <v>0</v>
      </c>
      <c r="L15" s="1057">
        <f>'Input POSB Liabilities'!DA7/1000000</f>
        <v>0</v>
      </c>
      <c r="M15" s="1057">
        <v>0</v>
      </c>
      <c r="N15" s="1057">
        <f>('Input POSB Liabilities'!CD7+'Input POSB Liabilities'!CQ7)/1000000</f>
        <v>0</v>
      </c>
      <c r="O15" s="1057">
        <f>('Input POSB Liabilities'!CY7)/1000000</f>
        <v>2.391375</v>
      </c>
      <c r="P15" s="1057">
        <f>'Input POSB Liabilities'!DH7/1000000</f>
        <v>13.646174</v>
      </c>
      <c r="Q15" s="1057">
        <f>'Input POSB Liabilities'!DN7/1000000</f>
        <v>5.6404565199999954</v>
      </c>
      <c r="R15" s="1104">
        <f>SUM(J15:Q15)</f>
        <v>107.96154652</v>
      </c>
      <c r="T15" s="1105">
        <f>R15-'Input POSB Liabilities'!DQ7/1000000</f>
        <v>0</v>
      </c>
    </row>
    <row r="16" spans="4:22" ht="15">
      <c r="D16" s="1102" t="s">
        <v>1172</v>
      </c>
      <c r="E16" s="1057">
        <f>('Input POSB Liabilities'!C8-'Input POSB Liabilities'!G8-'Input POSB Liabilities'!H8-'Input POSB Liabilities'!J8)/1000000</f>
        <v>72.839135999999996</v>
      </c>
      <c r="F16" s="1057">
        <f>('Input POSB Liabilities'!O8-'Input POSB Liabilities'!Y8-'Input POSB Liabilities'!AC8-'Input POSB Liabilities'!AK8)/1000000</f>
        <v>15.108888</v>
      </c>
      <c r="G16" s="1134">
        <f t="shared" ref="G16:G41" si="0">SUM(E16:F16)</f>
        <v>87.948024000000004</v>
      </c>
      <c r="H16" s="1059">
        <f>('Input POSB Liabilities'!G8+'Input POSB Liabilities'!I8+'Input POSB Liabilities'!Y8+'Input POSB Liabilities'!AC8)/1000000</f>
        <v>0</v>
      </c>
      <c r="I16" s="1057">
        <f>('Input POSB Liabilities'!J8+'Input POSB Liabilities'!AK8)/1000000</f>
        <v>2.410917</v>
      </c>
      <c r="J16" s="1059">
        <f t="shared" ref="J16:J41" si="1">SUM(G16:I16)</f>
        <v>90.358941000000002</v>
      </c>
      <c r="K16" s="1057">
        <f>'Input POSB Liabilities'!BX8/1000000</f>
        <v>0</v>
      </c>
      <c r="L16" s="1057">
        <f>'Input POSB Liabilities'!DA8/1000000</f>
        <v>0</v>
      </c>
      <c r="M16" s="1057">
        <v>0</v>
      </c>
      <c r="N16" s="1057">
        <f>('Input POSB Liabilities'!CD8+'Input POSB Liabilities'!CQ8)/1000000</f>
        <v>0</v>
      </c>
      <c r="O16" s="1057">
        <f>('Input POSB Liabilities'!CY8)/1000000</f>
        <v>2.2241089999999999</v>
      </c>
      <c r="P16" s="1057">
        <f>'Input POSB Liabilities'!DH8/1000000</f>
        <v>14.200556199999999</v>
      </c>
      <c r="Q16" s="1057">
        <f>'Input POSB Liabilities'!DN8/1000000</f>
        <v>6.3393299500000033</v>
      </c>
      <c r="R16" s="1104">
        <f t="shared" ref="R16:R41" si="2">SUM(J16:Q16)</f>
        <v>113.12293615</v>
      </c>
      <c r="T16" s="1105">
        <f>R16-'Input POSB Liabilities'!DQ8/1000000</f>
        <v>0</v>
      </c>
    </row>
    <row r="17" spans="4:20" ht="15">
      <c r="D17" s="1102" t="s">
        <v>1173</v>
      </c>
      <c r="E17" s="1057">
        <f>('Input POSB Liabilities'!C9-'Input POSB Liabilities'!G9-'Input POSB Liabilities'!H9-'Input POSB Liabilities'!J9)/1000000</f>
        <v>75.993376999999995</v>
      </c>
      <c r="F17" s="1057">
        <f>('Input POSB Liabilities'!O9-'Input POSB Liabilities'!Y9-'Input POSB Liabilities'!AC9-'Input POSB Liabilities'!AK9)/1000000</f>
        <v>15.179594</v>
      </c>
      <c r="G17" s="1134">
        <f t="shared" si="0"/>
        <v>91.17297099999999</v>
      </c>
      <c r="H17" s="1059">
        <f>('Input POSB Liabilities'!G9+'Input POSB Liabilities'!I9+'Input POSB Liabilities'!Y9+'Input POSB Liabilities'!AC9)/1000000</f>
        <v>0</v>
      </c>
      <c r="I17" s="1057">
        <f>('Input POSB Liabilities'!J9+'Input POSB Liabilities'!AK9)/1000000</f>
        <v>2.4588950000000001</v>
      </c>
      <c r="J17" s="1059">
        <f t="shared" si="1"/>
        <v>93.631865999999988</v>
      </c>
      <c r="K17" s="1057">
        <f>'Input POSB Liabilities'!BX9/1000000</f>
        <v>0</v>
      </c>
      <c r="L17" s="1057">
        <f>'Input POSB Liabilities'!DA9/1000000</f>
        <v>0</v>
      </c>
      <c r="M17" s="1057">
        <v>0</v>
      </c>
      <c r="N17" s="1057">
        <f>('Input POSB Liabilities'!CD9+'Input POSB Liabilities'!CQ9)/1000000</f>
        <v>0</v>
      </c>
      <c r="O17" s="1057">
        <f>('Input POSB Liabilities'!CY9)/1000000</f>
        <v>2.0583749999999998</v>
      </c>
      <c r="P17" s="1057">
        <f>'Input POSB Liabilities'!DH9/1000000</f>
        <v>17.086306</v>
      </c>
      <c r="Q17" s="1057">
        <f>'Input POSB Liabilities'!DN9/1000000</f>
        <v>7.2054759000000059</v>
      </c>
      <c r="R17" s="1104">
        <f t="shared" si="2"/>
        <v>119.9820229</v>
      </c>
      <c r="T17" s="1105">
        <f>R17-'Input POSB Liabilities'!DQ9/1000000</f>
        <v>0</v>
      </c>
    </row>
    <row r="18" spans="4:20" ht="15">
      <c r="D18" s="1102" t="s">
        <v>1174</v>
      </c>
      <c r="E18" s="1057">
        <f>('Input POSB Liabilities'!C10-'Input POSB Liabilities'!G10-'Input POSB Liabilities'!H10-'Input POSB Liabilities'!J10)/1000000</f>
        <v>74.678115000000005</v>
      </c>
      <c r="F18" s="1057">
        <f>('Input POSB Liabilities'!O10-'Input POSB Liabilities'!Y10-'Input POSB Liabilities'!AC10-'Input POSB Liabilities'!AK10)/1000000</f>
        <v>13.255049</v>
      </c>
      <c r="G18" s="1134">
        <f t="shared" si="0"/>
        <v>87.933164000000005</v>
      </c>
      <c r="H18" s="1059">
        <f>('Input POSB Liabilities'!G10+'Input POSB Liabilities'!I10+'Input POSB Liabilities'!Y10+'Input POSB Liabilities'!AC10)/1000000</f>
        <v>0</v>
      </c>
      <c r="I18" s="1057">
        <f>('Input POSB Liabilities'!J10+'Input POSB Liabilities'!AK10)/1000000</f>
        <v>2.4787400000000002</v>
      </c>
      <c r="J18" s="1059">
        <f t="shared" si="1"/>
        <v>90.411904000000007</v>
      </c>
      <c r="K18" s="1057">
        <f>'Input POSB Liabilities'!BX10/1000000</f>
        <v>0</v>
      </c>
      <c r="L18" s="1057">
        <f>'Input POSB Liabilities'!DA10/1000000</f>
        <v>0</v>
      </c>
      <c r="M18" s="1057">
        <v>0</v>
      </c>
      <c r="N18" s="1057">
        <f>('Input POSB Liabilities'!CD10+'Input POSB Liabilities'!CQ10)/1000000</f>
        <v>0</v>
      </c>
      <c r="O18" s="1057">
        <f>('Input POSB Liabilities'!CY10)/1000000</f>
        <v>1.88883</v>
      </c>
      <c r="P18" s="1057">
        <f>'Input POSB Liabilities'!DH10/1000000</f>
        <v>17.608854000000001</v>
      </c>
      <c r="Q18" s="1057">
        <f>'Input POSB Liabilities'!DN10/1000000</f>
        <v>6.5197703700000051</v>
      </c>
      <c r="R18" s="1104">
        <f t="shared" si="2"/>
        <v>116.42935837000002</v>
      </c>
      <c r="T18" s="1105">
        <f>R18-'Input POSB Liabilities'!DQ10/1000000</f>
        <v>0</v>
      </c>
    </row>
    <row r="19" spans="4:20" ht="15">
      <c r="D19" s="1102" t="s">
        <v>1165</v>
      </c>
      <c r="E19" s="1057">
        <f>('Input POSB Liabilities'!C11-'Input POSB Liabilities'!G11-'Input POSB Liabilities'!H11-'Input POSB Liabilities'!J11)/1000000</f>
        <v>71.195609000000005</v>
      </c>
      <c r="F19" s="1057">
        <f>('Input POSB Liabilities'!O11-'Input POSB Liabilities'!Y11-'Input POSB Liabilities'!AC11-'Input POSB Liabilities'!AK11)/1000000</f>
        <v>15.524421999999999</v>
      </c>
      <c r="G19" s="1134">
        <f t="shared" si="0"/>
        <v>86.720031000000006</v>
      </c>
      <c r="H19" s="1059">
        <f>('Input POSB Liabilities'!G11+'Input POSB Liabilities'!I11+'Input POSB Liabilities'!Y11+'Input POSB Liabilities'!AC11)/1000000</f>
        <v>0</v>
      </c>
      <c r="I19" s="1057">
        <f>('Input POSB Liabilities'!J11+'Input POSB Liabilities'!AK11)/1000000</f>
        <v>2.4873460000000001</v>
      </c>
      <c r="J19" s="1059">
        <f t="shared" si="1"/>
        <v>89.207377000000008</v>
      </c>
      <c r="K19" s="1057">
        <f>'Input POSB Liabilities'!BX11/1000000</f>
        <v>0</v>
      </c>
      <c r="L19" s="1057">
        <f>'Input POSB Liabilities'!DA11/1000000</f>
        <v>0</v>
      </c>
      <c r="M19" s="1057">
        <v>0</v>
      </c>
      <c r="N19" s="1057">
        <f>('Input POSB Liabilities'!CD11+'Input POSB Liabilities'!CQ11)/1000000</f>
        <v>0</v>
      </c>
      <c r="O19" s="1057">
        <f>('Input POSB Liabilities'!CY11)/1000000</f>
        <v>1.719139</v>
      </c>
      <c r="P19" s="1057">
        <f>'Input POSB Liabilities'!DH11/1000000</f>
        <v>9.7345381399999997</v>
      </c>
      <c r="Q19" s="1057">
        <f>'Input POSB Liabilities'!DN11/1000000</f>
        <v>6.903969</v>
      </c>
      <c r="R19" s="1104">
        <f t="shared" si="2"/>
        <v>107.56502314000001</v>
      </c>
      <c r="T19" s="1105">
        <f>R19-'Input POSB Liabilities'!DQ11/1000000</f>
        <v>0</v>
      </c>
    </row>
    <row r="20" spans="4:20" ht="15">
      <c r="D20" s="1102" t="s">
        <v>1175</v>
      </c>
      <c r="E20" s="1057">
        <f>('Input POSB Liabilities'!C12-'Input POSB Liabilities'!G12-'Input POSB Liabilities'!H12-'Input POSB Liabilities'!J12)/1000000</f>
        <v>73.397564000000003</v>
      </c>
      <c r="F20" s="1057">
        <f>('Input POSB Liabilities'!O12-'Input POSB Liabilities'!Y12-'Input POSB Liabilities'!AC12-'Input POSB Liabilities'!AK12)/1000000</f>
        <v>14.761278000000001</v>
      </c>
      <c r="G20" s="1134">
        <f t="shared" si="0"/>
        <v>88.158842000000007</v>
      </c>
      <c r="H20" s="1059">
        <f>('Input POSB Liabilities'!G12+'Input POSB Liabilities'!I12+'Input POSB Liabilities'!Y12+'Input POSB Liabilities'!AC12)/1000000</f>
        <v>4.4329190000000001</v>
      </c>
      <c r="I20" s="1057">
        <f>('Input POSB Liabilities'!J12+'Input POSB Liabilities'!AK12)/1000000</f>
        <v>2.5003470000000001</v>
      </c>
      <c r="J20" s="1059">
        <f t="shared" si="1"/>
        <v>95.09210800000001</v>
      </c>
      <c r="K20" s="1057">
        <f>'Input POSB Liabilities'!BX12/1000000</f>
        <v>0</v>
      </c>
      <c r="L20" s="1057">
        <f>'Input POSB Liabilities'!DA12/1000000</f>
        <v>0</v>
      </c>
      <c r="M20" s="1057">
        <v>0</v>
      </c>
      <c r="N20" s="1057">
        <f>('Input POSB Liabilities'!CD12+'Input POSB Liabilities'!CQ12)/1000000</f>
        <v>0</v>
      </c>
      <c r="O20" s="1057">
        <f>('Input POSB Liabilities'!CY12)/1000000</f>
        <v>1.594104</v>
      </c>
      <c r="P20" s="1057">
        <f>'Input POSB Liabilities'!DH12/1000000</f>
        <v>18.669711</v>
      </c>
      <c r="Q20" s="1057">
        <f>'Input POSB Liabilities'!DN12/1000000</f>
        <v>7.2535499999999997</v>
      </c>
      <c r="R20" s="1104">
        <f t="shared" si="2"/>
        <v>122.60947300000002</v>
      </c>
      <c r="T20" s="1105">
        <f>R20-'Input POSB Liabilities'!DQ12/1000000</f>
        <v>0</v>
      </c>
    </row>
    <row r="21" spans="4:20" ht="15">
      <c r="D21" s="1102" t="s">
        <v>1176</v>
      </c>
      <c r="E21" s="1057">
        <f>('Input POSB Liabilities'!C13-'Input POSB Liabilities'!G13-'Input POSB Liabilities'!H13-'Input POSB Liabilities'!J13)/1000000</f>
        <v>68.785674999999998</v>
      </c>
      <c r="F21" s="1057">
        <f>('Input POSB Liabilities'!O13-'Input POSB Liabilities'!Y13-'Input POSB Liabilities'!AC13-'Input POSB Liabilities'!AK13)/1000000</f>
        <v>21.127124999999999</v>
      </c>
      <c r="G21" s="1134">
        <f t="shared" si="0"/>
        <v>89.912800000000004</v>
      </c>
      <c r="H21" s="1059">
        <f>('Input POSB Liabilities'!G13+'Input POSB Liabilities'!I13+'Input POSB Liabilities'!Y13+'Input POSB Liabilities'!AC13)/1000000</f>
        <v>0</v>
      </c>
      <c r="I21" s="1057">
        <f>('Input POSB Liabilities'!J13+'Input POSB Liabilities'!AK13)/1000000</f>
        <v>2.5193889999999999</v>
      </c>
      <c r="J21" s="1059">
        <f t="shared" si="1"/>
        <v>92.432189000000008</v>
      </c>
      <c r="K21" s="1057">
        <f>'Input POSB Liabilities'!BX13/1000000</f>
        <v>0</v>
      </c>
      <c r="L21" s="1057">
        <f>'Input POSB Liabilities'!DA13/1000000</f>
        <v>0</v>
      </c>
      <c r="M21" s="1057">
        <v>0</v>
      </c>
      <c r="N21" s="1057">
        <f>('Input POSB Liabilities'!CD13+'Input POSB Liabilities'!CQ13)/1000000</f>
        <v>0</v>
      </c>
      <c r="O21" s="1057">
        <f>('Input POSB Liabilities'!CY13)/1000000</f>
        <v>1.4683520000000001</v>
      </c>
      <c r="P21" s="1057">
        <f>'Input POSB Liabilities'!DH13/1000000</f>
        <v>19.625655999999999</v>
      </c>
      <c r="Q21" s="1057">
        <f>'Input POSB Liabilities'!DN13/1000000</f>
        <v>4.5008528400000039</v>
      </c>
      <c r="R21" s="1104">
        <f t="shared" si="2"/>
        <v>118.02704984</v>
      </c>
      <c r="T21" s="1105">
        <f>R21-'Input POSB Liabilities'!DQ13/1000000</f>
        <v>0</v>
      </c>
    </row>
    <row r="22" spans="4:20" ht="15">
      <c r="D22" s="1102" t="s">
        <v>1177</v>
      </c>
      <c r="E22" s="1057">
        <f>('Input POSB Liabilities'!C14-'Input POSB Liabilities'!G14-'Input POSB Liabilities'!H14-'Input POSB Liabilities'!J14)/1000000</f>
        <v>71.554185000000004</v>
      </c>
      <c r="F22" s="1057">
        <f>('Input POSB Liabilities'!O14-'Input POSB Liabilities'!Y14-'Input POSB Liabilities'!AC14-'Input POSB Liabilities'!AK14)/1000000</f>
        <v>19.042363000000002</v>
      </c>
      <c r="G22" s="1134">
        <f t="shared" si="0"/>
        <v>90.596548000000013</v>
      </c>
      <c r="H22" s="1059">
        <f>('Input POSB Liabilities'!G14+'Input POSB Liabilities'!I14+'Input POSB Liabilities'!Y14+'Input POSB Liabilities'!AC14)/1000000</f>
        <v>0</v>
      </c>
      <c r="I22" s="1057">
        <f>('Input POSB Liabilities'!J14+'Input POSB Liabilities'!AK14)/1000000</f>
        <v>2.4979019999999998</v>
      </c>
      <c r="J22" s="1059">
        <f t="shared" si="1"/>
        <v>93.094450000000009</v>
      </c>
      <c r="K22" s="1057">
        <f>'Input POSB Liabilities'!BX14/1000000</f>
        <v>0</v>
      </c>
      <c r="L22" s="1057">
        <f>'Input POSB Liabilities'!DA14/1000000</f>
        <v>0</v>
      </c>
      <c r="M22" s="1057">
        <v>0</v>
      </c>
      <c r="N22" s="1057">
        <f>('Input POSB Liabilities'!CD14+'Input POSB Liabilities'!CQ14)/1000000</f>
        <v>0</v>
      </c>
      <c r="O22" s="1057">
        <f>('Input POSB Liabilities'!CY14)/1000000</f>
        <v>1.341353</v>
      </c>
      <c r="P22" s="1057">
        <f>'Input POSB Liabilities'!DH14/1000000</f>
        <v>20.226050000000001</v>
      </c>
      <c r="Q22" s="1057">
        <f>'Input POSB Liabilities'!DN14/1000000</f>
        <v>5.1297329999999999</v>
      </c>
      <c r="R22" s="1104">
        <f t="shared" si="2"/>
        <v>119.79158600000001</v>
      </c>
      <c r="T22" s="1105">
        <f>R22-'Input POSB Liabilities'!DQ14/1000000</f>
        <v>0</v>
      </c>
    </row>
    <row r="23" spans="4:20" ht="15">
      <c r="D23" s="1102" t="s">
        <v>1178</v>
      </c>
      <c r="E23" s="1057">
        <f>('Input POSB Liabilities'!C15-'Input POSB Liabilities'!G15-'Input POSB Liabilities'!H15-'Input POSB Liabilities'!J15)/1000000</f>
        <v>77.161539000000005</v>
      </c>
      <c r="F23" s="1057">
        <f>('Input POSB Liabilities'!O15-'Input POSB Liabilities'!Y15-'Input POSB Liabilities'!AC15-'Input POSB Liabilities'!AK15)/1000000</f>
        <v>21.517557</v>
      </c>
      <c r="G23" s="1134">
        <f t="shared" si="0"/>
        <v>98.679096000000001</v>
      </c>
      <c r="H23" s="1059">
        <f>('Input POSB Liabilities'!G15+'Input POSB Liabilities'!I15+'Input POSB Liabilities'!Y15+'Input POSB Liabilities'!AC15)/1000000</f>
        <v>0.110988</v>
      </c>
      <c r="I23" s="1057">
        <f>('Input POSB Liabilities'!J15+'Input POSB Liabilities'!AK15)/1000000</f>
        <v>2.5014569999999998</v>
      </c>
      <c r="J23" s="1059">
        <f t="shared" si="1"/>
        <v>101.29154100000001</v>
      </c>
      <c r="K23" s="1057">
        <f>'Input POSB Liabilities'!BX15/1000000</f>
        <v>0</v>
      </c>
      <c r="L23" s="1057">
        <f>'Input POSB Liabilities'!DA15/1000000</f>
        <v>0</v>
      </c>
      <c r="M23" s="1057">
        <v>0</v>
      </c>
      <c r="N23" s="1057">
        <f>('Input POSB Liabilities'!CD15+'Input POSB Liabilities'!CQ15)/1000000</f>
        <v>0</v>
      </c>
      <c r="O23" s="1057">
        <f>('Input POSB Liabilities'!CY15)/1000000</f>
        <v>1.212901</v>
      </c>
      <c r="P23" s="1057">
        <f>'Input POSB Liabilities'!DH15/1000000</f>
        <v>20.898347999999999</v>
      </c>
      <c r="Q23" s="1057">
        <f>'Input POSB Liabilities'!DN15/1000000</f>
        <v>5.6836029999999997</v>
      </c>
      <c r="R23" s="1104">
        <f t="shared" si="2"/>
        <v>129.08639300000002</v>
      </c>
      <c r="T23" s="1105">
        <f>R23-'Input POSB Liabilities'!DQ15/1000000</f>
        <v>0</v>
      </c>
    </row>
    <row r="24" spans="4:20" ht="15">
      <c r="D24" s="1102" t="s">
        <v>1179</v>
      </c>
      <c r="E24" s="1057">
        <f>('Input POSB Liabilities'!C16-'Input POSB Liabilities'!G16-'Input POSB Liabilities'!H16-'Input POSB Liabilities'!J16)/1000000</f>
        <v>73.380492000000004</v>
      </c>
      <c r="F24" s="1057">
        <f>('Input POSB Liabilities'!O16-'Input POSB Liabilities'!Y16-'Input POSB Liabilities'!AC16-'Input POSB Liabilities'!AK16)/1000000</f>
        <v>21.482641000000001</v>
      </c>
      <c r="G24" s="1134">
        <f t="shared" si="0"/>
        <v>94.863133000000005</v>
      </c>
      <c r="H24" s="1059">
        <f>('Input POSB Liabilities'!G16+'Input POSB Liabilities'!I16+'Input POSB Liabilities'!Y16+'Input POSB Liabilities'!AC16)/1000000</f>
        <v>0.111223</v>
      </c>
      <c r="I24" s="1057">
        <f>('Input POSB Liabilities'!J16+'Input POSB Liabilities'!AK16)/1000000</f>
        <v>2.5276079999999999</v>
      </c>
      <c r="J24" s="1059">
        <f t="shared" si="1"/>
        <v>97.501964000000001</v>
      </c>
      <c r="K24" s="1057">
        <f>'Input POSB Liabilities'!BX16/1000000</f>
        <v>0</v>
      </c>
      <c r="L24" s="1057">
        <f>'Input POSB Liabilities'!DA16/1000000</f>
        <v>0</v>
      </c>
      <c r="M24" s="1057">
        <v>0</v>
      </c>
      <c r="N24" s="1057">
        <f>('Input POSB Liabilities'!CD16+'Input POSB Liabilities'!CQ16)/1000000</f>
        <v>0</v>
      </c>
      <c r="O24" s="1057">
        <f>('Input POSB Liabilities'!CY16)/1000000</f>
        <v>1.083046</v>
      </c>
      <c r="P24" s="1057">
        <f>'Input POSB Liabilities'!DH16/1000000</f>
        <v>21.653881999999999</v>
      </c>
      <c r="Q24" s="1057">
        <f>'Input POSB Liabilities'!DN16/1000000</f>
        <v>6.4395709999999999</v>
      </c>
      <c r="R24" s="1104">
        <f t="shared" si="2"/>
        <v>126.67846299999999</v>
      </c>
      <c r="T24" s="1105">
        <f>R24-'Input POSB Liabilities'!DQ16/1000000</f>
        <v>0</v>
      </c>
    </row>
    <row r="25" spans="4:20" ht="15">
      <c r="D25" s="1102" t="s">
        <v>1180</v>
      </c>
      <c r="E25" s="1057">
        <f>('Input POSB Liabilities'!C17-'Input POSB Liabilities'!G17-'Input POSB Liabilities'!H17-'Input POSB Liabilities'!J17)/1000000</f>
        <v>76.307696000000007</v>
      </c>
      <c r="F25" s="1057">
        <f>('Input POSB Liabilities'!O17-'Input POSB Liabilities'!Y17-'Input POSB Liabilities'!AC17-'Input POSB Liabilities'!AK17)/1000000</f>
        <v>21.142665999999998</v>
      </c>
      <c r="G25" s="1134">
        <f t="shared" si="0"/>
        <v>97.450362000000013</v>
      </c>
      <c r="H25" s="1059">
        <f>('Input POSB Liabilities'!G17+'Input POSB Liabilities'!I17+'Input POSB Liabilities'!Y17+'Input POSB Liabilities'!AC17)/1000000</f>
        <v>1.1398999999999999E-2</v>
      </c>
      <c r="I25" s="1057">
        <f>('Input POSB Liabilities'!J17+'Input POSB Liabilities'!AK17)/1000000</f>
        <v>2.5258099999999999</v>
      </c>
      <c r="J25" s="1059">
        <f t="shared" si="1"/>
        <v>99.987571000000003</v>
      </c>
      <c r="K25" s="1057">
        <f>'Input POSB Liabilities'!BX17/1000000</f>
        <v>0</v>
      </c>
      <c r="L25" s="1057">
        <f>'Input POSB Liabilities'!DA17/1000000</f>
        <v>0</v>
      </c>
      <c r="M25" s="1057">
        <v>0</v>
      </c>
      <c r="N25" s="1057">
        <f>('Input POSB Liabilities'!CD17+'Input POSB Liabilities'!CQ17)/1000000</f>
        <v>0</v>
      </c>
      <c r="O25" s="1057">
        <f>('Input POSB Liabilities'!CY17)/1000000</f>
        <v>0.95214200000000004</v>
      </c>
      <c r="P25" s="1057">
        <f>'Input POSB Liabilities'!DH17/1000000</f>
        <v>21.919605000000001</v>
      </c>
      <c r="Q25" s="1057">
        <f>'Input POSB Liabilities'!DN17/1000000</f>
        <v>6.3851399999999998</v>
      </c>
      <c r="R25" s="1104">
        <f t="shared" si="2"/>
        <v>129.24445800000001</v>
      </c>
      <c r="T25" s="1105">
        <f>R25-'Input POSB Liabilities'!DQ17/1000000</f>
        <v>0</v>
      </c>
    </row>
    <row r="26" spans="4:20" ht="15">
      <c r="D26" s="1102" t="s">
        <v>1181</v>
      </c>
      <c r="E26" s="1057">
        <f>('Input POSB Liabilities'!C18-'Input POSB Liabilities'!G18-'Input POSB Liabilities'!H18-'Input POSB Liabilities'!J18)/1000000</f>
        <v>72.505780999999999</v>
      </c>
      <c r="F26" s="1057">
        <f>('Input POSB Liabilities'!O18-'Input POSB Liabilities'!Y18-'Input POSB Liabilities'!AC18-'Input POSB Liabilities'!AK18)/1000000</f>
        <v>19.314613999999999</v>
      </c>
      <c r="G26" s="1134">
        <f t="shared" si="0"/>
        <v>91.820394999999991</v>
      </c>
      <c r="H26" s="1059">
        <f>('Input POSB Liabilities'!G18+'Input POSB Liabilities'!I18+'Input POSB Liabilities'!Y18+'Input POSB Liabilities'!AC18)/1000000</f>
        <v>1.1423000000000001E-2</v>
      </c>
      <c r="I26" s="1057">
        <f>('Input POSB Liabilities'!J18+'Input POSB Liabilities'!AK18)/1000000</f>
        <v>2.5366430000000002</v>
      </c>
      <c r="J26" s="1059">
        <f t="shared" si="1"/>
        <v>94.368460999999982</v>
      </c>
      <c r="K26" s="1057">
        <f>'Input POSB Liabilities'!BX18/1000000</f>
        <v>0</v>
      </c>
      <c r="L26" s="1057">
        <f>'Input POSB Liabilities'!DA18/1000000</f>
        <v>0</v>
      </c>
      <c r="M26" s="1057">
        <v>0</v>
      </c>
      <c r="N26" s="1057">
        <f>('Input POSB Liabilities'!CD18+'Input POSB Liabilities'!CQ18)/1000000</f>
        <v>0</v>
      </c>
      <c r="O26" s="1057">
        <f>('Input POSB Liabilities'!CY18)/1000000</f>
        <v>0.82024300000000006</v>
      </c>
      <c r="P26" s="1057">
        <f>'Input POSB Liabilities'!DH18/1000000</f>
        <v>42.781306000000001</v>
      </c>
      <c r="Q26" s="1057">
        <f>'Input POSB Liabilities'!DN18/1000000</f>
        <v>5.5104990000000003</v>
      </c>
      <c r="R26" s="1104">
        <f t="shared" si="2"/>
        <v>143.48050900000001</v>
      </c>
      <c r="T26" s="1105">
        <f>R26-'Input POSB Liabilities'!DQ18/1000000</f>
        <v>0</v>
      </c>
    </row>
    <row r="27" spans="4:20" ht="15">
      <c r="D27" s="1102"/>
      <c r="E27" s="1057">
        <f>('Input POSB Liabilities'!C19-'Input POSB Liabilities'!G19-'Input POSB Liabilities'!H19-'Input POSB Liabilities'!J19)/1000000</f>
        <v>0</v>
      </c>
      <c r="F27" s="1057">
        <f>('Input POSB Liabilities'!O19-'Input POSB Liabilities'!Y19-'Input POSB Liabilities'!AC19-'Input POSB Liabilities'!AK19)/1000000</f>
        <v>0</v>
      </c>
      <c r="G27" s="1134">
        <f t="shared" si="0"/>
        <v>0</v>
      </c>
      <c r="H27" s="1059">
        <f>('Input POSB Liabilities'!G19+'Input POSB Liabilities'!I19+'Input POSB Liabilities'!Y19+'Input POSB Liabilities'!AC19)/1000000</f>
        <v>0</v>
      </c>
      <c r="I27" s="1057">
        <f>('Input POSB Liabilities'!J19+'Input POSB Liabilities'!AK19)/1000000</f>
        <v>0</v>
      </c>
      <c r="J27" s="1059">
        <f t="shared" si="1"/>
        <v>0</v>
      </c>
      <c r="K27" s="1057">
        <f>'Input POSB Liabilities'!BX19/1000000</f>
        <v>0</v>
      </c>
      <c r="L27" s="1057">
        <f>'Input POSB Liabilities'!DA19/1000000</f>
        <v>0</v>
      </c>
      <c r="M27" s="1057">
        <v>0</v>
      </c>
      <c r="N27" s="1057">
        <f>('Input POSB Liabilities'!CD19+'Input POSB Liabilities'!CQ19)/1000000</f>
        <v>0</v>
      </c>
      <c r="O27" s="1057">
        <f>('Input POSB Liabilities'!CY19)/1000000</f>
        <v>0</v>
      </c>
      <c r="P27" s="1057">
        <f>'Input POSB Liabilities'!DH19/1000000</f>
        <v>0</v>
      </c>
      <c r="Q27" s="1057">
        <f>'Input POSB Liabilities'!DN19/1000000</f>
        <v>0</v>
      </c>
      <c r="R27" s="1104">
        <f t="shared" si="2"/>
        <v>0</v>
      </c>
      <c r="T27" s="1105">
        <f>R27-'Input POSB Liabilities'!DQ19/1000000</f>
        <v>0</v>
      </c>
    </row>
    <row r="28" spans="4:20" ht="15">
      <c r="D28" s="1099">
        <v>2016</v>
      </c>
      <c r="E28" s="1057">
        <f>('Input POSB Liabilities'!C20-'Input POSB Liabilities'!G20-'Input POSB Liabilities'!H20-'Input POSB Liabilities'!J20)/1000000</f>
        <v>0</v>
      </c>
      <c r="F28" s="1057">
        <f>('Input POSB Liabilities'!O20-'Input POSB Liabilities'!Y20-'Input POSB Liabilities'!AC20-'Input POSB Liabilities'!AK20)/1000000</f>
        <v>0</v>
      </c>
      <c r="G28" s="1134">
        <f t="shared" si="0"/>
        <v>0</v>
      </c>
      <c r="H28" s="1059">
        <f>('Input POSB Liabilities'!G20+'Input POSB Liabilities'!I20+'Input POSB Liabilities'!Y20+'Input POSB Liabilities'!AC20)/1000000</f>
        <v>0</v>
      </c>
      <c r="I28" s="1057">
        <f>('Input POSB Liabilities'!J20+'Input POSB Liabilities'!AK20)/1000000</f>
        <v>0</v>
      </c>
      <c r="J28" s="1059">
        <f t="shared" si="1"/>
        <v>0</v>
      </c>
      <c r="K28" s="1057">
        <f>'Input POSB Liabilities'!BX20/1000000</f>
        <v>0</v>
      </c>
      <c r="L28" s="1057">
        <f>'Input POSB Liabilities'!DA20/1000000</f>
        <v>0</v>
      </c>
      <c r="M28" s="1057">
        <v>0</v>
      </c>
      <c r="N28" s="1057">
        <f>('Input POSB Liabilities'!CD20+'Input POSB Liabilities'!CQ20)/1000000</f>
        <v>0</v>
      </c>
      <c r="O28" s="1057">
        <f>('Input POSB Liabilities'!CY20)/1000000</f>
        <v>0</v>
      </c>
      <c r="P28" s="1057">
        <f>'Input POSB Liabilities'!DH20/1000000</f>
        <v>0</v>
      </c>
      <c r="Q28" s="1057">
        <f>'Input POSB Liabilities'!DN20/1000000</f>
        <v>0</v>
      </c>
      <c r="R28" s="1104">
        <f t="shared" si="2"/>
        <v>0</v>
      </c>
      <c r="T28" s="1105">
        <f>R28-'Input POSB Liabilities'!DQ20/1000000</f>
        <v>0</v>
      </c>
    </row>
    <row r="29" spans="4:20" ht="15">
      <c r="D29" s="1102" t="s">
        <v>1170</v>
      </c>
      <c r="E29" s="1057">
        <f>('Input POSB Liabilities'!C21-'Input POSB Liabilities'!G21-'Input POSB Liabilities'!H21-'Input POSB Liabilities'!J21)/1000000</f>
        <v>73.735740000000007</v>
      </c>
      <c r="F29" s="1057">
        <f>('Input POSB Liabilities'!O21-'Input POSB Liabilities'!Y21-'Input POSB Liabilities'!AC21-'Input POSB Liabilities'!AK21)/1000000</f>
        <v>23.767052</v>
      </c>
      <c r="G29" s="1134">
        <f t="shared" si="0"/>
        <v>97.502791999999999</v>
      </c>
      <c r="H29" s="1059">
        <f>('Input POSB Liabilities'!G21+'Input POSB Liabilities'!I21+'Input POSB Liabilities'!Y21+'Input POSB Liabilities'!AC21)/1000000</f>
        <v>0.51177799999999996</v>
      </c>
      <c r="I29" s="1057">
        <f>('Input POSB Liabilities'!J21+'Input POSB Liabilities'!AK21)/1000000</f>
        <v>1.5594980000000001</v>
      </c>
      <c r="J29" s="1059">
        <f t="shared" si="1"/>
        <v>99.574068000000011</v>
      </c>
      <c r="K29" s="1057">
        <f>'Input POSB Liabilities'!BX21/1000000</f>
        <v>0</v>
      </c>
      <c r="L29" s="1057">
        <f>'Input POSB Liabilities'!DA21/1000000</f>
        <v>0</v>
      </c>
      <c r="M29" s="1057">
        <v>0</v>
      </c>
      <c r="N29" s="1057">
        <f>('Input POSB Liabilities'!CD21+'Input POSB Liabilities'!CQ21)/1000000</f>
        <v>0</v>
      </c>
      <c r="O29" s="1057">
        <f>('Input POSB Liabilities'!CY21)/1000000</f>
        <v>0.68666499999999997</v>
      </c>
      <c r="P29" s="1057">
        <f>'Input POSB Liabilities'!DH21/1000000</f>
        <v>43.58023</v>
      </c>
      <c r="Q29" s="1057">
        <f>'Input POSB Liabilities'!DN21/1000000</f>
        <v>4.6756130000000002</v>
      </c>
      <c r="R29" s="1104">
        <f t="shared" si="2"/>
        <v>148.51657600000001</v>
      </c>
      <c r="T29" s="1105">
        <f>R29-'Input POSB Liabilities'!DQ21/1000000</f>
        <v>0</v>
      </c>
    </row>
    <row r="30" spans="4:20" ht="15">
      <c r="D30" s="1102" t="s">
        <v>1172</v>
      </c>
      <c r="E30" s="1057">
        <f>('Input POSB Liabilities'!C22-'Input POSB Liabilities'!G22-'Input POSB Liabilities'!H22-'Input POSB Liabilities'!J22)/1000000</f>
        <v>73.847949</v>
      </c>
      <c r="F30" s="1057">
        <f>('Input POSB Liabilities'!O22-'Input POSB Liabilities'!Y22-'Input POSB Liabilities'!AC22-'Input POSB Liabilities'!AK22)/1000000</f>
        <v>23.333269000000001</v>
      </c>
      <c r="G30" s="1134">
        <f t="shared" si="0"/>
        <v>97.181218000000001</v>
      </c>
      <c r="H30" s="1059">
        <f>('Input POSB Liabilities'!G22+'Input POSB Liabilities'!I22+'Input POSB Liabilities'!Y22+'Input POSB Liabilities'!AC22)/1000000</f>
        <v>0.51151899999999995</v>
      </c>
      <c r="I30" s="1057">
        <f>('Input POSB Liabilities'!J22+'Input POSB Liabilities'!AK22)/1000000</f>
        <v>1.5478829999999999</v>
      </c>
      <c r="J30" s="1059">
        <f t="shared" si="1"/>
        <v>99.240620000000007</v>
      </c>
      <c r="K30" s="1057">
        <f>'Input POSB Liabilities'!BX22/1000000</f>
        <v>0</v>
      </c>
      <c r="L30" s="1057">
        <f>'Input POSB Liabilities'!DA22/1000000</f>
        <v>0</v>
      </c>
      <c r="M30" s="1057">
        <v>0</v>
      </c>
      <c r="N30" s="1057">
        <f>('Input POSB Liabilities'!CD22+'Input POSB Liabilities'!CQ22)/1000000</f>
        <v>0</v>
      </c>
      <c r="O30" s="1057">
        <f>('Input POSB Liabilities'!CY22)/1000000</f>
        <v>0.55176400000000003</v>
      </c>
      <c r="P30" s="1057">
        <f>'Input POSB Liabilities'!DH22/1000000</f>
        <v>41.587667000000003</v>
      </c>
      <c r="Q30" s="1057">
        <f>'Input POSB Liabilities'!DN22/1000000</f>
        <v>4.5528269999999997</v>
      </c>
      <c r="R30" s="1104">
        <f t="shared" si="2"/>
        <v>145.93287800000002</v>
      </c>
      <c r="T30" s="1105">
        <f>R30-'Input POSB Liabilities'!DQ22/1000000</f>
        <v>0</v>
      </c>
    </row>
    <row r="31" spans="4:20" ht="15">
      <c r="D31" s="1102" t="s">
        <v>1173</v>
      </c>
      <c r="E31" s="1057">
        <f>('Input POSB Liabilities'!C23-'Input POSB Liabilities'!G23-'Input POSB Liabilities'!H23-'Input POSB Liabilities'!J23)/1000000</f>
        <v>74.405884</v>
      </c>
      <c r="F31" s="1057">
        <f>('Input POSB Liabilities'!O23-'Input POSB Liabilities'!Y23-'Input POSB Liabilities'!AC23-'Input POSB Liabilities'!AK23)/1000000</f>
        <v>23.085552</v>
      </c>
      <c r="G31" s="1134">
        <f t="shared" si="0"/>
        <v>97.491435999999993</v>
      </c>
      <c r="H31" s="1059">
        <f>('Input POSB Liabilities'!G23+'Input POSB Liabilities'!I23+'Input POSB Liabilities'!Y23+'Input POSB Liabilities'!AC23)/1000000</f>
        <v>0.51159399999999999</v>
      </c>
      <c r="I31" s="1057">
        <f>('Input POSB Liabilities'!J23+'Input POSB Liabilities'!AK23)/1000000</f>
        <v>1.5553729999999999</v>
      </c>
      <c r="J31" s="1059">
        <f t="shared" si="1"/>
        <v>99.558402999999998</v>
      </c>
      <c r="K31" s="1057">
        <f>'Input POSB Liabilities'!BX23/1000000</f>
        <v>0</v>
      </c>
      <c r="L31" s="1057">
        <f>'Input POSB Liabilities'!DA23/1000000</f>
        <v>0</v>
      </c>
      <c r="M31" s="1057">
        <v>0</v>
      </c>
      <c r="N31" s="1057">
        <f>('Input POSB Liabilities'!CD23+'Input POSB Liabilities'!CQ23)/1000000</f>
        <v>0</v>
      </c>
      <c r="O31" s="1057">
        <f>('Input POSB Liabilities'!CY23)/1000000</f>
        <v>0.41592200000000001</v>
      </c>
      <c r="P31" s="1057">
        <f>'Input POSB Liabilities'!DH23/1000000</f>
        <v>34.498247999999997</v>
      </c>
      <c r="Q31" s="1057">
        <f>'Input POSB Liabilities'!DN23/1000000</f>
        <v>5.0060419999999999</v>
      </c>
      <c r="R31" s="1104">
        <f t="shared" si="2"/>
        <v>139.47861499999999</v>
      </c>
      <c r="T31" s="1105">
        <f>R31-'Input POSB Liabilities'!DQ23/1000000</f>
        <v>0</v>
      </c>
    </row>
    <row r="32" spans="4:20" ht="15">
      <c r="D32" s="1102" t="s">
        <v>1174</v>
      </c>
      <c r="E32" s="1057">
        <f>('Input POSB Liabilities'!C24-'Input POSB Liabilities'!G24-'Input POSB Liabilities'!H24-'Input POSB Liabilities'!J24)/1000000</f>
        <v>80.067644000000001</v>
      </c>
      <c r="F32" s="1057">
        <f>('Input POSB Liabilities'!O24-'Input POSB Liabilities'!Y24-'Input POSB Liabilities'!AC24-'Input POSB Liabilities'!AK24)/1000000</f>
        <v>21.765543999999998</v>
      </c>
      <c r="G32" s="1134">
        <f t="shared" si="0"/>
        <v>101.83318800000001</v>
      </c>
      <c r="H32" s="1059">
        <f>('Input POSB Liabilities'!G24+'Input POSB Liabilities'!I24+'Input POSB Liabilities'!Y24+'Input POSB Liabilities'!AC24)/1000000</f>
        <v>0.51331599999999999</v>
      </c>
      <c r="I32" s="1057">
        <f>('Input POSB Liabilities'!J24+'Input POSB Liabilities'!AK24)/1000000</f>
        <v>1.5557970000000001</v>
      </c>
      <c r="J32" s="1059">
        <f t="shared" si="1"/>
        <v>103.90230100000001</v>
      </c>
      <c r="K32" s="1057">
        <f>'Input POSB Liabilities'!BX24/1000000</f>
        <v>0</v>
      </c>
      <c r="L32" s="1057">
        <f>'Input POSB Liabilities'!DA24/1000000</f>
        <v>0</v>
      </c>
      <c r="M32" s="1057">
        <v>0</v>
      </c>
      <c r="N32" s="1057">
        <f>('Input POSB Liabilities'!CD24+'Input POSB Liabilities'!CQ24)/1000000</f>
        <v>0</v>
      </c>
      <c r="O32" s="1057">
        <f>('Input POSB Liabilities'!CY24)/1000000</f>
        <v>0.27710200000000001</v>
      </c>
      <c r="P32" s="1057">
        <f>'Input POSB Liabilities'!DH24/1000000</f>
        <v>35.212420999999999</v>
      </c>
      <c r="Q32" s="1057">
        <f>'Input POSB Liabilities'!DN24/1000000</f>
        <v>7.9267089999999998</v>
      </c>
      <c r="R32" s="1104">
        <f t="shared" si="2"/>
        <v>147.318533</v>
      </c>
      <c r="T32" s="1105">
        <f>R32-'Input POSB Liabilities'!DQ24/1000000</f>
        <v>0</v>
      </c>
    </row>
    <row r="33" spans="4:21" ht="15">
      <c r="D33" s="1102" t="s">
        <v>1165</v>
      </c>
      <c r="E33" s="1057">
        <f>('Input POSB Liabilities'!C25-'Input POSB Liabilities'!G25-'Input POSB Liabilities'!H25-'Input POSB Liabilities'!J25)/1000000</f>
        <v>79.203425999999993</v>
      </c>
      <c r="F33" s="1057">
        <f>('Input POSB Liabilities'!O25-'Input POSB Liabilities'!Y25-'Input POSB Liabilities'!AC25-'Input POSB Liabilities'!AK25)/1000000</f>
        <v>24.850553000000001</v>
      </c>
      <c r="G33" s="1134">
        <f t="shared" si="0"/>
        <v>104.053979</v>
      </c>
      <c r="H33" s="1059">
        <f>('Input POSB Liabilities'!G25+'Input POSB Liabilities'!I25+'Input POSB Liabilities'!Y25+'Input POSB Liabilities'!AC25)/1000000</f>
        <v>0.51250300000000004</v>
      </c>
      <c r="I33" s="1057">
        <f>('Input POSB Liabilities'!J25+'Input POSB Liabilities'!AK25)/1000000</f>
        <v>1.5803389999999999</v>
      </c>
      <c r="J33" s="1059">
        <f t="shared" si="1"/>
        <v>106.14682099999999</v>
      </c>
      <c r="K33" s="1057">
        <f>'Input POSB Liabilities'!BX25/1000000</f>
        <v>0</v>
      </c>
      <c r="L33" s="1057">
        <f>'Input POSB Liabilities'!DA25/1000000</f>
        <v>0</v>
      </c>
      <c r="M33" s="1057">
        <v>0</v>
      </c>
      <c r="N33" s="1057">
        <f>('Input POSB Liabilities'!CD25+'Input POSB Liabilities'!CQ25)/1000000</f>
        <v>0</v>
      </c>
      <c r="O33" s="1057">
        <f>('Input POSB Liabilities'!CY25)/1000000</f>
        <v>0.13996</v>
      </c>
      <c r="P33" s="1057">
        <f>'Input POSB Liabilities'!DH25/1000000</f>
        <v>34.448593000000002</v>
      </c>
      <c r="Q33" s="1057">
        <f>'Input POSB Liabilities'!DN25/1000000</f>
        <v>5.60738</v>
      </c>
      <c r="R33" s="1104">
        <f t="shared" si="2"/>
        <v>146.34275399999999</v>
      </c>
      <c r="T33" s="1105">
        <f>R33-'Input POSB Liabilities'!DQ25/1000000</f>
        <v>0</v>
      </c>
    </row>
    <row r="34" spans="4:21" ht="15">
      <c r="D34" s="1102" t="s">
        <v>1203</v>
      </c>
      <c r="E34" s="1057">
        <f>('Input POSB Liabilities'!C26-'Input POSB Liabilities'!G26-'Input POSB Liabilities'!H26-'Input POSB Liabilities'!J26)/1000000</f>
        <v>79.502731999999995</v>
      </c>
      <c r="F34" s="1057">
        <f>('Input POSB Liabilities'!O26-'Input POSB Liabilities'!Y26-'Input POSB Liabilities'!AC26-'Input POSB Liabilities'!AK26)/1000000</f>
        <v>26.580628999999998</v>
      </c>
      <c r="G34" s="1134">
        <f t="shared" si="0"/>
        <v>106.083361</v>
      </c>
      <c r="H34" s="1059">
        <f>('Input POSB Liabilities'!G26+'Input POSB Liabilities'!I26+'Input POSB Liabilities'!Y26+'Input POSB Liabilities'!AC26)/1000000</f>
        <v>0.61314000000000002</v>
      </c>
      <c r="I34" s="1057">
        <f>('Input POSB Liabilities'!J26+'Input POSB Liabilities'!AK26)/1000000</f>
        <v>1.594284</v>
      </c>
      <c r="J34" s="1059">
        <f t="shared" si="1"/>
        <v>108.290785</v>
      </c>
      <c r="K34" s="1057">
        <f>'Input POSB Liabilities'!BX26/1000000</f>
        <v>0</v>
      </c>
      <c r="L34" s="1057">
        <f>'Input POSB Liabilities'!DA26/1000000</f>
        <v>0</v>
      </c>
      <c r="M34" s="1057">
        <v>0</v>
      </c>
      <c r="N34" s="1057">
        <f>('Input POSB Liabilities'!CD26+'Input POSB Liabilities'!CQ26)/1000000</f>
        <v>0</v>
      </c>
      <c r="O34" s="1057">
        <f>('Input POSB Liabilities'!CY26)/1000000</f>
        <v>0</v>
      </c>
      <c r="P34" s="1057">
        <f>'Input POSB Liabilities'!DH26/1000000</f>
        <v>34.878706999999999</v>
      </c>
      <c r="Q34" s="1057">
        <f>'Input POSB Liabilities'!DN26/1000000</f>
        <v>5.780983</v>
      </c>
      <c r="R34" s="1104">
        <f t="shared" si="2"/>
        <v>148.95047499999998</v>
      </c>
      <c r="T34" s="1105">
        <f>R34-'Input POSB Liabilities'!DQ26/1000000</f>
        <v>0</v>
      </c>
    </row>
    <row r="35" spans="4:21" ht="15">
      <c r="D35" s="1102" t="s">
        <v>1205</v>
      </c>
      <c r="E35" s="1057">
        <f>('Input POSB Liabilities'!C27-'Input POSB Liabilities'!G27-'Input POSB Liabilities'!H27-'Input POSB Liabilities'!J27)/1000000</f>
        <v>75.483286000000007</v>
      </c>
      <c r="F35" s="1057">
        <f>('Input POSB Liabilities'!O27-'Input POSB Liabilities'!Y27-'Input POSB Liabilities'!AC27-'Input POSB Liabilities'!AK27)/1000000</f>
        <v>28.288126999999999</v>
      </c>
      <c r="G35" s="1134">
        <f t="shared" si="0"/>
        <v>103.77141300000001</v>
      </c>
      <c r="H35" s="1059">
        <f>('Input POSB Liabilities'!G27+'Input POSB Liabilities'!I27+'Input POSB Liabilities'!Y27+'Input POSB Liabilities'!AC27)/1000000</f>
        <v>1.1560000000000001E-2</v>
      </c>
      <c r="I35" s="1057">
        <f>('Input POSB Liabilities'!J27+'Input POSB Liabilities'!AK27)/1000000</f>
        <v>1.603156</v>
      </c>
      <c r="J35" s="1059">
        <f t="shared" si="1"/>
        <v>105.38612900000001</v>
      </c>
      <c r="K35" s="1057">
        <f>'Input POSB Liabilities'!BX27/1000000</f>
        <v>0</v>
      </c>
      <c r="L35" s="1057">
        <f>'Input POSB Liabilities'!DA27/1000000</f>
        <v>0</v>
      </c>
      <c r="M35" s="1057">
        <v>0</v>
      </c>
      <c r="N35" s="1057">
        <f>('Input POSB Liabilities'!CD27+'Input POSB Liabilities'!CQ27)/1000000</f>
        <v>0</v>
      </c>
      <c r="O35" s="1057">
        <f>('Input POSB Liabilities'!CY27)/1000000</f>
        <v>0</v>
      </c>
      <c r="P35" s="1057">
        <f>'Input POSB Liabilities'!DH27/1000000</f>
        <v>35.715373</v>
      </c>
      <c r="Q35" s="1057">
        <f>'Input POSB Liabilities'!DN27/1000000</f>
        <v>6.3409050000000002</v>
      </c>
      <c r="R35" s="1104">
        <f t="shared" si="2"/>
        <v>147.442407</v>
      </c>
      <c r="T35" s="1105">
        <f>R35-'Input POSB Liabilities'!DQ27/1000000</f>
        <v>0</v>
      </c>
    </row>
    <row r="36" spans="4:21" ht="15">
      <c r="D36" s="1102" t="s">
        <v>1177</v>
      </c>
      <c r="E36" s="1057">
        <f>('Input POSB Liabilities'!C28-'Input POSB Liabilities'!G28-'Input POSB Liabilities'!H28-'Input POSB Liabilities'!J28)/1000000</f>
        <v>74.820393999999993</v>
      </c>
      <c r="F36" s="1057">
        <f>('Input POSB Liabilities'!O28-'Input POSB Liabilities'!Y28-'Input POSB Liabilities'!AC28-'Input POSB Liabilities'!AK28)/1000000</f>
        <v>28.967252999999999</v>
      </c>
      <c r="G36" s="1134">
        <f t="shared" si="0"/>
        <v>103.78764699999999</v>
      </c>
      <c r="H36" s="1059">
        <f>('Input POSB Liabilities'!G28+'Input POSB Liabilities'!I28+'Input POSB Liabilities'!Y28+'Input POSB Liabilities'!AC28)/1000000</f>
        <v>0</v>
      </c>
      <c r="I36" s="1057">
        <f>('Input POSB Liabilities'!J28+'Input POSB Liabilities'!AK28)/1000000</f>
        <v>1.61236</v>
      </c>
      <c r="J36" s="1059">
        <f t="shared" si="1"/>
        <v>105.40000699999999</v>
      </c>
      <c r="K36" s="1057">
        <f>'Input POSB Liabilities'!BX28/1000000</f>
        <v>0</v>
      </c>
      <c r="L36" s="1057">
        <f>'Input POSB Liabilities'!DA28/1000000</f>
        <v>0</v>
      </c>
      <c r="M36" s="1057">
        <v>0</v>
      </c>
      <c r="N36" s="1057">
        <f>('Input POSB Liabilities'!CD28+'Input POSB Liabilities'!CQ28)/1000000</f>
        <v>0</v>
      </c>
      <c r="O36" s="1057">
        <f>('Input POSB Liabilities'!CY28)/1000000</f>
        <v>0</v>
      </c>
      <c r="P36" s="1057">
        <f>'Input POSB Liabilities'!DH28/1000000</f>
        <v>36.531973999999998</v>
      </c>
      <c r="Q36" s="1057">
        <f>'Input POSB Liabilities'!DN28/1000000</f>
        <v>6.9042050000000001</v>
      </c>
      <c r="R36" s="1104">
        <f t="shared" si="2"/>
        <v>148.83618599999997</v>
      </c>
      <c r="T36" s="1105">
        <f>R36-'Input POSB Liabilities'!DQ28/1000000</f>
        <v>0</v>
      </c>
    </row>
    <row r="37" spans="4:21" ht="15">
      <c r="D37" s="1102" t="s">
        <v>1178</v>
      </c>
      <c r="E37" s="1057">
        <f>('Input POSB Liabilities'!C29-'Input POSB Liabilities'!G29-'Input POSB Liabilities'!H29-'Input POSB Liabilities'!J29)/1000000</f>
        <v>74.238601000000003</v>
      </c>
      <c r="F37" s="1057">
        <f>('Input POSB Liabilities'!O29-'Input POSB Liabilities'!Y29-'Input POSB Liabilities'!AC29-'Input POSB Liabilities'!AK29)/1000000</f>
        <v>28.508247000000001</v>
      </c>
      <c r="G37" s="1134">
        <f t="shared" si="0"/>
        <v>102.746848</v>
      </c>
      <c r="H37" s="1059">
        <f>('Input POSB Liabilities'!G29+'Input POSB Liabilities'!I29+'Input POSB Liabilities'!Y29+'Input POSB Liabilities'!AC29)/1000000</f>
        <v>0</v>
      </c>
      <c r="I37" s="1057">
        <f>('Input POSB Liabilities'!J29+'Input POSB Liabilities'!AK29)/1000000</f>
        <v>1.618522</v>
      </c>
      <c r="J37" s="1059">
        <f t="shared" si="1"/>
        <v>104.36537</v>
      </c>
      <c r="K37" s="1057">
        <f>'Input POSB Liabilities'!BX29/1000000</f>
        <v>0</v>
      </c>
      <c r="L37" s="1057">
        <f>'Input POSB Liabilities'!DA29/1000000</f>
        <v>0</v>
      </c>
      <c r="M37" s="1057">
        <v>0</v>
      </c>
      <c r="N37" s="1057">
        <f>('Input POSB Liabilities'!CD29+'Input POSB Liabilities'!CQ29)/1000000</f>
        <v>0</v>
      </c>
      <c r="O37" s="1057">
        <f>('Input POSB Liabilities'!CY29)/1000000</f>
        <v>0</v>
      </c>
      <c r="P37" s="1057">
        <f>'Input POSB Liabilities'!DH29/1000000</f>
        <v>37.472839999999998</v>
      </c>
      <c r="Q37" s="1057">
        <f>'Input POSB Liabilities'!DN29/1000000</f>
        <v>13.855085000000001</v>
      </c>
      <c r="R37" s="1104">
        <f t="shared" si="2"/>
        <v>155.69329500000001</v>
      </c>
      <c r="T37" s="1105">
        <f>R37-'Input POSB Liabilities'!DQ29/1000000</f>
        <v>0</v>
      </c>
    </row>
    <row r="38" spans="4:21" ht="15">
      <c r="D38" s="1102" t="s">
        <v>1179</v>
      </c>
      <c r="E38" s="1057">
        <f>('Input POSB Liabilities'!C30-'Input POSB Liabilities'!G30-'Input POSB Liabilities'!H30-'Input POSB Liabilities'!J30)/1000000</f>
        <v>70.818066999999999</v>
      </c>
      <c r="F38" s="1057">
        <f>('Input POSB Liabilities'!O30-'Input POSB Liabilities'!Y30-'Input POSB Liabilities'!AC30-'Input POSB Liabilities'!AK30)/1000000</f>
        <v>30.795819999999999</v>
      </c>
      <c r="G38" s="1134">
        <f t="shared" si="0"/>
        <v>101.61388700000001</v>
      </c>
      <c r="H38" s="1059">
        <f>('Input POSB Liabilities'!G30+'Input POSB Liabilities'!I30+'Input POSB Liabilities'!Y30+'Input POSB Liabilities'!AC30)/1000000</f>
        <v>0</v>
      </c>
      <c r="I38" s="1057">
        <f>('Input POSB Liabilities'!J30+'Input POSB Liabilities'!AK30)/1000000</f>
        <v>1.630042</v>
      </c>
      <c r="J38" s="1059">
        <f t="shared" si="1"/>
        <v>103.24392900000001</v>
      </c>
      <c r="K38" s="1057">
        <f>'Input POSB Liabilities'!BX30/1000000</f>
        <v>0</v>
      </c>
      <c r="L38" s="1057">
        <f>'Input POSB Liabilities'!DA30/1000000</f>
        <v>0</v>
      </c>
      <c r="M38" s="1057">
        <v>0</v>
      </c>
      <c r="N38" s="1057">
        <f>('Input POSB Liabilities'!CD30+'Input POSB Liabilities'!CQ30)/1000000</f>
        <v>0</v>
      </c>
      <c r="O38" s="1057">
        <f>('Input POSB Liabilities'!CY30)/1000000</f>
        <v>0</v>
      </c>
      <c r="P38" s="1057">
        <f>'Input POSB Liabilities'!DH30/1000000</f>
        <v>38.641750999999999</v>
      </c>
      <c r="Q38" s="1057">
        <f>'Input POSB Liabilities'!DN30/1000000</f>
        <v>6.9180320000000002</v>
      </c>
      <c r="R38" s="1104">
        <f t="shared" si="2"/>
        <v>148.80371200000002</v>
      </c>
      <c r="T38" s="1105">
        <f>R38-'Input POSB Liabilities'!DQ30/1000000</f>
        <v>0</v>
      </c>
    </row>
    <row r="39" spans="4:21" ht="15">
      <c r="D39" s="1102" t="s">
        <v>1180</v>
      </c>
      <c r="E39" s="1057">
        <f>('Input POSB Liabilities'!C31-'Input POSB Liabilities'!G31-'Input POSB Liabilities'!H31-'Input POSB Liabilities'!J31)/1000000</f>
        <v>74.466932</v>
      </c>
      <c r="F39" s="1057">
        <f>('Input POSB Liabilities'!O31-'Input POSB Liabilities'!Y31-'Input POSB Liabilities'!AC31-'Input POSB Liabilities'!AK31)/1000000</f>
        <v>30.390280000000001</v>
      </c>
      <c r="G39" s="1134">
        <f t="shared" si="0"/>
        <v>104.857212</v>
      </c>
      <c r="H39" s="1059">
        <f>('Input POSB Liabilities'!G31+'Input POSB Liabilities'!I31+'Input POSB Liabilities'!Y31+'Input POSB Liabilities'!AC31)/1000000</f>
        <v>3.0000000000000001E-6</v>
      </c>
      <c r="I39" s="1057">
        <f>('Input POSB Liabilities'!J31+'Input POSB Liabilities'!AK31)/1000000</f>
        <v>1.6375630000000001</v>
      </c>
      <c r="J39" s="1059">
        <f t="shared" si="1"/>
        <v>106.49477800000001</v>
      </c>
      <c r="K39" s="1057">
        <f>'Input POSB Liabilities'!BX31/1000000</f>
        <v>0</v>
      </c>
      <c r="L39" s="1057">
        <f>'Input POSB Liabilities'!DA31/1000000</f>
        <v>0</v>
      </c>
      <c r="M39" s="1057">
        <v>0</v>
      </c>
      <c r="N39" s="1057">
        <f>('Input POSB Liabilities'!CD31+'Input POSB Liabilities'!CQ31)/1000000</f>
        <v>0</v>
      </c>
      <c r="O39" s="1057">
        <f>('Input POSB Liabilities'!CY31)/1000000</f>
        <v>0</v>
      </c>
      <c r="P39" s="1057">
        <f>'Input POSB Liabilities'!DH31/1000000</f>
        <v>39.326072000000003</v>
      </c>
      <c r="Q39" s="1057">
        <f>'Input POSB Liabilities'!DN31/1000000</f>
        <v>6.9124879999999997</v>
      </c>
      <c r="R39" s="1104">
        <f t="shared" si="2"/>
        <v>152.733338</v>
      </c>
      <c r="T39" s="1105">
        <f>R39-'Input POSB Liabilities'!DQ31/1000000</f>
        <v>0</v>
      </c>
    </row>
    <row r="40" spans="4:21" ht="15">
      <c r="D40" s="1102" t="s">
        <v>1181</v>
      </c>
      <c r="E40" s="1057">
        <f>('Input POSB Liabilities'!C32-'Input POSB Liabilities'!G32-'Input POSB Liabilities'!H32-'Input POSB Liabilities'!J32)/1000000</f>
        <v>77.733107000000004</v>
      </c>
      <c r="F40" s="1057">
        <f>('Input POSB Liabilities'!O32-'Input POSB Liabilities'!Y32-'Input POSB Liabilities'!AC32-'Input POSB Liabilities'!AK32)/1000000</f>
        <v>31.438427999999998</v>
      </c>
      <c r="G40" s="1134">
        <f t="shared" si="0"/>
        <v>109.17153500000001</v>
      </c>
      <c r="H40" s="1059">
        <f>('Input POSB Liabilities'!G32+'Input POSB Liabilities'!I32+'Input POSB Liabilities'!Y32+'Input POSB Liabilities'!AC32)/1000000</f>
        <v>3.0000000000000001E-6</v>
      </c>
      <c r="I40" s="1057">
        <f>('Input POSB Liabilities'!J32+'Input POSB Liabilities'!AK32)/1000000</f>
        <v>5.9831070000000004</v>
      </c>
      <c r="J40" s="1059">
        <f t="shared" si="1"/>
        <v>115.15464500000002</v>
      </c>
      <c r="K40" s="1057">
        <f>'Input POSB Liabilities'!BX32/1000000</f>
        <v>0</v>
      </c>
      <c r="L40" s="1057">
        <f>'Input POSB Liabilities'!DA32/1000000</f>
        <v>0</v>
      </c>
      <c r="M40" s="1057">
        <v>0</v>
      </c>
      <c r="N40" s="1057">
        <f>('Input POSB Liabilities'!CD32+'Input POSB Liabilities'!CQ32)/1000000</f>
        <v>0</v>
      </c>
      <c r="O40" s="1057">
        <f>('Input POSB Liabilities'!CY32)/1000000</f>
        <v>0</v>
      </c>
      <c r="P40" s="1057">
        <f>'Input POSB Liabilities'!DH32/1000000</f>
        <v>41.188575999999998</v>
      </c>
      <c r="Q40" s="1057">
        <f>'Input POSB Liabilities'!DN32/1000000</f>
        <v>7.9860660000000001</v>
      </c>
      <c r="R40" s="1104">
        <f t="shared" si="2"/>
        <v>164.32928700000002</v>
      </c>
      <c r="T40" s="1105">
        <f>R40-'Input POSB Liabilities'!DQ32/1000000</f>
        <v>0</v>
      </c>
    </row>
    <row r="41" spans="4:21" ht="15">
      <c r="D41" s="1102"/>
      <c r="E41" s="1057">
        <f>('Input POSB Liabilities'!C33-'Input POSB Liabilities'!G33-'Input POSB Liabilities'!H33-'Input POSB Liabilities'!J33)/1000000</f>
        <v>0</v>
      </c>
      <c r="F41" s="1057">
        <f>('Input POSB Liabilities'!O33-'Input POSB Liabilities'!Y33-'Input POSB Liabilities'!AC33-'Input POSB Liabilities'!AK33)/1000000</f>
        <v>0</v>
      </c>
      <c r="G41" s="1134">
        <f t="shared" si="0"/>
        <v>0</v>
      </c>
      <c r="H41" s="1059">
        <f>('Input POSB Liabilities'!G33+'Input POSB Liabilities'!I33+'Input POSB Liabilities'!Y33+'Input POSB Liabilities'!AC33)/1000000</f>
        <v>0</v>
      </c>
      <c r="I41" s="1057">
        <f>('Input POSB Liabilities'!J33+'Input POSB Liabilities'!AK33)/1000000</f>
        <v>0</v>
      </c>
      <c r="J41" s="1059">
        <f t="shared" si="1"/>
        <v>0</v>
      </c>
      <c r="K41" s="1057">
        <f>'Input POSB Liabilities'!BX33/1000000</f>
        <v>0</v>
      </c>
      <c r="L41" s="1057">
        <f>'Input POSB Liabilities'!DA33/1000000</f>
        <v>0</v>
      </c>
      <c r="M41" s="1057">
        <v>0</v>
      </c>
      <c r="N41" s="1057">
        <f>('Input POSB Liabilities'!CD33+'Input POSB Liabilities'!CQ33)/1000000</f>
        <v>0</v>
      </c>
      <c r="O41" s="1057">
        <f>('Input POSB Liabilities'!CY33)/1000000</f>
        <v>0</v>
      </c>
      <c r="P41" s="1057">
        <f>'Input POSB Liabilities'!DH33/1000000</f>
        <v>0</v>
      </c>
      <c r="Q41" s="1057">
        <f>'Input POSB Liabilities'!DN33/1000000</f>
        <v>0</v>
      </c>
      <c r="R41" s="1104">
        <f t="shared" si="2"/>
        <v>0</v>
      </c>
      <c r="T41" s="1105">
        <f>R41-'Input POSB Liabilities'!DQ33/1000000</f>
        <v>0</v>
      </c>
      <c r="U41" s="1106"/>
    </row>
    <row r="42" spans="4:21" ht="15">
      <c r="D42" s="1099">
        <v>2017</v>
      </c>
      <c r="E42" s="1057"/>
      <c r="F42" s="1057"/>
      <c r="G42" s="1059"/>
      <c r="H42" s="1057"/>
      <c r="I42" s="1057"/>
      <c r="J42" s="1059"/>
      <c r="K42" s="1057"/>
      <c r="L42" s="1057"/>
      <c r="M42" s="1057"/>
      <c r="N42" s="1057"/>
      <c r="O42" s="1057"/>
      <c r="P42" s="1057"/>
      <c r="Q42" s="1057"/>
      <c r="R42" s="1059"/>
      <c r="S42" s="1107"/>
      <c r="T42" s="1109"/>
      <c r="U42" s="1106"/>
    </row>
    <row r="43" spans="4:21" ht="15">
      <c r="D43" s="1102" t="s">
        <v>1170</v>
      </c>
      <c r="E43" s="1057">
        <f>('Input POSB Liabilities'!C35-'Input POSB Liabilities'!G35-'Input POSB Liabilities'!H35-'Input POSB Liabilities'!J35)/1000000</f>
        <v>77.253141999999997</v>
      </c>
      <c r="F43" s="1057">
        <f>('Input POSB Liabilities'!O35-'Input POSB Liabilities'!Y35-'Input POSB Liabilities'!AC35-'Input POSB Liabilities'!AK35)/1000000</f>
        <v>29.840132000000001</v>
      </c>
      <c r="G43" s="1134">
        <f>SUM(E43:F43)</f>
        <v>107.09327399999999</v>
      </c>
      <c r="H43" s="1059">
        <f>('Input POSB Liabilities'!G35+'Input POSB Liabilities'!I35+'Input POSB Liabilities'!Y35+'Input POSB Liabilities'!AC35)/1000000</f>
        <v>0</v>
      </c>
      <c r="I43" s="1057">
        <f>('Input POSB Liabilities'!J35+'Input POSB Liabilities'!AK35)/1000000</f>
        <v>5.995031</v>
      </c>
      <c r="J43" s="1059">
        <f>SUM(G43:I43)</f>
        <v>113.08830499999999</v>
      </c>
      <c r="K43" s="1057">
        <f>'Input POSB Liabilities'!BX35/1000000</f>
        <v>0</v>
      </c>
      <c r="L43" s="1057">
        <f>'Input POSB Liabilities'!DA35/1000000</f>
        <v>0</v>
      </c>
      <c r="M43" s="1057">
        <v>0</v>
      </c>
      <c r="N43" s="1057">
        <f>('Input POSB Liabilities'!CD35+'Input POSB Liabilities'!CQ35)/1000000</f>
        <v>0</v>
      </c>
      <c r="O43" s="1057">
        <f>('Input POSB Liabilities'!CY35)/1000000</f>
        <v>0</v>
      </c>
      <c r="P43" s="1057">
        <f>'Input POSB Liabilities'!DH35/1000000</f>
        <v>41.919767999999998</v>
      </c>
      <c r="Q43" s="1057">
        <f>'Input POSB Liabilities'!DN35/1000000</f>
        <v>6.8252026399999997</v>
      </c>
      <c r="R43" s="1104">
        <f>SUM(J43:Q43)</f>
        <v>161.83327563999998</v>
      </c>
      <c r="T43" s="1105">
        <f>R43-'Input POSB Liabilities'!DQ35/1000000</f>
        <v>0</v>
      </c>
    </row>
    <row r="44" spans="4:21" ht="15">
      <c r="D44" s="1102" t="s">
        <v>1172</v>
      </c>
      <c r="E44" s="1057">
        <f>('Input POSB Liabilities'!C36-'Input POSB Liabilities'!G36-'Input POSB Liabilities'!H36-'Input POSB Liabilities'!J36)/1000000</f>
        <v>77.529897000000005</v>
      </c>
      <c r="F44" s="1057">
        <f>('Input POSB Liabilities'!O36-'Input POSB Liabilities'!Y36-'Input POSB Liabilities'!AC36-'Input POSB Liabilities'!AK36)/1000000</f>
        <v>29.896003</v>
      </c>
      <c r="G44" s="1134">
        <f>SUM(E44:F44)</f>
        <v>107.42590000000001</v>
      </c>
      <c r="H44" s="1059">
        <f>('Input POSB Liabilities'!G36+'Input POSB Liabilities'!I36+'Input POSB Liabilities'!Y36+'Input POSB Liabilities'!AC36)/1000000</f>
        <v>0</v>
      </c>
      <c r="I44" s="1057">
        <f>('Input POSB Liabilities'!J36+'Input POSB Liabilities'!AK36)/1000000</f>
        <v>5.9896570000000002</v>
      </c>
      <c r="J44" s="1059">
        <f>SUM(G44:I44)</f>
        <v>113.41555700000001</v>
      </c>
      <c r="K44" s="1057">
        <f>'Input POSB Liabilities'!BX36/1000000</f>
        <v>0</v>
      </c>
      <c r="L44" s="1057">
        <f>'Input POSB Liabilities'!DA36/1000000</f>
        <v>0</v>
      </c>
      <c r="M44" s="1057">
        <v>0</v>
      </c>
      <c r="N44" s="1057">
        <f>('Input POSB Liabilities'!CD36+'Input POSB Liabilities'!CQ36)/1000000</f>
        <v>0</v>
      </c>
      <c r="O44" s="1057">
        <f>('Input POSB Liabilities'!CY36)/1000000</f>
        <v>0</v>
      </c>
      <c r="P44" s="1057">
        <f>'Input POSB Liabilities'!DH36/1000000</f>
        <v>42.604984999999999</v>
      </c>
      <c r="Q44" s="1057">
        <f>'Input POSB Liabilities'!DN36/1000000</f>
        <v>7.3872871500000059</v>
      </c>
      <c r="R44" s="1104">
        <f>SUM(J44:Q44)</f>
        <v>163.40782915</v>
      </c>
      <c r="T44" s="1105">
        <f>R44-'Input POSB Liabilities'!DQ36/1000000</f>
        <v>0</v>
      </c>
    </row>
    <row r="45" spans="4:21" ht="15">
      <c r="D45" s="1102" t="s">
        <v>1173</v>
      </c>
      <c r="E45" s="1057"/>
      <c r="F45" s="1057"/>
      <c r="G45" s="1059"/>
      <c r="H45" s="1057"/>
      <c r="I45" s="1057"/>
      <c r="J45" s="1059"/>
      <c r="K45" s="1057"/>
      <c r="L45" s="1057"/>
      <c r="M45" s="1057"/>
      <c r="N45" s="1057"/>
      <c r="O45" s="1057"/>
      <c r="P45" s="1057"/>
      <c r="Q45" s="1057"/>
      <c r="R45" s="1059"/>
      <c r="S45" s="1107"/>
      <c r="T45" s="1108"/>
    </row>
    <row r="46" spans="4:21" ht="15">
      <c r="D46" s="1102" t="s">
        <v>1174</v>
      </c>
      <c r="E46" s="1057"/>
      <c r="F46" s="1057"/>
      <c r="G46" s="1059"/>
      <c r="H46" s="1057"/>
      <c r="I46" s="1057"/>
      <c r="J46" s="1059"/>
      <c r="K46" s="1057"/>
      <c r="L46" s="1057"/>
      <c r="M46" s="1057"/>
      <c r="N46" s="1057"/>
      <c r="O46" s="1057"/>
      <c r="P46" s="1057"/>
      <c r="Q46" s="1057"/>
      <c r="R46" s="1057"/>
      <c r="T46" s="1108"/>
    </row>
    <row r="47" spans="4:21" ht="15">
      <c r="D47" s="1102" t="s">
        <v>1165</v>
      </c>
      <c r="E47" s="1057"/>
      <c r="F47" s="1057"/>
      <c r="G47" s="1059"/>
      <c r="H47" s="1057"/>
      <c r="I47" s="1057"/>
      <c r="J47" s="1059"/>
      <c r="K47" s="1057"/>
      <c r="L47" s="1057"/>
      <c r="M47" s="1057"/>
      <c r="N47" s="1057"/>
      <c r="O47" s="1057"/>
      <c r="P47" s="1057"/>
      <c r="Q47" s="1057"/>
      <c r="R47" s="1057"/>
    </row>
    <row r="48" spans="4:21" ht="15">
      <c r="D48" s="1102" t="s">
        <v>1203</v>
      </c>
      <c r="E48" s="1057"/>
      <c r="F48" s="1057"/>
      <c r="G48" s="1059"/>
      <c r="H48" s="1057"/>
      <c r="I48" s="1057"/>
      <c r="J48" s="1059"/>
      <c r="K48" s="1057"/>
      <c r="L48" s="1057"/>
      <c r="M48" s="1057"/>
      <c r="N48" s="1057"/>
      <c r="O48" s="1057"/>
      <c r="P48" s="1057"/>
      <c r="Q48" s="1057"/>
      <c r="R48" s="1057"/>
    </row>
    <row r="49" spans="4:21" ht="15">
      <c r="D49" s="1102" t="s">
        <v>1205</v>
      </c>
      <c r="E49" s="1057"/>
      <c r="F49" s="1057"/>
      <c r="G49" s="1059"/>
      <c r="H49" s="1057"/>
      <c r="I49" s="1057"/>
      <c r="J49" s="1059"/>
      <c r="K49" s="1057"/>
      <c r="L49" s="1057"/>
      <c r="M49" s="1057"/>
      <c r="N49" s="1057"/>
      <c r="O49" s="1057"/>
      <c r="P49" s="1057"/>
      <c r="Q49" s="1057"/>
      <c r="R49" s="1059"/>
      <c r="S49" s="1107"/>
      <c r="T49" s="1109"/>
      <c r="U49" s="1106"/>
    </row>
    <row r="50" spans="4:21" ht="15">
      <c r="D50" s="1102" t="s">
        <v>1177</v>
      </c>
      <c r="E50" s="1057"/>
      <c r="F50" s="1057"/>
      <c r="G50" s="1059"/>
      <c r="H50" s="1057"/>
      <c r="I50" s="1057"/>
      <c r="J50" s="1059"/>
      <c r="K50" s="1057"/>
      <c r="L50" s="1057"/>
      <c r="M50" s="1057"/>
      <c r="N50" s="1057"/>
      <c r="O50" s="1057"/>
      <c r="P50" s="1057"/>
      <c r="Q50" s="1057"/>
      <c r="R50" s="1059"/>
      <c r="S50" s="1107"/>
      <c r="T50" s="1109"/>
      <c r="U50" s="1106"/>
    </row>
    <row r="51" spans="4:21" ht="15">
      <c r="D51" s="1102" t="s">
        <v>1178</v>
      </c>
      <c r="E51" s="1057"/>
      <c r="F51" s="1057"/>
      <c r="G51" s="1059"/>
      <c r="H51" s="1057"/>
      <c r="I51" s="1057"/>
      <c r="J51" s="1059"/>
      <c r="K51" s="1057"/>
      <c r="L51" s="1057"/>
      <c r="M51" s="1057"/>
      <c r="N51" s="1057"/>
      <c r="O51" s="1057"/>
      <c r="P51" s="1057"/>
      <c r="Q51" s="1057"/>
      <c r="R51" s="1059"/>
      <c r="S51" s="1107"/>
      <c r="T51" s="1108"/>
    </row>
    <row r="52" spans="4:21" ht="15">
      <c r="D52" s="1102" t="s">
        <v>1208</v>
      </c>
      <c r="E52" s="1057"/>
      <c r="F52" s="1057"/>
      <c r="G52" s="1059"/>
      <c r="H52" s="1057"/>
      <c r="I52" s="1057"/>
      <c r="J52" s="1059"/>
      <c r="K52" s="1057"/>
      <c r="L52" s="1057"/>
      <c r="M52" s="1057"/>
      <c r="N52" s="1057"/>
      <c r="O52" s="1057"/>
      <c r="P52" s="1057"/>
      <c r="Q52" s="1057"/>
      <c r="R52" s="1059"/>
      <c r="S52" s="1107"/>
      <c r="T52" s="1109"/>
      <c r="U52" s="1106"/>
    </row>
    <row r="53" spans="4:21" ht="15">
      <c r="D53" s="1102" t="s">
        <v>1180</v>
      </c>
      <c r="E53" s="1057"/>
      <c r="F53" s="1057"/>
      <c r="G53" s="1059"/>
      <c r="H53" s="1057"/>
      <c r="I53" s="1057"/>
      <c r="J53" s="1059"/>
      <c r="K53" s="1057"/>
      <c r="L53" s="1057"/>
      <c r="M53" s="1057"/>
      <c r="N53" s="1057"/>
      <c r="O53" s="1057"/>
      <c r="P53" s="1057"/>
      <c r="Q53" s="1057"/>
      <c r="R53" s="1059"/>
      <c r="S53" s="1107"/>
      <c r="T53" s="1108"/>
    </row>
    <row r="54" spans="4:21" ht="15">
      <c r="D54" s="1102" t="s">
        <v>1181</v>
      </c>
      <c r="E54" s="1057"/>
      <c r="F54" s="1057"/>
      <c r="G54" s="1059"/>
      <c r="H54" s="1057"/>
      <c r="I54" s="1057"/>
      <c r="J54" s="1059"/>
      <c r="K54" s="1057"/>
      <c r="L54" s="1057"/>
      <c r="M54" s="1057"/>
      <c r="N54" s="1057"/>
      <c r="O54" s="1057"/>
      <c r="P54" s="1057"/>
      <c r="Q54" s="1057"/>
      <c r="R54" s="1057"/>
      <c r="T54" s="1108"/>
    </row>
    <row r="55" spans="4:21" ht="15">
      <c r="D55" s="1110"/>
      <c r="E55" s="1111"/>
      <c r="F55" s="1111"/>
      <c r="G55" s="1112"/>
      <c r="H55" s="1111"/>
      <c r="I55" s="1111"/>
      <c r="J55" s="1112"/>
      <c r="K55" s="1111"/>
      <c r="L55" s="1111"/>
      <c r="M55" s="1111"/>
      <c r="N55" s="1111"/>
      <c r="O55" s="1111"/>
      <c r="P55" s="1111"/>
      <c r="Q55" s="1111"/>
      <c r="R55" s="1112"/>
    </row>
    <row r="56" spans="4:21" ht="15">
      <c r="D56" s="1113">
        <v>2013</v>
      </c>
      <c r="E56" s="1111"/>
      <c r="F56" s="1111"/>
      <c r="G56" s="1112"/>
      <c r="H56" s="1111"/>
      <c r="I56" s="1111"/>
      <c r="J56" s="1112"/>
      <c r="K56" s="1111"/>
      <c r="L56" s="1111"/>
      <c r="M56" s="1111"/>
      <c r="N56" s="1111"/>
      <c r="O56" s="1111"/>
      <c r="P56" s="1111"/>
      <c r="Q56" s="1111"/>
      <c r="R56" s="1112"/>
    </row>
    <row r="57" spans="4:21" ht="15">
      <c r="D57" s="1114" t="s">
        <v>1170</v>
      </c>
      <c r="E57" s="1115"/>
      <c r="F57" s="1115"/>
      <c r="G57" s="1116"/>
      <c r="H57" s="1115"/>
      <c r="I57" s="1115"/>
      <c r="J57" s="1116"/>
      <c r="K57" s="1115"/>
      <c r="L57" s="1115"/>
      <c r="M57" s="1115"/>
      <c r="N57" s="1115"/>
      <c r="O57" s="1115"/>
      <c r="P57" s="1115"/>
      <c r="Q57" s="1115"/>
      <c r="R57" s="1116"/>
    </row>
    <row r="58" spans="4:21" ht="15">
      <c r="D58" s="1114" t="s">
        <v>1172</v>
      </c>
      <c r="E58" s="1115"/>
      <c r="F58" s="1115"/>
      <c r="G58" s="1116"/>
      <c r="H58" s="1115"/>
      <c r="I58" s="1115"/>
      <c r="J58" s="1116"/>
      <c r="K58" s="1115"/>
      <c r="L58" s="1115"/>
      <c r="M58" s="1115"/>
      <c r="N58" s="1115"/>
      <c r="O58" s="1115"/>
      <c r="P58" s="1115"/>
      <c r="Q58" s="1115"/>
      <c r="R58" s="1116"/>
    </row>
    <row r="59" spans="4:21" ht="15">
      <c r="D59" s="1114" t="s">
        <v>1173</v>
      </c>
      <c r="E59" s="1115"/>
      <c r="F59" s="1115"/>
      <c r="G59" s="1116"/>
      <c r="H59" s="1115"/>
      <c r="I59" s="1115"/>
      <c r="J59" s="1116"/>
      <c r="K59" s="1115"/>
      <c r="L59" s="1115"/>
      <c r="M59" s="1115"/>
      <c r="N59" s="1115"/>
      <c r="O59" s="1115"/>
      <c r="P59" s="1115"/>
      <c r="Q59" s="1115"/>
      <c r="R59" s="1116"/>
    </row>
    <row r="60" spans="4:21" ht="15">
      <c r="D60" s="1114" t="s">
        <v>1174</v>
      </c>
      <c r="E60" s="1115"/>
      <c r="F60" s="1115"/>
      <c r="G60" s="1116"/>
      <c r="H60" s="1115"/>
      <c r="I60" s="1115"/>
      <c r="J60" s="1116"/>
      <c r="K60" s="1115"/>
      <c r="L60" s="1115"/>
      <c r="M60" s="1115"/>
      <c r="N60" s="1115"/>
      <c r="O60" s="1115"/>
      <c r="P60" s="1115"/>
      <c r="Q60" s="1115"/>
      <c r="R60" s="1116"/>
    </row>
    <row r="61" spans="4:21" ht="15">
      <c r="D61" s="1114" t="s">
        <v>1165</v>
      </c>
      <c r="E61" s="1115"/>
      <c r="F61" s="1115"/>
      <c r="G61" s="1116"/>
      <c r="H61" s="1115"/>
      <c r="I61" s="1115"/>
      <c r="J61" s="1116"/>
      <c r="K61" s="1115"/>
      <c r="L61" s="1115"/>
      <c r="M61" s="1115"/>
      <c r="N61" s="1115"/>
      <c r="O61" s="1115"/>
      <c r="P61" s="1115"/>
      <c r="Q61" s="1115"/>
      <c r="R61" s="1116"/>
    </row>
    <row r="62" spans="4:21" ht="15">
      <c r="D62" s="1114" t="s">
        <v>1175</v>
      </c>
      <c r="E62" s="1115"/>
      <c r="F62" s="1115"/>
      <c r="G62" s="1116"/>
      <c r="H62" s="1115"/>
      <c r="I62" s="1115"/>
      <c r="J62" s="1116"/>
      <c r="K62" s="1115"/>
      <c r="L62" s="1115"/>
      <c r="M62" s="1115"/>
      <c r="N62" s="1115"/>
      <c r="O62" s="1115"/>
      <c r="P62" s="1115"/>
      <c r="Q62" s="1115"/>
      <c r="R62" s="1116"/>
    </row>
    <row r="63" spans="4:21" ht="15">
      <c r="D63" s="1114" t="s">
        <v>1176</v>
      </c>
      <c r="E63" s="1115"/>
      <c r="F63" s="1115"/>
      <c r="G63" s="1116"/>
      <c r="H63" s="1115"/>
      <c r="I63" s="1115"/>
      <c r="J63" s="1116"/>
      <c r="K63" s="1115"/>
      <c r="L63" s="1115"/>
      <c r="M63" s="1115"/>
      <c r="N63" s="1115"/>
      <c r="O63" s="1115"/>
      <c r="P63" s="1115"/>
      <c r="Q63" s="1115"/>
      <c r="R63" s="1116"/>
    </row>
    <row r="64" spans="4:21" ht="15">
      <c r="D64" s="1114" t="s">
        <v>1206</v>
      </c>
      <c r="E64" s="1115"/>
      <c r="F64" s="1115"/>
      <c r="G64" s="1116"/>
      <c r="H64" s="1115"/>
      <c r="I64" s="1115"/>
      <c r="J64" s="1116"/>
      <c r="K64" s="1115"/>
      <c r="L64" s="1115"/>
      <c r="M64" s="1115"/>
      <c r="N64" s="1115"/>
      <c r="O64" s="1115"/>
      <c r="P64" s="1115"/>
      <c r="Q64" s="1115"/>
      <c r="R64" s="1116"/>
    </row>
    <row r="65" spans="4:21" ht="15">
      <c r="D65" s="1114" t="s">
        <v>1178</v>
      </c>
      <c r="E65" s="1115"/>
      <c r="F65" s="1115"/>
      <c r="G65" s="1116"/>
      <c r="H65" s="1115"/>
      <c r="I65" s="1115"/>
      <c r="J65" s="1116"/>
      <c r="K65" s="1115"/>
      <c r="L65" s="1115"/>
      <c r="M65" s="1115"/>
      <c r="N65" s="1115"/>
      <c r="O65" s="1115"/>
      <c r="P65" s="1115"/>
      <c r="Q65" s="1115"/>
      <c r="R65" s="1116"/>
    </row>
    <row r="66" spans="4:21" ht="15">
      <c r="D66" s="1114" t="s">
        <v>1179</v>
      </c>
      <c r="E66" s="1115"/>
      <c r="F66" s="1115"/>
      <c r="G66" s="1116"/>
      <c r="H66" s="1115"/>
      <c r="I66" s="1115"/>
      <c r="J66" s="1116"/>
      <c r="K66" s="1115"/>
      <c r="L66" s="1115"/>
      <c r="M66" s="1115"/>
      <c r="N66" s="1115"/>
      <c r="O66" s="1115"/>
      <c r="P66" s="1115"/>
      <c r="Q66" s="1115"/>
      <c r="R66" s="1116"/>
    </row>
    <row r="67" spans="4:21" ht="15">
      <c r="D67" s="1114" t="s">
        <v>1180</v>
      </c>
      <c r="E67" s="1115"/>
      <c r="F67" s="1115"/>
      <c r="G67" s="1116"/>
      <c r="H67" s="1115"/>
      <c r="I67" s="1115"/>
      <c r="J67" s="1116"/>
      <c r="K67" s="1115"/>
      <c r="L67" s="1115"/>
      <c r="M67" s="1115"/>
      <c r="N67" s="1115"/>
      <c r="O67" s="1115"/>
      <c r="P67" s="1115"/>
      <c r="Q67" s="1115"/>
      <c r="R67" s="1116"/>
    </row>
    <row r="68" spans="4:21" ht="15">
      <c r="D68" s="1114" t="s">
        <v>1181</v>
      </c>
      <c r="E68" s="1115"/>
      <c r="F68" s="1115"/>
      <c r="G68" s="1116"/>
      <c r="H68" s="1115"/>
      <c r="I68" s="1115"/>
      <c r="J68" s="1116"/>
      <c r="K68" s="1115"/>
      <c r="L68" s="1115"/>
      <c r="M68" s="1115"/>
      <c r="N68" s="1115"/>
      <c r="O68" s="1115"/>
      <c r="P68" s="1115"/>
      <c r="Q68" s="1115"/>
      <c r="R68" s="1116"/>
      <c r="S68" s="1117"/>
    </row>
    <row r="69" spans="4:21" ht="15">
      <c r="D69" s="1110"/>
      <c r="E69" s="1118"/>
      <c r="F69" s="1118"/>
      <c r="G69" s="1119"/>
      <c r="H69" s="1118"/>
      <c r="I69" s="1118"/>
      <c r="J69" s="1119"/>
      <c r="K69" s="1118"/>
      <c r="L69" s="1118"/>
      <c r="M69" s="1118"/>
      <c r="N69" s="1118"/>
      <c r="O69" s="1118"/>
      <c r="P69" s="1118"/>
      <c r="Q69" s="1118"/>
      <c r="R69" s="1119"/>
    </row>
    <row r="70" spans="4:21" ht="15">
      <c r="D70" s="1120">
        <v>2014</v>
      </c>
      <c r="E70" s="1118"/>
      <c r="F70" s="1118"/>
      <c r="G70" s="1119"/>
      <c r="H70" s="1118"/>
      <c r="I70" s="1118"/>
      <c r="J70" s="1119"/>
      <c r="K70" s="1118"/>
      <c r="L70" s="1118"/>
      <c r="M70" s="1118"/>
      <c r="N70" s="1118"/>
      <c r="O70" s="1118"/>
      <c r="P70" s="1118"/>
      <c r="Q70" s="1118"/>
      <c r="R70" s="1119"/>
    </row>
    <row r="71" spans="4:21" ht="15">
      <c r="D71" s="1114" t="s">
        <v>1170</v>
      </c>
      <c r="E71" s="1115"/>
      <c r="F71" s="1115"/>
      <c r="G71" s="1116"/>
      <c r="H71" s="1115"/>
      <c r="I71" s="1115"/>
      <c r="J71" s="1116"/>
      <c r="K71" s="1115"/>
      <c r="L71" s="1115"/>
      <c r="M71" s="1115"/>
      <c r="N71" s="1115"/>
      <c r="O71" s="1115"/>
      <c r="P71" s="1115"/>
      <c r="Q71" s="1115"/>
      <c r="R71" s="1116"/>
    </row>
    <row r="72" spans="4:21" ht="15">
      <c r="D72" s="1114" t="s">
        <v>1172</v>
      </c>
      <c r="E72" s="1115"/>
      <c r="F72" s="1115"/>
      <c r="G72" s="1116"/>
      <c r="H72" s="1115"/>
      <c r="I72" s="1115"/>
      <c r="J72" s="1116"/>
      <c r="K72" s="1115"/>
      <c r="L72" s="1115"/>
      <c r="M72" s="1115"/>
      <c r="N72" s="1115"/>
      <c r="O72" s="1115"/>
      <c r="P72" s="1115"/>
      <c r="Q72" s="1115"/>
      <c r="R72" s="1116"/>
    </row>
    <row r="73" spans="4:21" ht="15">
      <c r="D73" s="1114" t="s">
        <v>1173</v>
      </c>
      <c r="E73" s="1115"/>
      <c r="F73" s="1115"/>
      <c r="G73" s="1116"/>
      <c r="H73" s="1115"/>
      <c r="I73" s="1115"/>
      <c r="J73" s="1116"/>
      <c r="K73" s="1115"/>
      <c r="L73" s="1115"/>
      <c r="M73" s="1115"/>
      <c r="N73" s="1115"/>
      <c r="O73" s="1115"/>
      <c r="P73" s="1115"/>
      <c r="Q73" s="1115"/>
      <c r="R73" s="1116"/>
    </row>
    <row r="74" spans="4:21" ht="15">
      <c r="D74" s="1114" t="s">
        <v>1174</v>
      </c>
      <c r="E74" s="1115"/>
      <c r="F74" s="1115"/>
      <c r="G74" s="1116"/>
      <c r="H74" s="1115"/>
      <c r="I74" s="1115"/>
      <c r="J74" s="1116"/>
      <c r="K74" s="1115"/>
      <c r="L74" s="1115"/>
      <c r="M74" s="1115"/>
      <c r="N74" s="1115"/>
      <c r="O74" s="1115"/>
      <c r="P74" s="1115"/>
      <c r="Q74" s="1115"/>
      <c r="R74" s="1116"/>
    </row>
    <row r="75" spans="4:21" ht="15">
      <c r="D75" s="1114" t="s">
        <v>1165</v>
      </c>
      <c r="E75" s="1115"/>
      <c r="F75" s="1115"/>
      <c r="G75" s="1116"/>
      <c r="H75" s="1115"/>
      <c r="I75" s="1115"/>
      <c r="J75" s="1116"/>
      <c r="K75" s="1115"/>
      <c r="L75" s="1115"/>
      <c r="M75" s="1115"/>
      <c r="N75" s="1115"/>
      <c r="O75" s="1115"/>
      <c r="P75" s="1115"/>
      <c r="Q75" s="1115"/>
      <c r="R75" s="1116"/>
    </row>
    <row r="76" spans="4:21" ht="15">
      <c r="D76" s="1114" t="s">
        <v>1175</v>
      </c>
      <c r="E76" s="1115"/>
      <c r="F76" s="1115"/>
      <c r="G76" s="1116"/>
      <c r="H76" s="1115"/>
      <c r="I76" s="1115"/>
      <c r="J76" s="1116"/>
      <c r="K76" s="1115"/>
      <c r="L76" s="1115"/>
      <c r="M76" s="1115"/>
      <c r="N76" s="1115"/>
      <c r="O76" s="1115"/>
      <c r="P76" s="1115"/>
      <c r="Q76" s="1115"/>
      <c r="R76" s="1116"/>
    </row>
    <row r="77" spans="4:21" ht="15">
      <c r="D77" s="1114" t="s">
        <v>1176</v>
      </c>
      <c r="E77" s="1115"/>
      <c r="F77" s="1115"/>
      <c r="G77" s="1116"/>
      <c r="H77" s="1115"/>
      <c r="I77" s="1115"/>
      <c r="J77" s="1116"/>
      <c r="K77" s="1115"/>
      <c r="L77" s="1115"/>
      <c r="M77" s="1115"/>
      <c r="N77" s="1115"/>
      <c r="O77" s="1115"/>
      <c r="P77" s="1115"/>
      <c r="Q77" s="1115"/>
      <c r="R77" s="1116"/>
    </row>
    <row r="78" spans="4:21" ht="15">
      <c r="D78" s="1114" t="s">
        <v>1177</v>
      </c>
      <c r="E78" s="1115"/>
      <c r="F78" s="1115"/>
      <c r="G78" s="1116"/>
      <c r="H78" s="1115"/>
      <c r="I78" s="1115"/>
      <c r="J78" s="1116"/>
      <c r="K78" s="1115"/>
      <c r="L78" s="1115"/>
      <c r="M78" s="1115"/>
      <c r="N78" s="1115"/>
      <c r="O78" s="1115"/>
      <c r="P78" s="1115"/>
      <c r="Q78" s="1115"/>
      <c r="R78" s="1116"/>
      <c r="S78" s="1121"/>
      <c r="U78" s="1121"/>
    </row>
    <row r="79" spans="4:21" ht="15">
      <c r="D79" s="1114" t="s">
        <v>1178</v>
      </c>
      <c r="E79" s="1115"/>
      <c r="F79" s="1115"/>
      <c r="G79" s="1116"/>
      <c r="H79" s="1115"/>
      <c r="I79" s="1115"/>
      <c r="J79" s="1116"/>
      <c r="K79" s="1115"/>
      <c r="L79" s="1115"/>
      <c r="M79" s="1115"/>
      <c r="N79" s="1115"/>
      <c r="O79" s="1115"/>
      <c r="P79" s="1115"/>
      <c r="Q79" s="1115"/>
      <c r="R79" s="1116"/>
    </row>
    <row r="80" spans="4:21" ht="15">
      <c r="D80" s="1114" t="s">
        <v>1179</v>
      </c>
      <c r="E80" s="1115"/>
      <c r="F80" s="1115"/>
      <c r="G80" s="1116"/>
      <c r="H80" s="1115"/>
      <c r="I80" s="1115"/>
      <c r="J80" s="1116"/>
      <c r="K80" s="1115"/>
      <c r="L80" s="1115"/>
      <c r="M80" s="1115"/>
      <c r="N80" s="1115"/>
      <c r="O80" s="1115"/>
      <c r="P80" s="1115"/>
      <c r="Q80" s="1115"/>
      <c r="R80" s="1116"/>
    </row>
    <row r="81" spans="4:18" ht="15">
      <c r="D81" s="1114" t="s">
        <v>1180</v>
      </c>
      <c r="E81" s="1115"/>
      <c r="F81" s="1115"/>
      <c r="G81" s="1116"/>
      <c r="H81" s="1115"/>
      <c r="I81" s="1115"/>
      <c r="J81" s="1116"/>
      <c r="K81" s="1115"/>
      <c r="L81" s="1115"/>
      <c r="M81" s="1115"/>
      <c r="N81" s="1115"/>
      <c r="O81" s="1115"/>
      <c r="P81" s="1115"/>
      <c r="Q81" s="1115"/>
      <c r="R81" s="1116"/>
    </row>
    <row r="82" spans="4:18" ht="15">
      <c r="D82" s="1114" t="s">
        <v>1181</v>
      </c>
      <c r="E82" s="1115"/>
      <c r="F82" s="1115"/>
      <c r="G82" s="1116"/>
      <c r="H82" s="1115"/>
      <c r="I82" s="1115"/>
      <c r="J82" s="1116"/>
      <c r="K82" s="1115"/>
      <c r="L82" s="1115"/>
      <c r="M82" s="1115"/>
      <c r="N82" s="1115"/>
      <c r="O82" s="1115"/>
      <c r="P82" s="1115"/>
      <c r="Q82" s="1115"/>
      <c r="R82" s="1116"/>
    </row>
    <row r="83" spans="4:18" ht="15">
      <c r="D83" s="1120"/>
      <c r="E83" s="1118"/>
      <c r="F83" s="1118"/>
      <c r="G83" s="1119"/>
      <c r="H83" s="1118"/>
      <c r="I83" s="1118"/>
      <c r="J83" s="1119"/>
      <c r="K83" s="1118"/>
      <c r="L83" s="1118"/>
      <c r="M83" s="1118"/>
      <c r="N83" s="1118"/>
      <c r="O83" s="1118"/>
      <c r="P83" s="1118"/>
      <c r="Q83" s="1118"/>
      <c r="R83" s="1116"/>
    </row>
    <row r="84" spans="4:18" ht="15.75" customHeight="1">
      <c r="D84" s="1120">
        <v>2015</v>
      </c>
      <c r="E84" s="1115"/>
      <c r="F84" s="1115"/>
      <c r="G84" s="1116"/>
      <c r="H84" s="1115"/>
      <c r="I84" s="1115"/>
      <c r="J84" s="1116"/>
      <c r="K84" s="1115"/>
      <c r="L84" s="1115"/>
      <c r="M84" s="1115"/>
      <c r="N84" s="1115"/>
      <c r="O84" s="1115"/>
      <c r="P84" s="1115"/>
      <c r="Q84" s="1115"/>
      <c r="R84" s="1116"/>
    </row>
    <row r="85" spans="4:18" ht="16.5" customHeight="1">
      <c r="D85" s="1114" t="s">
        <v>345</v>
      </c>
      <c r="E85" s="1115"/>
      <c r="F85" s="1115"/>
      <c r="G85" s="1116"/>
      <c r="H85" s="1115"/>
      <c r="I85" s="1115"/>
      <c r="J85" s="1123"/>
      <c r="K85" s="1122"/>
      <c r="L85" s="1115"/>
      <c r="M85" s="1115"/>
      <c r="N85" s="1115"/>
      <c r="O85" s="1115"/>
      <c r="P85" s="1115"/>
      <c r="Q85" s="1115"/>
      <c r="R85" s="1123"/>
    </row>
    <row r="86" spans="4:18" ht="18.75" customHeight="1">
      <c r="D86" s="1114" t="s">
        <v>334</v>
      </c>
      <c r="E86" s="1115"/>
      <c r="F86" s="1115"/>
      <c r="G86" s="1116"/>
      <c r="H86" s="1115"/>
      <c r="I86" s="1115"/>
      <c r="J86" s="1123"/>
      <c r="K86" s="1122"/>
      <c r="L86" s="1115"/>
      <c r="M86" s="1115"/>
      <c r="N86" s="1115"/>
      <c r="O86" s="1115"/>
      <c r="P86" s="1115"/>
      <c r="Q86" s="1115"/>
      <c r="R86" s="1123"/>
    </row>
    <row r="87" spans="4:18" ht="15.75" customHeight="1">
      <c r="D87" s="1114" t="s">
        <v>335</v>
      </c>
      <c r="E87" s="1115"/>
      <c r="F87" s="1115"/>
      <c r="G87" s="1116"/>
      <c r="H87" s="1115"/>
      <c r="I87" s="1115"/>
      <c r="J87" s="1123"/>
      <c r="K87" s="1122"/>
      <c r="L87" s="1115"/>
      <c r="M87" s="1115"/>
      <c r="N87" s="1115"/>
      <c r="O87" s="1115"/>
      <c r="P87" s="1115"/>
      <c r="Q87" s="1115"/>
      <c r="R87" s="1123"/>
    </row>
    <row r="88" spans="4:18" ht="15">
      <c r="D88" s="1114" t="s">
        <v>336</v>
      </c>
      <c r="E88" s="1115"/>
      <c r="F88" s="1115"/>
      <c r="G88" s="1116"/>
      <c r="H88" s="1115"/>
      <c r="I88" s="1115"/>
      <c r="J88" s="1123"/>
      <c r="K88" s="1122"/>
      <c r="L88" s="1115"/>
      <c r="M88" s="1115"/>
      <c r="N88" s="1115"/>
      <c r="O88" s="1115"/>
      <c r="P88" s="1115"/>
      <c r="Q88" s="1115"/>
      <c r="R88" s="1123"/>
    </row>
    <row r="89" spans="4:18" ht="15.75" customHeight="1">
      <c r="D89" s="1114" t="s">
        <v>337</v>
      </c>
      <c r="E89" s="1115"/>
      <c r="F89" s="1115"/>
      <c r="G89" s="1116"/>
      <c r="H89" s="1115"/>
      <c r="I89" s="1115"/>
      <c r="J89" s="1123"/>
      <c r="K89" s="1122"/>
      <c r="L89" s="1115"/>
      <c r="M89" s="1115"/>
      <c r="N89" s="1115"/>
      <c r="O89" s="1115"/>
      <c r="P89" s="1115"/>
      <c r="Q89" s="1115"/>
      <c r="R89" s="1123"/>
    </row>
    <row r="90" spans="4:18" ht="15.75" customHeight="1">
      <c r="D90" s="1114" t="s">
        <v>338</v>
      </c>
      <c r="E90" s="1115"/>
      <c r="F90" s="1115"/>
      <c r="G90" s="1116"/>
      <c r="H90" s="1115"/>
      <c r="I90" s="1115"/>
      <c r="J90" s="1123"/>
      <c r="K90" s="1122"/>
      <c r="L90" s="1115"/>
      <c r="M90" s="1115"/>
      <c r="N90" s="1115"/>
      <c r="O90" s="1115"/>
      <c r="P90" s="1115"/>
      <c r="Q90" s="1115"/>
      <c r="R90" s="1123"/>
    </row>
    <row r="91" spans="4:18" ht="15.75" customHeight="1">
      <c r="D91" s="1114" t="s">
        <v>339</v>
      </c>
      <c r="E91" s="1115"/>
      <c r="F91" s="1115"/>
      <c r="G91" s="1116"/>
      <c r="H91" s="1115"/>
      <c r="I91" s="1115"/>
      <c r="J91" s="1123"/>
      <c r="K91" s="1122"/>
      <c r="L91" s="1115"/>
      <c r="M91" s="1115"/>
      <c r="N91" s="1115"/>
      <c r="O91" s="1115"/>
      <c r="P91" s="1115"/>
      <c r="Q91" s="1115"/>
      <c r="R91" s="1123"/>
    </row>
    <row r="92" spans="4:18" ht="15">
      <c r="D92" s="1114" t="s">
        <v>340</v>
      </c>
      <c r="E92" s="1115"/>
      <c r="F92" s="1115"/>
      <c r="G92" s="1116"/>
      <c r="H92" s="1115"/>
      <c r="I92" s="1115"/>
      <c r="J92" s="1123"/>
      <c r="K92" s="1122"/>
      <c r="L92" s="1115"/>
      <c r="M92" s="1115"/>
      <c r="N92" s="1115"/>
      <c r="O92" s="1115"/>
      <c r="P92" s="1115"/>
      <c r="Q92" s="1115"/>
      <c r="R92" s="1123"/>
    </row>
    <row r="93" spans="4:18" ht="15">
      <c r="D93" s="1114" t="s">
        <v>341</v>
      </c>
      <c r="E93" s="1115"/>
      <c r="F93" s="1115"/>
      <c r="G93" s="1116"/>
      <c r="H93" s="1115"/>
      <c r="I93" s="1115"/>
      <c r="J93" s="1123"/>
      <c r="K93" s="1122"/>
      <c r="L93" s="1115"/>
      <c r="M93" s="1115"/>
      <c r="N93" s="1115"/>
      <c r="O93" s="1115"/>
      <c r="P93" s="1115"/>
      <c r="Q93" s="1115"/>
      <c r="R93" s="1123"/>
    </row>
    <row r="94" spans="4:18" ht="16.5" customHeight="1">
      <c r="D94" s="1114" t="s">
        <v>342</v>
      </c>
      <c r="E94" s="1115"/>
      <c r="F94" s="1115"/>
      <c r="G94" s="1116"/>
      <c r="H94" s="1115"/>
      <c r="I94" s="1115"/>
      <c r="J94" s="1123"/>
      <c r="K94" s="1122"/>
      <c r="L94" s="1115"/>
      <c r="M94" s="1115"/>
      <c r="N94" s="1115"/>
      <c r="O94" s="1115"/>
      <c r="P94" s="1115"/>
      <c r="Q94" s="1115"/>
      <c r="R94" s="1123"/>
    </row>
    <row r="95" spans="4:18" ht="15">
      <c r="D95" s="1114" t="s">
        <v>343</v>
      </c>
      <c r="E95" s="1115"/>
      <c r="F95" s="1115"/>
      <c r="G95" s="1116"/>
      <c r="H95" s="1115"/>
      <c r="I95" s="1115"/>
      <c r="J95" s="1123"/>
      <c r="K95" s="1122"/>
      <c r="L95" s="1115"/>
      <c r="M95" s="1115"/>
      <c r="N95" s="1115"/>
      <c r="O95" s="1115"/>
      <c r="P95" s="1115"/>
      <c r="Q95" s="1115"/>
      <c r="R95" s="1123"/>
    </row>
    <row r="96" spans="4:18" ht="15">
      <c r="D96" s="1114" t="s">
        <v>344</v>
      </c>
      <c r="E96" s="1115"/>
      <c r="F96" s="1115"/>
      <c r="G96" s="1116"/>
      <c r="H96" s="1115"/>
      <c r="I96" s="1115"/>
      <c r="J96" s="1123"/>
      <c r="K96" s="1122"/>
      <c r="L96" s="1115"/>
      <c r="M96" s="1115"/>
      <c r="N96" s="1115"/>
      <c r="O96" s="1115"/>
      <c r="P96" s="1115"/>
      <c r="Q96" s="1115"/>
      <c r="R96" s="1123"/>
    </row>
    <row r="97" spans="4:20" ht="15">
      <c r="D97" s="1114"/>
      <c r="E97" s="1115"/>
      <c r="F97" s="1115"/>
      <c r="G97" s="1116"/>
      <c r="H97" s="1115"/>
      <c r="I97" s="1115"/>
      <c r="J97" s="1123"/>
      <c r="K97" s="1122"/>
      <c r="L97" s="1115"/>
      <c r="M97" s="1115"/>
      <c r="N97" s="1115"/>
      <c r="O97" s="1115"/>
      <c r="P97" s="1115"/>
      <c r="Q97" s="1115"/>
      <c r="R97" s="1123"/>
    </row>
    <row r="98" spans="4:20" ht="15">
      <c r="D98" s="1120">
        <v>2016</v>
      </c>
      <c r="E98" s="1115"/>
      <c r="F98" s="1115"/>
      <c r="G98" s="1116"/>
      <c r="H98" s="1115"/>
      <c r="I98" s="1115"/>
      <c r="J98" s="1123"/>
      <c r="K98" s="1122"/>
      <c r="L98" s="1115"/>
      <c r="M98" s="1115"/>
      <c r="N98" s="1115"/>
      <c r="O98" s="1115"/>
      <c r="P98" s="1115"/>
      <c r="Q98" s="1115"/>
      <c r="R98" s="1123"/>
    </row>
    <row r="99" spans="4:20" ht="20.25" customHeight="1">
      <c r="D99" s="1114" t="s">
        <v>345</v>
      </c>
      <c r="E99" s="1115"/>
      <c r="F99" s="1115"/>
      <c r="G99" s="1116"/>
      <c r="H99" s="1115"/>
      <c r="I99" s="1115"/>
      <c r="J99" s="1123"/>
      <c r="K99" s="1122"/>
      <c r="L99" s="1115"/>
      <c r="M99" s="1115"/>
      <c r="N99" s="1115"/>
      <c r="O99" s="1115"/>
      <c r="P99" s="1115"/>
      <c r="Q99" s="1115"/>
      <c r="R99" s="1123"/>
    </row>
    <row r="100" spans="4:20" ht="16.5" customHeight="1">
      <c r="D100" s="1114" t="s">
        <v>334</v>
      </c>
      <c r="E100" s="1115"/>
      <c r="F100" s="1115"/>
      <c r="G100" s="1116"/>
      <c r="H100" s="1115"/>
      <c r="I100" s="1115"/>
      <c r="J100" s="1123"/>
      <c r="K100" s="1122"/>
      <c r="L100" s="1115"/>
      <c r="M100" s="1115"/>
      <c r="N100" s="1115"/>
      <c r="O100" s="1115"/>
      <c r="P100" s="1115"/>
      <c r="Q100" s="1115"/>
      <c r="R100" s="1123"/>
    </row>
    <row r="101" spans="4:20" ht="18" customHeight="1">
      <c r="D101" s="1114" t="s">
        <v>335</v>
      </c>
      <c r="E101" s="1115"/>
      <c r="F101" s="1115"/>
      <c r="G101" s="1116"/>
      <c r="H101" s="1115"/>
      <c r="I101" s="1115"/>
      <c r="J101" s="1123"/>
      <c r="K101" s="1122"/>
      <c r="L101" s="1115"/>
      <c r="M101" s="1115"/>
      <c r="N101" s="1115"/>
      <c r="O101" s="1115"/>
      <c r="P101" s="1115"/>
      <c r="Q101" s="1115"/>
      <c r="R101" s="1123"/>
    </row>
    <row r="102" spans="4:20" ht="18.75" customHeight="1">
      <c r="D102" s="1114" t="s">
        <v>336</v>
      </c>
      <c r="E102" s="1115"/>
      <c r="F102" s="1115"/>
      <c r="G102" s="1116"/>
      <c r="H102" s="1115"/>
      <c r="I102" s="1115"/>
      <c r="J102" s="1123"/>
      <c r="K102" s="1122"/>
      <c r="L102" s="1115"/>
      <c r="M102" s="1115"/>
      <c r="N102" s="1115"/>
      <c r="O102" s="1115"/>
      <c r="P102" s="1115"/>
      <c r="Q102" s="1115"/>
      <c r="R102" s="1123"/>
    </row>
    <row r="103" spans="4:20" ht="20.25" customHeight="1">
      <c r="D103" s="1114" t="s">
        <v>337</v>
      </c>
      <c r="E103" s="1115"/>
      <c r="F103" s="1115"/>
      <c r="G103" s="1116"/>
      <c r="H103" s="1115"/>
      <c r="I103" s="1115"/>
      <c r="J103" s="1123"/>
      <c r="K103" s="1122"/>
      <c r="L103" s="1115"/>
      <c r="M103" s="1115"/>
      <c r="N103" s="1115"/>
      <c r="O103" s="1115"/>
      <c r="P103" s="1115"/>
      <c r="Q103" s="1115"/>
      <c r="R103" s="1123"/>
    </row>
    <row r="104" spans="4:20" ht="20.25" customHeight="1">
      <c r="D104" s="1114" t="s">
        <v>338</v>
      </c>
      <c r="E104" s="1115"/>
      <c r="F104" s="1115"/>
      <c r="G104" s="1116"/>
      <c r="H104" s="1115"/>
      <c r="I104" s="1115"/>
      <c r="J104" s="1123"/>
      <c r="K104" s="1122"/>
      <c r="L104" s="1115"/>
      <c r="M104" s="1115"/>
      <c r="N104" s="1115"/>
      <c r="O104" s="1115"/>
      <c r="P104" s="1115"/>
      <c r="Q104" s="1115"/>
      <c r="R104" s="1123"/>
    </row>
    <row r="105" spans="4:20" ht="20.25" customHeight="1">
      <c r="D105" s="1114" t="s">
        <v>339</v>
      </c>
      <c r="E105" s="1115"/>
      <c r="F105" s="1115"/>
      <c r="G105" s="1116"/>
      <c r="H105" s="1115"/>
      <c r="I105" s="1115"/>
      <c r="J105" s="1123"/>
      <c r="K105" s="1122"/>
      <c r="L105" s="1115"/>
      <c r="M105" s="1115"/>
      <c r="N105" s="1115"/>
      <c r="O105" s="1115"/>
      <c r="P105" s="1115"/>
      <c r="Q105" s="1115"/>
      <c r="R105" s="1123"/>
    </row>
    <row r="106" spans="4:20" ht="20.25" customHeight="1">
      <c r="D106" s="1114" t="s">
        <v>340</v>
      </c>
      <c r="E106" s="1115"/>
      <c r="F106" s="1115"/>
      <c r="G106" s="1116"/>
      <c r="H106" s="1115"/>
      <c r="I106" s="1115"/>
      <c r="J106" s="1123"/>
      <c r="K106" s="1122"/>
      <c r="L106" s="1115"/>
      <c r="M106" s="1115"/>
      <c r="N106" s="1115"/>
      <c r="O106" s="1115"/>
      <c r="P106" s="1115"/>
      <c r="Q106" s="1115"/>
      <c r="R106" s="1123"/>
    </row>
    <row r="107" spans="4:20" ht="20.25" customHeight="1">
      <c r="D107" s="1114" t="s">
        <v>341</v>
      </c>
      <c r="E107" s="1115"/>
      <c r="F107" s="1115"/>
      <c r="G107" s="1116"/>
      <c r="H107" s="1115"/>
      <c r="I107" s="1115"/>
      <c r="J107" s="1123"/>
      <c r="K107" s="1122"/>
      <c r="L107" s="1115"/>
      <c r="M107" s="1115"/>
      <c r="N107" s="1115"/>
      <c r="O107" s="1115"/>
      <c r="P107" s="1115"/>
      <c r="Q107" s="1115"/>
      <c r="R107" s="1123"/>
    </row>
    <row r="108" spans="4:20" ht="20.25" customHeight="1">
      <c r="D108" s="1114" t="s">
        <v>342</v>
      </c>
      <c r="E108" s="1115"/>
      <c r="F108" s="1115"/>
      <c r="G108" s="1116"/>
      <c r="H108" s="1115"/>
      <c r="I108" s="1115"/>
      <c r="J108" s="1125"/>
      <c r="K108" s="1124"/>
      <c r="L108" s="1115"/>
      <c r="M108" s="1115"/>
      <c r="N108" s="1115"/>
      <c r="O108" s="1115"/>
      <c r="P108" s="1115"/>
      <c r="Q108" s="1115"/>
      <c r="R108" s="1125"/>
      <c r="T108" s="1126"/>
    </row>
    <row r="109" spans="4:20" ht="20.25" customHeight="1">
      <c r="D109" s="1114" t="s">
        <v>343</v>
      </c>
      <c r="E109" s="1115"/>
      <c r="F109" s="1115"/>
      <c r="G109" s="1116"/>
      <c r="H109" s="1115"/>
      <c r="I109" s="1115"/>
      <c r="J109" s="1125"/>
      <c r="K109" s="1124"/>
      <c r="L109" s="1115"/>
      <c r="M109" s="1115"/>
      <c r="N109" s="1115"/>
      <c r="O109" s="1115"/>
      <c r="P109" s="1115"/>
      <c r="Q109" s="1115"/>
      <c r="R109" s="1125"/>
      <c r="T109" s="1126"/>
    </row>
    <row r="110" spans="4:20" ht="15.75" thickBot="1">
      <c r="D110" s="1114"/>
      <c r="E110" s="1127"/>
      <c r="F110" s="1127"/>
      <c r="G110" s="1128"/>
      <c r="H110" s="1127"/>
      <c r="I110" s="1127"/>
      <c r="J110" s="1128"/>
      <c r="K110" s="1127"/>
      <c r="L110" s="1127"/>
      <c r="M110" s="1127"/>
      <c r="N110" s="1127"/>
      <c r="O110" s="1127"/>
      <c r="P110" s="1127"/>
      <c r="Q110" s="1127"/>
      <c r="R110" s="1128"/>
      <c r="S110" s="1100"/>
    </row>
    <row r="111" spans="4:20" ht="13.5" thickTop="1">
      <c r="D111" s="1129"/>
      <c r="E111" s="1130"/>
      <c r="F111" s="1130"/>
      <c r="G111" s="1131"/>
      <c r="H111" s="1130"/>
      <c r="I111" s="1130"/>
      <c r="J111" s="1132"/>
      <c r="K111" s="1133"/>
      <c r="L111" s="1133"/>
      <c r="M111" s="1133"/>
      <c r="N111" s="1133"/>
      <c r="O111" s="1133"/>
      <c r="P111" s="1133"/>
      <c r="Q111" s="1133"/>
      <c r="R111" s="1132"/>
      <c r="S111" s="1100"/>
    </row>
    <row r="112" spans="4:20" ht="16.5">
      <c r="D112" s="963" t="s">
        <v>1360</v>
      </c>
      <c r="E112" s="926"/>
      <c r="F112" s="926"/>
    </row>
  </sheetData>
  <customSheetViews>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8" bestFit="1" customWidth="1"/>
    <col min="24" max="24" width="8.88671875" style="1029" bestFit="1" customWidth="1"/>
    <col min="25" max="25" width="9.33203125" style="1030" bestFit="1" customWidth="1"/>
    <col min="26" max="16384" width="8.6640625" style="614"/>
  </cols>
  <sheetData>
    <row r="1" spans="1:25" ht="27" customHeight="1">
      <c r="B1" s="1855" t="s">
        <v>1725</v>
      </c>
      <c r="C1" s="1855"/>
      <c r="D1" s="1855"/>
      <c r="E1" s="1855"/>
      <c r="F1" s="1855"/>
      <c r="G1" s="1855"/>
      <c r="H1" s="1855"/>
      <c r="I1" s="1855"/>
      <c r="J1" s="1855"/>
      <c r="K1" s="1855"/>
      <c r="L1" s="1855"/>
      <c r="M1" s="1855"/>
      <c r="N1" s="1855"/>
      <c r="O1" s="1855"/>
      <c r="P1" s="1855"/>
      <c r="Q1" s="1855"/>
      <c r="R1" s="1855"/>
      <c r="S1" s="1855"/>
      <c r="T1" s="1855"/>
      <c r="U1" s="1855"/>
    </row>
    <row r="2" spans="1:25" ht="13.9" customHeight="1">
      <c r="A2" s="616"/>
      <c r="B2" s="957"/>
      <c r="C2" s="957"/>
      <c r="D2" s="957"/>
      <c r="E2" s="957"/>
      <c r="F2" s="957"/>
      <c r="G2" s="957"/>
      <c r="H2" s="957"/>
      <c r="I2" s="957"/>
      <c r="J2" s="957"/>
      <c r="K2" s="957"/>
      <c r="L2" s="957"/>
      <c r="M2" s="957"/>
      <c r="N2" s="957"/>
      <c r="O2" s="957"/>
      <c r="P2" s="957"/>
      <c r="Q2" s="957"/>
      <c r="R2" s="957"/>
      <c r="S2" s="957"/>
      <c r="T2" s="957"/>
      <c r="U2" s="957"/>
    </row>
    <row r="3" spans="1:25" ht="19.5" customHeight="1">
      <c r="A3" s="615"/>
      <c r="B3" s="1825" t="s">
        <v>1349</v>
      </c>
      <c r="C3" s="1825"/>
      <c r="D3" s="1825"/>
      <c r="E3" s="1825"/>
      <c r="F3" s="1825"/>
      <c r="G3" s="1825"/>
      <c r="H3" s="1825"/>
      <c r="I3" s="1825"/>
      <c r="J3" s="1825"/>
      <c r="K3" s="1825"/>
      <c r="L3" s="1825"/>
      <c r="M3" s="1825"/>
      <c r="N3" s="1825"/>
      <c r="O3" s="1825"/>
      <c r="P3" s="1825"/>
      <c r="Q3" s="1825"/>
      <c r="R3" s="1825"/>
      <c r="S3" s="1825"/>
      <c r="T3" s="1825"/>
      <c r="U3" s="1825"/>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31"/>
      <c r="C5" s="1032"/>
      <c r="D5" s="1033"/>
      <c r="E5" s="1034"/>
      <c r="F5" s="1034"/>
      <c r="G5" s="1035"/>
      <c r="H5" s="1034"/>
      <c r="I5" s="1033"/>
      <c r="J5" s="1034"/>
      <c r="K5" s="1034"/>
      <c r="L5" s="1035"/>
      <c r="M5" s="1036"/>
      <c r="N5" s="1036"/>
      <c r="O5" s="1036"/>
      <c r="P5" s="1036"/>
      <c r="Q5" s="1036"/>
      <c r="R5" s="1036"/>
      <c r="S5" s="1036"/>
      <c r="T5" s="1036"/>
      <c r="U5" s="1036"/>
    </row>
    <row r="6" spans="1:25" ht="19.5" customHeight="1" thickBot="1">
      <c r="B6" s="1037"/>
      <c r="C6" s="1038"/>
      <c r="D6" s="1844"/>
      <c r="E6" s="1845"/>
      <c r="F6" s="1845"/>
      <c r="G6" s="1846"/>
      <c r="H6" s="1039"/>
      <c r="I6" s="1847"/>
      <c r="J6" s="1848"/>
      <c r="K6" s="1848"/>
      <c r="L6" s="1849"/>
      <c r="M6" s="1040"/>
      <c r="N6" s="1040"/>
      <c r="O6" s="1040"/>
      <c r="P6" s="1040"/>
      <c r="Q6" s="1040"/>
      <c r="R6" s="1040"/>
      <c r="S6" s="1040"/>
      <c r="T6" s="1040"/>
      <c r="U6" s="1040"/>
    </row>
    <row r="7" spans="1:25" ht="15" customHeight="1" thickTop="1" thickBot="1">
      <c r="B7" s="1041"/>
      <c r="C7" s="1041"/>
      <c r="D7" s="1040" t="s">
        <v>35</v>
      </c>
      <c r="E7" s="1040"/>
      <c r="F7" s="1040"/>
      <c r="G7" s="1040"/>
      <c r="H7" s="1042"/>
      <c r="I7" s="1853" t="s">
        <v>1694</v>
      </c>
      <c r="J7" s="1824"/>
      <c r="K7" s="1824"/>
      <c r="L7" s="1854"/>
      <c r="M7" s="1853" t="s">
        <v>1695</v>
      </c>
      <c r="N7" s="1824"/>
      <c r="O7" s="1824"/>
      <c r="P7" s="1854"/>
      <c r="Q7" s="1040" t="s">
        <v>1722</v>
      </c>
      <c r="R7" s="1040" t="s">
        <v>1696</v>
      </c>
      <c r="S7" s="1040" t="s">
        <v>1479</v>
      </c>
      <c r="T7" s="1040" t="s">
        <v>1164</v>
      </c>
      <c r="U7" s="1043" t="s">
        <v>287</v>
      </c>
    </row>
    <row r="8" spans="1:25" ht="16.5" customHeight="1" thickTop="1">
      <c r="B8" s="1040" t="s">
        <v>32</v>
      </c>
      <c r="C8" s="1040"/>
      <c r="D8" s="1040" t="s">
        <v>998</v>
      </c>
      <c r="E8" s="1040"/>
      <c r="F8" s="1040"/>
      <c r="G8" s="1040"/>
      <c r="H8" s="1040"/>
      <c r="I8" s="1044"/>
      <c r="J8" s="1045"/>
      <c r="K8" s="1045"/>
      <c r="L8" s="1045"/>
      <c r="M8" s="1040"/>
      <c r="N8" s="1040"/>
      <c r="O8" s="1040"/>
      <c r="P8" s="1040"/>
      <c r="Q8" s="1040"/>
      <c r="R8" s="1040"/>
      <c r="S8" s="1040"/>
      <c r="T8" s="1040" t="s">
        <v>1026</v>
      </c>
      <c r="U8" s="1040"/>
    </row>
    <row r="9" spans="1:25"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c r="S9" s="1040"/>
      <c r="T9" s="1040"/>
      <c r="U9" s="1040"/>
    </row>
    <row r="10" spans="1:25"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64</v>
      </c>
      <c r="N10" s="1040" t="s">
        <v>1704</v>
      </c>
      <c r="O10" s="1040" t="s">
        <v>1141</v>
      </c>
      <c r="P10" s="1046" t="s">
        <v>1705</v>
      </c>
      <c r="Q10" s="1040"/>
      <c r="R10" s="1040"/>
      <c r="S10" s="1040"/>
      <c r="T10" s="1040"/>
      <c r="U10" s="1040"/>
    </row>
    <row r="11" spans="1:25"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c r="S11" s="1049"/>
      <c r="T11" s="1049"/>
      <c r="U11" s="1049"/>
    </row>
    <row r="12" spans="1:25" ht="15" customHeight="1" thickTop="1">
      <c r="B12" s="1051"/>
      <c r="C12" s="1051"/>
      <c r="D12" s="1044"/>
      <c r="E12" s="1040"/>
      <c r="F12" s="1040"/>
      <c r="G12" s="1040"/>
      <c r="H12" s="1040"/>
      <c r="I12" s="1044"/>
      <c r="J12" s="1046"/>
      <c r="K12" s="1046"/>
      <c r="L12" s="1046"/>
      <c r="M12" s="1040"/>
      <c r="N12" s="1040"/>
      <c r="O12" s="1040"/>
      <c r="P12" s="1040"/>
      <c r="Q12" s="1040"/>
      <c r="R12" s="1040"/>
      <c r="S12" s="1040"/>
      <c r="T12" s="1040"/>
      <c r="U12" s="1040"/>
      <c r="W12" s="1052" t="s">
        <v>1709</v>
      </c>
    </row>
    <row r="13" spans="1:25" ht="15" customHeight="1">
      <c r="B13" s="1053">
        <v>2015</v>
      </c>
      <c r="C13" s="1053"/>
      <c r="D13" s="1040"/>
      <c r="E13" s="1040"/>
      <c r="F13" s="1040"/>
      <c r="G13" s="1040"/>
      <c r="H13" s="1040"/>
      <c r="I13" s="1040"/>
      <c r="J13" s="1046"/>
      <c r="K13" s="1046"/>
      <c r="L13" s="1046"/>
      <c r="M13" s="1040"/>
      <c r="N13" s="1040"/>
      <c r="O13" s="1040"/>
      <c r="P13" s="1040"/>
      <c r="Q13" s="1040"/>
      <c r="R13" s="1040"/>
      <c r="S13" s="1040"/>
      <c r="T13" s="1040"/>
      <c r="U13" s="1040"/>
    </row>
    <row r="14" spans="1:25" ht="15" customHeight="1">
      <c r="B14" s="1054" t="s">
        <v>1170</v>
      </c>
      <c r="C14" s="1055" t="e">
        <f>#REF!+'Table 7 Merchant Bank Assets'!C14</f>
        <v>#REF!</v>
      </c>
      <c r="D14" s="1056" t="e">
        <f>#REF!+'Table 7 Merchant Bank Assets'!D14</f>
        <v>#REF!</v>
      </c>
      <c r="E14" s="1056" t="e">
        <f>#REF!+'Table 7 Merchant Bank Assets'!E14</f>
        <v>#REF!</v>
      </c>
      <c r="F14" s="1056" t="e">
        <f>#REF!+'Table 7 Merchant Bank Assets'!F14</f>
        <v>#REF!</v>
      </c>
      <c r="G14" s="1057" t="e">
        <f>+#REF!+'Table 7 Merchant Bank Assets'!G14</f>
        <v>#REF!</v>
      </c>
      <c r="H14" s="1057" t="e">
        <f>+#REF!+'Table 7 Merchant Bank Assets'!H14</f>
        <v>#REF!</v>
      </c>
      <c r="I14" s="1057" t="e">
        <f>#REF!+'Table 7 Merchant Bank Assets'!I14</f>
        <v>#REF!</v>
      </c>
      <c r="J14" s="1058" t="e">
        <f>#REF!+'Table 7 Merchant Bank Assets'!J14</f>
        <v>#REF!</v>
      </c>
      <c r="K14" s="1058" t="e">
        <f>#REF!+'Table 7 Merchant Bank Assets'!K14</f>
        <v>#REF!</v>
      </c>
      <c r="L14" s="1058" t="e">
        <f>'Table 7 Merchant Bank Assets'!L14+#REF!</f>
        <v>#REF!</v>
      </c>
      <c r="M14" s="1057" t="e">
        <f>#REF!+'Table 7 Merchant Bank Assets'!M14</f>
        <v>#REF!</v>
      </c>
      <c r="N14" s="1057" t="e">
        <f>#REF!+'Table 7 Merchant Bank Assets'!N14</f>
        <v>#REF!</v>
      </c>
      <c r="O14" s="1057" t="e">
        <f>#REF!+'Table 7 Merchant Bank Assets'!O14</f>
        <v>#REF!</v>
      </c>
      <c r="P14" s="1057" t="e">
        <f>#REF!+'Table 7 Merchant Bank Assets'!P14</f>
        <v>#REF!</v>
      </c>
      <c r="Q14" s="1057" t="e">
        <f>#REF!</f>
        <v>#REF!</v>
      </c>
      <c r="R14" s="1057" t="e">
        <f>#REF!+'Table 7 Merchant Bank Assets'!Q14</f>
        <v>#REF!</v>
      </c>
      <c r="S14" s="1057" t="e">
        <f>#REF!+'Table 7 Merchant Bank Assets'!R14</f>
        <v>#REF!</v>
      </c>
      <c r="T14" s="1057" t="e">
        <f>+#REF!+'Table 7 Merchant Bank Assets'!S14</f>
        <v>#REF!</v>
      </c>
      <c r="U14" s="1059" t="e">
        <f>SUM(C14:T14)</f>
        <v>#REF!</v>
      </c>
      <c r="W14" s="1060" t="e">
        <f>+U14-'Table 7 Merchant Bank Assets'!T14-#REF!</f>
        <v>#REF!</v>
      </c>
      <c r="X14" s="1061" t="e">
        <f>+W14/U14</f>
        <v>#REF!</v>
      </c>
      <c r="Y14" s="1030" t="e">
        <f>+W14*1000000</f>
        <v>#REF!</v>
      </c>
    </row>
    <row r="15" spans="1:25" ht="15" customHeight="1">
      <c r="B15" s="1054" t="s">
        <v>1172</v>
      </c>
      <c r="C15" s="1055" t="e">
        <f>#REF!+'Table 7 Merchant Bank Assets'!C15</f>
        <v>#REF!</v>
      </c>
      <c r="D15" s="1056" t="e">
        <f>#REF!+'Table 7 Merchant Bank Assets'!D15</f>
        <v>#REF!</v>
      </c>
      <c r="E15" s="1056" t="e">
        <f>#REF!+'Table 7 Merchant Bank Assets'!E15</f>
        <v>#REF!</v>
      </c>
      <c r="F15" s="1056" t="e">
        <f>#REF!+'Table 7 Merchant Bank Assets'!F15</f>
        <v>#REF!</v>
      </c>
      <c r="G15" s="1057" t="e">
        <f>+#REF!+'Table 7 Merchant Bank Assets'!G15</f>
        <v>#REF!</v>
      </c>
      <c r="H15" s="1057" t="e">
        <f>+#REF!+'Table 7 Merchant Bank Assets'!H15</f>
        <v>#REF!</v>
      </c>
      <c r="I15" s="1057" t="e">
        <f>#REF!+'Table 7 Merchant Bank Assets'!I15</f>
        <v>#REF!</v>
      </c>
      <c r="J15" s="1058" t="e">
        <f>#REF!+'Table 7 Merchant Bank Assets'!J15</f>
        <v>#REF!</v>
      </c>
      <c r="K15" s="1058" t="e">
        <f>#REF!+'Table 7 Merchant Bank Assets'!K15</f>
        <v>#REF!</v>
      </c>
      <c r="L15" s="1058" t="e">
        <f>'Table 7 Merchant Bank Assets'!L15+#REF!</f>
        <v>#REF!</v>
      </c>
      <c r="M15" s="1057" t="e">
        <f>#REF!+'Table 7 Merchant Bank Assets'!M15</f>
        <v>#REF!</v>
      </c>
      <c r="N15" s="1057" t="e">
        <f>#REF!+'Table 7 Merchant Bank Assets'!N15</f>
        <v>#REF!</v>
      </c>
      <c r="O15" s="1057" t="e">
        <f>#REF!+'Table 7 Merchant Bank Assets'!O15</f>
        <v>#REF!</v>
      </c>
      <c r="P15" s="1057" t="e">
        <f>#REF!+'Table 7 Merchant Bank Assets'!P15</f>
        <v>#REF!</v>
      </c>
      <c r="Q15" s="1057" t="e">
        <f>#REF!</f>
        <v>#REF!</v>
      </c>
      <c r="R15" s="1057" t="e">
        <f>#REF!+'Table 7 Merchant Bank Assets'!Q15</f>
        <v>#REF!</v>
      </c>
      <c r="S15" s="1057" t="e">
        <f>#REF!+'Table 7 Merchant Bank Assets'!R15</f>
        <v>#REF!</v>
      </c>
      <c r="T15" s="1057" t="e">
        <f>+#REF!+'Table 7 Merchant Bank Assets'!S15</f>
        <v>#REF!</v>
      </c>
      <c r="U15" s="1059" t="e">
        <f t="shared" ref="U15:U39" si="0">SUM(C15:T15)</f>
        <v>#REF!</v>
      </c>
      <c r="W15" s="1060" t="e">
        <f>+U15-'Table 7 Merchant Bank Assets'!T15-#REF!</f>
        <v>#REF!</v>
      </c>
      <c r="X15" s="1061" t="e">
        <f t="shared" ref="X15:X39" si="1">+W15/U15</f>
        <v>#REF!</v>
      </c>
      <c r="Y15" s="1030" t="e">
        <f t="shared" ref="Y15:Y39" si="2">+W15*1000000</f>
        <v>#REF!</v>
      </c>
    </row>
    <row r="16" spans="1:25" ht="15" customHeight="1">
      <c r="B16" s="1054" t="s">
        <v>1173</v>
      </c>
      <c r="C16" s="1055" t="e">
        <f>#REF!+'Table 7 Merchant Bank Assets'!C16</f>
        <v>#REF!</v>
      </c>
      <c r="D16" s="1056" t="e">
        <f>#REF!+'Table 7 Merchant Bank Assets'!D16</f>
        <v>#REF!</v>
      </c>
      <c r="E16" s="1056" t="e">
        <f>#REF!+'Table 7 Merchant Bank Assets'!E16</f>
        <v>#REF!</v>
      </c>
      <c r="F16" s="1056" t="e">
        <f>#REF!+'Table 7 Merchant Bank Assets'!F16</f>
        <v>#REF!</v>
      </c>
      <c r="G16" s="1057" t="e">
        <f>+#REF!+'Table 7 Merchant Bank Assets'!G16</f>
        <v>#REF!</v>
      </c>
      <c r="H16" s="1057" t="e">
        <f>+#REF!+'Table 7 Merchant Bank Assets'!H16</f>
        <v>#REF!</v>
      </c>
      <c r="I16" s="1057" t="e">
        <f>#REF!+'Table 7 Merchant Bank Assets'!I16</f>
        <v>#REF!</v>
      </c>
      <c r="J16" s="1058" t="e">
        <f>#REF!+'Table 7 Merchant Bank Assets'!J16</f>
        <v>#REF!</v>
      </c>
      <c r="K16" s="1058" t="e">
        <f>#REF!+'Table 7 Merchant Bank Assets'!K16</f>
        <v>#REF!</v>
      </c>
      <c r="L16" s="1058" t="e">
        <f>'Table 7 Merchant Bank Assets'!L16+#REF!</f>
        <v>#REF!</v>
      </c>
      <c r="M16" s="1057" t="e">
        <f>#REF!+'Table 7 Merchant Bank Assets'!M16</f>
        <v>#REF!</v>
      </c>
      <c r="N16" s="1057" t="e">
        <f>#REF!+'Table 7 Merchant Bank Assets'!N16</f>
        <v>#REF!</v>
      </c>
      <c r="O16" s="1057" t="e">
        <f>#REF!+'Table 7 Merchant Bank Assets'!O16</f>
        <v>#REF!</v>
      </c>
      <c r="P16" s="1057" t="e">
        <f>#REF!+'Table 7 Merchant Bank Assets'!P16</f>
        <v>#REF!</v>
      </c>
      <c r="Q16" s="1057" t="e">
        <f>#REF!</f>
        <v>#REF!</v>
      </c>
      <c r="R16" s="1057" t="e">
        <f>#REF!+'Table 7 Merchant Bank Assets'!Q16</f>
        <v>#REF!</v>
      </c>
      <c r="S16" s="1057" t="e">
        <f>#REF!+'Table 7 Merchant Bank Assets'!R16</f>
        <v>#REF!</v>
      </c>
      <c r="T16" s="1057" t="e">
        <f>+#REF!+'Table 7 Merchant Bank Assets'!S16</f>
        <v>#REF!</v>
      </c>
      <c r="U16" s="1059" t="e">
        <f t="shared" si="0"/>
        <v>#REF!</v>
      </c>
      <c r="W16" s="1060" t="e">
        <f>+U16-'Table 7 Merchant Bank Assets'!T16-#REF!</f>
        <v>#REF!</v>
      </c>
      <c r="X16" s="1061" t="e">
        <f t="shared" si="1"/>
        <v>#REF!</v>
      </c>
      <c r="Y16" s="1030" t="e">
        <f t="shared" si="2"/>
        <v>#REF!</v>
      </c>
    </row>
    <row r="17" spans="2:25" ht="15" customHeight="1">
      <c r="B17" s="1054" t="s">
        <v>1174</v>
      </c>
      <c r="C17" s="1055" t="e">
        <f>#REF!+'Table 7 Merchant Bank Assets'!C17</f>
        <v>#REF!</v>
      </c>
      <c r="D17" s="1056" t="e">
        <f>#REF!+'Table 7 Merchant Bank Assets'!D17</f>
        <v>#REF!</v>
      </c>
      <c r="E17" s="1056" t="e">
        <f>#REF!+'Table 7 Merchant Bank Assets'!E17</f>
        <v>#REF!</v>
      </c>
      <c r="F17" s="1056" t="e">
        <f>#REF!+'Table 7 Merchant Bank Assets'!F17</f>
        <v>#REF!</v>
      </c>
      <c r="G17" s="1057" t="e">
        <f>+#REF!+'Table 7 Merchant Bank Assets'!G17</f>
        <v>#REF!</v>
      </c>
      <c r="H17" s="1057" t="e">
        <f>+#REF!+'Table 7 Merchant Bank Assets'!H17</f>
        <v>#REF!</v>
      </c>
      <c r="I17" s="1057" t="e">
        <f>#REF!+'Table 7 Merchant Bank Assets'!I17</f>
        <v>#REF!</v>
      </c>
      <c r="J17" s="1058" t="e">
        <f>#REF!+'Table 7 Merchant Bank Assets'!J17</f>
        <v>#REF!</v>
      </c>
      <c r="K17" s="1058" t="e">
        <f>#REF!+'Table 7 Merchant Bank Assets'!K17</f>
        <v>#REF!</v>
      </c>
      <c r="L17" s="1058" t="e">
        <f>'Table 7 Merchant Bank Assets'!L17+#REF!</f>
        <v>#REF!</v>
      </c>
      <c r="M17" s="1057" t="e">
        <f>#REF!+'Table 7 Merchant Bank Assets'!M17</f>
        <v>#REF!</v>
      </c>
      <c r="N17" s="1057" t="e">
        <f>#REF!+'Table 7 Merchant Bank Assets'!N17</f>
        <v>#REF!</v>
      </c>
      <c r="O17" s="1057" t="e">
        <f>#REF!+'Table 7 Merchant Bank Assets'!O17</f>
        <v>#REF!</v>
      </c>
      <c r="P17" s="1057" t="e">
        <f>#REF!+'Table 7 Merchant Bank Assets'!P17</f>
        <v>#REF!</v>
      </c>
      <c r="Q17" s="1057" t="e">
        <f>#REF!</f>
        <v>#REF!</v>
      </c>
      <c r="R17" s="1057" t="e">
        <f>#REF!+'Table 7 Merchant Bank Assets'!Q17</f>
        <v>#REF!</v>
      </c>
      <c r="S17" s="1057" t="e">
        <f>#REF!+'Table 7 Merchant Bank Assets'!R17</f>
        <v>#REF!</v>
      </c>
      <c r="T17" s="1057" t="e">
        <f>+#REF!+'Table 7 Merchant Bank Assets'!S17</f>
        <v>#REF!</v>
      </c>
      <c r="U17" s="1059" t="e">
        <f t="shared" si="0"/>
        <v>#REF!</v>
      </c>
      <c r="W17" s="1060" t="e">
        <f>+U17-'Table 7 Merchant Bank Assets'!T17-#REF!</f>
        <v>#REF!</v>
      </c>
      <c r="X17" s="1061" t="e">
        <f t="shared" si="1"/>
        <v>#REF!</v>
      </c>
      <c r="Y17" s="1030" t="e">
        <f t="shared" si="2"/>
        <v>#REF!</v>
      </c>
    </row>
    <row r="18" spans="2:25" ht="15" customHeight="1">
      <c r="B18" s="1054" t="s">
        <v>1165</v>
      </c>
      <c r="C18" s="1055" t="e">
        <f>#REF!+'Table 7 Merchant Bank Assets'!C18</f>
        <v>#REF!</v>
      </c>
      <c r="D18" s="1056" t="e">
        <f>#REF!+'Table 7 Merchant Bank Assets'!D18</f>
        <v>#REF!</v>
      </c>
      <c r="E18" s="1056" t="e">
        <f>#REF!+'Table 7 Merchant Bank Assets'!E18</f>
        <v>#REF!</v>
      </c>
      <c r="F18" s="1056" t="e">
        <f>#REF!+'Table 7 Merchant Bank Assets'!F18</f>
        <v>#REF!</v>
      </c>
      <c r="G18" s="1057" t="e">
        <f>+#REF!+'Table 7 Merchant Bank Assets'!G18</f>
        <v>#REF!</v>
      </c>
      <c r="H18" s="1057" t="e">
        <f>+#REF!+'Table 7 Merchant Bank Assets'!H18</f>
        <v>#REF!</v>
      </c>
      <c r="I18" s="1057" t="e">
        <f>#REF!+'Table 7 Merchant Bank Assets'!I18</f>
        <v>#REF!</v>
      </c>
      <c r="J18" s="1058" t="e">
        <f>#REF!+'Table 7 Merchant Bank Assets'!J18</f>
        <v>#REF!</v>
      </c>
      <c r="K18" s="1058" t="e">
        <f>#REF!+'Table 7 Merchant Bank Assets'!K18</f>
        <v>#REF!</v>
      </c>
      <c r="L18" s="1058" t="e">
        <f>'Table 7 Merchant Bank Assets'!L18+#REF!</f>
        <v>#REF!</v>
      </c>
      <c r="M18" s="1057" t="e">
        <f>#REF!+'Table 7 Merchant Bank Assets'!M18</f>
        <v>#REF!</v>
      </c>
      <c r="N18" s="1057" t="e">
        <f>#REF!+'Table 7 Merchant Bank Assets'!N18</f>
        <v>#REF!</v>
      </c>
      <c r="O18" s="1057" t="e">
        <f>#REF!+'Table 7 Merchant Bank Assets'!O18</f>
        <v>#REF!</v>
      </c>
      <c r="P18" s="1057" t="e">
        <f>#REF!+'Table 7 Merchant Bank Assets'!P18</f>
        <v>#REF!</v>
      </c>
      <c r="Q18" s="1057" t="e">
        <f>#REF!</f>
        <v>#REF!</v>
      </c>
      <c r="R18" s="1057" t="e">
        <f>#REF!+'Table 7 Merchant Bank Assets'!Q18</f>
        <v>#REF!</v>
      </c>
      <c r="S18" s="1057" t="e">
        <f>#REF!+'Table 7 Merchant Bank Assets'!R18</f>
        <v>#REF!</v>
      </c>
      <c r="T18" s="1057" t="e">
        <f>+#REF!+'Table 7 Merchant Bank Assets'!S18</f>
        <v>#REF!</v>
      </c>
      <c r="U18" s="1059" t="e">
        <f t="shared" si="0"/>
        <v>#REF!</v>
      </c>
      <c r="W18" s="1060" t="e">
        <f>+U18-'Table 7 Merchant Bank Assets'!T18-#REF!</f>
        <v>#REF!</v>
      </c>
      <c r="X18" s="1061" t="e">
        <f t="shared" si="1"/>
        <v>#REF!</v>
      </c>
      <c r="Y18" s="1030" t="e">
        <f t="shared" si="2"/>
        <v>#REF!</v>
      </c>
    </row>
    <row r="19" spans="2:25" ht="15" customHeight="1">
      <c r="B19" s="1054" t="s">
        <v>1175</v>
      </c>
      <c r="C19" s="1055" t="e">
        <f>#REF!+'Table 7 Merchant Bank Assets'!C19</f>
        <v>#REF!</v>
      </c>
      <c r="D19" s="1056" t="e">
        <f>#REF!+'Table 7 Merchant Bank Assets'!D19</f>
        <v>#REF!</v>
      </c>
      <c r="E19" s="1056" t="e">
        <f>#REF!+'Table 7 Merchant Bank Assets'!E19</f>
        <v>#REF!</v>
      </c>
      <c r="F19" s="1056" t="e">
        <f>#REF!+'Table 7 Merchant Bank Assets'!F19</f>
        <v>#REF!</v>
      </c>
      <c r="G19" s="1057" t="e">
        <f>+#REF!+'Table 7 Merchant Bank Assets'!G19</f>
        <v>#REF!</v>
      </c>
      <c r="H19" s="1057" t="e">
        <f>+#REF!+'Table 7 Merchant Bank Assets'!H19</f>
        <v>#REF!</v>
      </c>
      <c r="I19" s="1057" t="e">
        <f>#REF!+'Table 7 Merchant Bank Assets'!I19</f>
        <v>#REF!</v>
      </c>
      <c r="J19" s="1058" t="e">
        <f>#REF!+'Table 7 Merchant Bank Assets'!J19</f>
        <v>#REF!</v>
      </c>
      <c r="K19" s="1058" t="e">
        <f>#REF!+'Table 7 Merchant Bank Assets'!K19</f>
        <v>#REF!</v>
      </c>
      <c r="L19" s="1058" t="e">
        <f>'Table 7 Merchant Bank Assets'!L19+#REF!</f>
        <v>#REF!</v>
      </c>
      <c r="M19" s="1057" t="e">
        <f>#REF!+'Table 7 Merchant Bank Assets'!M19</f>
        <v>#REF!</v>
      </c>
      <c r="N19" s="1057" t="e">
        <f>#REF!+'Table 7 Merchant Bank Assets'!N19</f>
        <v>#REF!</v>
      </c>
      <c r="O19" s="1057" t="e">
        <f>#REF!+'Table 7 Merchant Bank Assets'!O19</f>
        <v>#REF!</v>
      </c>
      <c r="P19" s="1057" t="e">
        <f>#REF!+'Table 7 Merchant Bank Assets'!P19</f>
        <v>#REF!</v>
      </c>
      <c r="Q19" s="1057" t="e">
        <f>#REF!</f>
        <v>#REF!</v>
      </c>
      <c r="R19" s="1057" t="e">
        <f>#REF!+'Table 7 Merchant Bank Assets'!Q19</f>
        <v>#REF!</v>
      </c>
      <c r="S19" s="1057" t="e">
        <f>#REF!+'Table 7 Merchant Bank Assets'!R19</f>
        <v>#REF!</v>
      </c>
      <c r="T19" s="1057" t="e">
        <f>+#REF!+'Table 7 Merchant Bank Assets'!S19</f>
        <v>#REF!</v>
      </c>
      <c r="U19" s="1059" t="e">
        <f t="shared" si="0"/>
        <v>#REF!</v>
      </c>
      <c r="W19" s="1060" t="e">
        <f>+U19-'Table 7 Merchant Bank Assets'!T19-#REF!</f>
        <v>#REF!</v>
      </c>
      <c r="X19" s="1061" t="e">
        <f t="shared" si="1"/>
        <v>#REF!</v>
      </c>
      <c r="Y19" s="1030" t="e">
        <f t="shared" si="2"/>
        <v>#REF!</v>
      </c>
    </row>
    <row r="20" spans="2:25" ht="15" customHeight="1">
      <c r="B20" s="1054" t="s">
        <v>1176</v>
      </c>
      <c r="C20" s="1055" t="e">
        <f>#REF!+'Table 7 Merchant Bank Assets'!C20</f>
        <v>#REF!</v>
      </c>
      <c r="D20" s="1056" t="e">
        <f>#REF!+'Table 7 Merchant Bank Assets'!D20</f>
        <v>#REF!</v>
      </c>
      <c r="E20" s="1056" t="e">
        <f>#REF!+'Table 7 Merchant Bank Assets'!E20</f>
        <v>#REF!</v>
      </c>
      <c r="F20" s="1056" t="e">
        <f>#REF!+'Table 7 Merchant Bank Assets'!F20</f>
        <v>#REF!</v>
      </c>
      <c r="G20" s="1057" t="e">
        <f>+#REF!+'Table 7 Merchant Bank Assets'!G20</f>
        <v>#REF!</v>
      </c>
      <c r="H20" s="1057" t="e">
        <f>+#REF!+'Table 7 Merchant Bank Assets'!H20</f>
        <v>#REF!</v>
      </c>
      <c r="I20" s="1057" t="e">
        <f>#REF!+'Table 7 Merchant Bank Assets'!I20</f>
        <v>#REF!</v>
      </c>
      <c r="J20" s="1058" t="e">
        <f>#REF!+'Table 7 Merchant Bank Assets'!J20</f>
        <v>#REF!</v>
      </c>
      <c r="K20" s="1058" t="e">
        <f>#REF!+'Table 7 Merchant Bank Assets'!K20</f>
        <v>#REF!</v>
      </c>
      <c r="L20" s="1058" t="e">
        <f>'Table 7 Merchant Bank Assets'!L20+#REF!</f>
        <v>#REF!</v>
      </c>
      <c r="M20" s="1057" t="e">
        <f>#REF!+'Table 7 Merchant Bank Assets'!M20</f>
        <v>#REF!</v>
      </c>
      <c r="N20" s="1057" t="e">
        <f>#REF!+'Table 7 Merchant Bank Assets'!N20</f>
        <v>#REF!</v>
      </c>
      <c r="O20" s="1057" t="e">
        <f>#REF!+'Table 7 Merchant Bank Assets'!O20</f>
        <v>#REF!</v>
      </c>
      <c r="P20" s="1057" t="e">
        <f>#REF!+'Table 7 Merchant Bank Assets'!P20</f>
        <v>#REF!</v>
      </c>
      <c r="Q20" s="1057" t="e">
        <f>#REF!</f>
        <v>#REF!</v>
      </c>
      <c r="R20" s="1057" t="e">
        <f>#REF!+'Table 7 Merchant Bank Assets'!Q20</f>
        <v>#REF!</v>
      </c>
      <c r="S20" s="1057" t="e">
        <f>#REF!+'Table 7 Merchant Bank Assets'!R20</f>
        <v>#REF!</v>
      </c>
      <c r="T20" s="1057" t="e">
        <f>+#REF!+'Table 7 Merchant Bank Assets'!S20</f>
        <v>#REF!</v>
      </c>
      <c r="U20" s="1059" t="e">
        <f t="shared" si="0"/>
        <v>#REF!</v>
      </c>
      <c r="W20" s="1060" t="e">
        <f>+U20-'Table 7 Merchant Bank Assets'!T20-#REF!</f>
        <v>#REF!</v>
      </c>
      <c r="X20" s="1061" t="e">
        <f t="shared" si="1"/>
        <v>#REF!</v>
      </c>
      <c r="Y20" s="1030" t="e">
        <f t="shared" si="2"/>
        <v>#REF!</v>
      </c>
    </row>
    <row r="21" spans="2:25" ht="15" customHeight="1">
      <c r="B21" s="1054" t="s">
        <v>1177</v>
      </c>
      <c r="C21" s="1055" t="e">
        <f>#REF!+'Table 7 Merchant Bank Assets'!C21</f>
        <v>#REF!</v>
      </c>
      <c r="D21" s="1056" t="e">
        <f>#REF!+'Table 7 Merchant Bank Assets'!D21</f>
        <v>#REF!</v>
      </c>
      <c r="E21" s="1056" t="e">
        <f>#REF!+'Table 7 Merchant Bank Assets'!E21</f>
        <v>#REF!</v>
      </c>
      <c r="F21" s="1056" t="e">
        <f>#REF!+'Table 7 Merchant Bank Assets'!F21</f>
        <v>#REF!</v>
      </c>
      <c r="G21" s="1057" t="e">
        <f>+#REF!+'Table 7 Merchant Bank Assets'!G21</f>
        <v>#REF!</v>
      </c>
      <c r="H21" s="1057" t="e">
        <f>+#REF!+'Table 7 Merchant Bank Assets'!H21</f>
        <v>#REF!</v>
      </c>
      <c r="I21" s="1057" t="e">
        <f>#REF!+'Table 7 Merchant Bank Assets'!I21</f>
        <v>#REF!</v>
      </c>
      <c r="J21" s="1058" t="e">
        <f>#REF!+'Table 7 Merchant Bank Assets'!J21</f>
        <v>#REF!</v>
      </c>
      <c r="K21" s="1058" t="e">
        <f>#REF!+'Table 7 Merchant Bank Assets'!K21</f>
        <v>#REF!</v>
      </c>
      <c r="L21" s="1058" t="e">
        <f>'Table 7 Merchant Bank Assets'!L21+#REF!</f>
        <v>#REF!</v>
      </c>
      <c r="M21" s="1057" t="e">
        <f>#REF!+'Table 7 Merchant Bank Assets'!M21</f>
        <v>#REF!</v>
      </c>
      <c r="N21" s="1057" t="e">
        <f>#REF!+'Table 7 Merchant Bank Assets'!N21</f>
        <v>#REF!</v>
      </c>
      <c r="O21" s="1057" t="e">
        <f>#REF!+'Table 7 Merchant Bank Assets'!O21</f>
        <v>#REF!</v>
      </c>
      <c r="P21" s="1057" t="e">
        <f>#REF!+'Table 7 Merchant Bank Assets'!P21</f>
        <v>#REF!</v>
      </c>
      <c r="Q21" s="1057" t="e">
        <f>#REF!</f>
        <v>#REF!</v>
      </c>
      <c r="R21" s="1057" t="e">
        <f>#REF!+'Table 7 Merchant Bank Assets'!Q21</f>
        <v>#REF!</v>
      </c>
      <c r="S21" s="1057" t="e">
        <f>#REF!+'Table 7 Merchant Bank Assets'!R21</f>
        <v>#REF!</v>
      </c>
      <c r="T21" s="1057" t="e">
        <f>+#REF!+'Table 7 Merchant Bank Assets'!S21</f>
        <v>#REF!</v>
      </c>
      <c r="U21" s="1059" t="e">
        <f t="shared" si="0"/>
        <v>#REF!</v>
      </c>
      <c r="W21" s="1060" t="e">
        <f>+U21-'Table 7 Merchant Bank Assets'!T21-#REF!</f>
        <v>#REF!</v>
      </c>
      <c r="X21" s="1061" t="e">
        <f t="shared" si="1"/>
        <v>#REF!</v>
      </c>
      <c r="Y21" s="1030" t="e">
        <f t="shared" si="2"/>
        <v>#REF!</v>
      </c>
    </row>
    <row r="22" spans="2:25" ht="15" customHeight="1">
      <c r="B22" s="1054" t="s">
        <v>1178</v>
      </c>
      <c r="C22" s="1055" t="e">
        <f>#REF!+'Table 7 Merchant Bank Assets'!C22</f>
        <v>#REF!</v>
      </c>
      <c r="D22" s="1056" t="e">
        <f>#REF!+'Table 7 Merchant Bank Assets'!D22</f>
        <v>#REF!</v>
      </c>
      <c r="E22" s="1056" t="e">
        <f>#REF!+'Table 7 Merchant Bank Assets'!E22</f>
        <v>#REF!</v>
      </c>
      <c r="F22" s="1056" t="e">
        <f>#REF!+'Table 7 Merchant Bank Assets'!F22</f>
        <v>#REF!</v>
      </c>
      <c r="G22" s="1057" t="e">
        <f>+#REF!+'Table 7 Merchant Bank Assets'!G22</f>
        <v>#REF!</v>
      </c>
      <c r="H22" s="1057" t="e">
        <f>+#REF!+'Table 7 Merchant Bank Assets'!H22</f>
        <v>#REF!</v>
      </c>
      <c r="I22" s="1057" t="e">
        <f>#REF!+'Table 7 Merchant Bank Assets'!I22</f>
        <v>#REF!</v>
      </c>
      <c r="J22" s="1058" t="e">
        <f>#REF!+'Table 7 Merchant Bank Assets'!J22</f>
        <v>#REF!</v>
      </c>
      <c r="K22" s="1058" t="e">
        <f>#REF!+'Table 7 Merchant Bank Assets'!K22</f>
        <v>#REF!</v>
      </c>
      <c r="L22" s="1058" t="e">
        <f>'Table 7 Merchant Bank Assets'!L22+#REF!</f>
        <v>#REF!</v>
      </c>
      <c r="M22" s="1057" t="e">
        <f>#REF!+'Table 7 Merchant Bank Assets'!M22</f>
        <v>#REF!</v>
      </c>
      <c r="N22" s="1057" t="e">
        <f>#REF!+'Table 7 Merchant Bank Assets'!N22</f>
        <v>#REF!</v>
      </c>
      <c r="O22" s="1057" t="e">
        <f>#REF!+'Table 7 Merchant Bank Assets'!O22</f>
        <v>#REF!</v>
      </c>
      <c r="P22" s="1057" t="e">
        <f>#REF!+'Table 7 Merchant Bank Assets'!P22</f>
        <v>#REF!</v>
      </c>
      <c r="Q22" s="1057" t="e">
        <f>#REF!</f>
        <v>#REF!</v>
      </c>
      <c r="R22" s="1057" t="e">
        <f>#REF!+'Table 7 Merchant Bank Assets'!Q22</f>
        <v>#REF!</v>
      </c>
      <c r="S22" s="1057" t="e">
        <f>#REF!+'Table 7 Merchant Bank Assets'!R22</f>
        <v>#REF!</v>
      </c>
      <c r="T22" s="1057" t="e">
        <f>+#REF!+'Table 7 Merchant Bank Assets'!S22</f>
        <v>#REF!</v>
      </c>
      <c r="U22" s="1059" t="e">
        <f t="shared" si="0"/>
        <v>#REF!</v>
      </c>
      <c r="W22" s="1060" t="e">
        <f>+U22-'Table 7 Merchant Bank Assets'!T22-#REF!</f>
        <v>#REF!</v>
      </c>
      <c r="X22" s="1061" t="e">
        <f t="shared" si="1"/>
        <v>#REF!</v>
      </c>
      <c r="Y22" s="1030" t="e">
        <f t="shared" si="2"/>
        <v>#REF!</v>
      </c>
    </row>
    <row r="23" spans="2:25" ht="15" customHeight="1">
      <c r="B23" s="1054" t="s">
        <v>1179</v>
      </c>
      <c r="C23" s="1055" t="e">
        <f>#REF!+'Table 7 Merchant Bank Assets'!C23</f>
        <v>#REF!</v>
      </c>
      <c r="D23" s="1056" t="e">
        <f>#REF!+'Table 7 Merchant Bank Assets'!D23</f>
        <v>#REF!</v>
      </c>
      <c r="E23" s="1056" t="e">
        <f>#REF!+'Table 7 Merchant Bank Assets'!E23</f>
        <v>#REF!</v>
      </c>
      <c r="F23" s="1056" t="e">
        <f>#REF!+'Table 7 Merchant Bank Assets'!F23</f>
        <v>#REF!</v>
      </c>
      <c r="G23" s="1057" t="e">
        <f>+#REF!+'Table 7 Merchant Bank Assets'!G23</f>
        <v>#REF!</v>
      </c>
      <c r="H23" s="1057" t="e">
        <f>+#REF!+'Table 7 Merchant Bank Assets'!H23</f>
        <v>#REF!</v>
      </c>
      <c r="I23" s="1057" t="e">
        <f>#REF!+'Table 7 Merchant Bank Assets'!I23</f>
        <v>#REF!</v>
      </c>
      <c r="J23" s="1058" t="e">
        <f>#REF!+'Table 7 Merchant Bank Assets'!J23</f>
        <v>#REF!</v>
      </c>
      <c r="K23" s="1058" t="e">
        <f>#REF!+'Table 7 Merchant Bank Assets'!K23</f>
        <v>#REF!</v>
      </c>
      <c r="L23" s="1058" t="e">
        <f>'Table 7 Merchant Bank Assets'!L23+#REF!</f>
        <v>#REF!</v>
      </c>
      <c r="M23" s="1057" t="e">
        <f>#REF!+'Table 7 Merchant Bank Assets'!M23</f>
        <v>#REF!</v>
      </c>
      <c r="N23" s="1057" t="e">
        <f>#REF!+'Table 7 Merchant Bank Assets'!N23</f>
        <v>#REF!</v>
      </c>
      <c r="O23" s="1057" t="e">
        <f>#REF!+'Table 7 Merchant Bank Assets'!O23</f>
        <v>#REF!</v>
      </c>
      <c r="P23" s="1057" t="e">
        <f>#REF!+'Table 7 Merchant Bank Assets'!P23</f>
        <v>#REF!</v>
      </c>
      <c r="Q23" s="1057" t="e">
        <f>#REF!</f>
        <v>#REF!</v>
      </c>
      <c r="R23" s="1057" t="e">
        <f>#REF!+'Table 7 Merchant Bank Assets'!Q23</f>
        <v>#REF!</v>
      </c>
      <c r="S23" s="1057" t="e">
        <f>#REF!+'Table 7 Merchant Bank Assets'!R23</f>
        <v>#REF!</v>
      </c>
      <c r="T23" s="1057" t="e">
        <f>+#REF!+'Table 7 Merchant Bank Assets'!S23</f>
        <v>#REF!</v>
      </c>
      <c r="U23" s="1059" t="e">
        <f t="shared" si="0"/>
        <v>#REF!</v>
      </c>
      <c r="W23" s="1060" t="e">
        <f>+U23-'Table 7 Merchant Bank Assets'!T23-#REF!</f>
        <v>#REF!</v>
      </c>
      <c r="X23" s="1061" t="e">
        <f t="shared" si="1"/>
        <v>#REF!</v>
      </c>
      <c r="Y23" s="1030" t="e">
        <f t="shared" si="2"/>
        <v>#REF!</v>
      </c>
    </row>
    <row r="24" spans="2:25" ht="15" customHeight="1">
      <c r="B24" s="1054" t="s">
        <v>1180</v>
      </c>
      <c r="C24" s="1055" t="e">
        <f>#REF!+'Table 7 Merchant Bank Assets'!C24</f>
        <v>#REF!</v>
      </c>
      <c r="D24" s="1056" t="e">
        <f>#REF!+'Table 7 Merchant Bank Assets'!D24</f>
        <v>#REF!</v>
      </c>
      <c r="E24" s="1056" t="e">
        <f>#REF!+'Table 7 Merchant Bank Assets'!E24</f>
        <v>#REF!</v>
      </c>
      <c r="F24" s="1056" t="e">
        <f>#REF!+'Table 7 Merchant Bank Assets'!F24</f>
        <v>#REF!</v>
      </c>
      <c r="G24" s="1057" t="e">
        <f>+#REF!+'Table 7 Merchant Bank Assets'!G24</f>
        <v>#REF!</v>
      </c>
      <c r="H24" s="1057" t="e">
        <f>+#REF!+'Table 7 Merchant Bank Assets'!H24</f>
        <v>#REF!</v>
      </c>
      <c r="I24" s="1057" t="e">
        <f>#REF!+'Table 7 Merchant Bank Assets'!I24</f>
        <v>#REF!</v>
      </c>
      <c r="J24" s="1058" t="e">
        <f>#REF!+'Table 7 Merchant Bank Assets'!J24</f>
        <v>#REF!</v>
      </c>
      <c r="K24" s="1058" t="e">
        <f>#REF!+'Table 7 Merchant Bank Assets'!K24</f>
        <v>#REF!</v>
      </c>
      <c r="L24" s="1058" t="e">
        <f>'Table 7 Merchant Bank Assets'!L24+#REF!</f>
        <v>#REF!</v>
      </c>
      <c r="M24" s="1057" t="e">
        <f>#REF!+'Table 7 Merchant Bank Assets'!M24</f>
        <v>#REF!</v>
      </c>
      <c r="N24" s="1057" t="e">
        <f>#REF!+'Table 7 Merchant Bank Assets'!N24</f>
        <v>#REF!</v>
      </c>
      <c r="O24" s="1057" t="e">
        <f>#REF!+'Table 7 Merchant Bank Assets'!O24</f>
        <v>#REF!</v>
      </c>
      <c r="P24" s="1057" t="e">
        <f>#REF!+'Table 7 Merchant Bank Assets'!P24</f>
        <v>#REF!</v>
      </c>
      <c r="Q24" s="1057" t="e">
        <f>#REF!</f>
        <v>#REF!</v>
      </c>
      <c r="R24" s="1057" t="e">
        <f>#REF!+'Table 7 Merchant Bank Assets'!Q24</f>
        <v>#REF!</v>
      </c>
      <c r="S24" s="1057" t="e">
        <f>#REF!+'Table 7 Merchant Bank Assets'!R24</f>
        <v>#REF!</v>
      </c>
      <c r="T24" s="1057" t="e">
        <f>+#REF!+'Table 7 Merchant Bank Assets'!S24</f>
        <v>#REF!</v>
      </c>
      <c r="U24" s="1059" t="e">
        <f t="shared" si="0"/>
        <v>#REF!</v>
      </c>
      <c r="W24" s="1060" t="e">
        <f>+U24-'Table 7 Merchant Bank Assets'!T24-#REF!</f>
        <v>#REF!</v>
      </c>
      <c r="X24" s="1061" t="e">
        <f t="shared" si="1"/>
        <v>#REF!</v>
      </c>
      <c r="Y24" s="1030" t="e">
        <f t="shared" si="2"/>
        <v>#REF!</v>
      </c>
    </row>
    <row r="25" spans="2:25" ht="15" customHeight="1">
      <c r="B25" s="1054" t="s">
        <v>1181</v>
      </c>
      <c r="C25" s="1055" t="e">
        <f>#REF!+'Table 7 Merchant Bank Assets'!C25</f>
        <v>#REF!</v>
      </c>
      <c r="D25" s="1056" t="e">
        <f>#REF!+'Table 7 Merchant Bank Assets'!D25</f>
        <v>#REF!</v>
      </c>
      <c r="E25" s="1056" t="e">
        <f>#REF!+'Table 7 Merchant Bank Assets'!E25</f>
        <v>#REF!</v>
      </c>
      <c r="F25" s="1056" t="e">
        <f>#REF!+'Table 7 Merchant Bank Assets'!F25</f>
        <v>#REF!</v>
      </c>
      <c r="G25" s="1057" t="e">
        <f>+#REF!+'Table 7 Merchant Bank Assets'!G25</f>
        <v>#REF!</v>
      </c>
      <c r="H25" s="1057" t="e">
        <f>+#REF!+'Table 7 Merchant Bank Assets'!H25</f>
        <v>#REF!</v>
      </c>
      <c r="I25" s="1057" t="e">
        <f>#REF!+'Table 7 Merchant Bank Assets'!I25</f>
        <v>#REF!</v>
      </c>
      <c r="J25" s="1058" t="e">
        <f>#REF!+'Table 7 Merchant Bank Assets'!J25</f>
        <v>#REF!</v>
      </c>
      <c r="K25" s="1058" t="e">
        <f>#REF!+'Table 7 Merchant Bank Assets'!K25</f>
        <v>#REF!</v>
      </c>
      <c r="L25" s="1058" t="e">
        <f>'Table 7 Merchant Bank Assets'!L25+#REF!</f>
        <v>#REF!</v>
      </c>
      <c r="M25" s="1057" t="e">
        <f>#REF!+'Table 7 Merchant Bank Assets'!M25</f>
        <v>#REF!</v>
      </c>
      <c r="N25" s="1057" t="e">
        <f>#REF!+'Table 7 Merchant Bank Assets'!N25</f>
        <v>#REF!</v>
      </c>
      <c r="O25" s="1057" t="e">
        <f>#REF!+'Table 7 Merchant Bank Assets'!O25</f>
        <v>#REF!</v>
      </c>
      <c r="P25" s="1057" t="e">
        <f>#REF!+'Table 7 Merchant Bank Assets'!P25</f>
        <v>#REF!</v>
      </c>
      <c r="Q25" s="1057" t="e">
        <f>#REF!</f>
        <v>#REF!</v>
      </c>
      <c r="R25" s="1057" t="e">
        <f>#REF!+'Table 7 Merchant Bank Assets'!Q25</f>
        <v>#REF!</v>
      </c>
      <c r="S25" s="1057" t="e">
        <f>#REF!+'Table 7 Merchant Bank Assets'!R25</f>
        <v>#REF!</v>
      </c>
      <c r="T25" s="1057" t="e">
        <f>+#REF!+'Table 7 Merchant Bank Assets'!S25</f>
        <v>#REF!</v>
      </c>
      <c r="U25" s="1059" t="e">
        <f t="shared" si="0"/>
        <v>#REF!</v>
      </c>
      <c r="W25" s="1060" t="e">
        <f>+U25-'Table 7 Merchant Bank Assets'!T25-#REF!</f>
        <v>#REF!</v>
      </c>
      <c r="X25" s="1061" t="e">
        <f t="shared" si="1"/>
        <v>#REF!</v>
      </c>
      <c r="Y25" s="1030" t="e">
        <f t="shared" si="2"/>
        <v>#REF!</v>
      </c>
    </row>
    <row r="26" spans="2:25" ht="15" customHeight="1">
      <c r="B26" s="1062"/>
      <c r="C26" s="1055"/>
      <c r="D26" s="1056"/>
      <c r="E26" s="1056"/>
      <c r="F26" s="1056"/>
      <c r="G26" s="1057"/>
      <c r="H26" s="1057"/>
      <c r="I26" s="1057"/>
      <c r="J26" s="1058"/>
      <c r="K26" s="1058"/>
      <c r="L26" s="1058"/>
      <c r="M26" s="1057"/>
      <c r="N26" s="1057"/>
      <c r="O26" s="1057"/>
      <c r="P26" s="1057"/>
      <c r="Q26" s="1057"/>
      <c r="R26" s="1057"/>
      <c r="S26" s="1057"/>
      <c r="T26" s="1057"/>
      <c r="U26" s="1059"/>
      <c r="W26" s="1060"/>
      <c r="X26" s="1061"/>
    </row>
    <row r="27" spans="2:25" ht="15" customHeight="1">
      <c r="B27" s="1053">
        <v>2016</v>
      </c>
      <c r="C27" s="1055"/>
      <c r="D27" s="1056"/>
      <c r="E27" s="1056"/>
      <c r="F27" s="1056"/>
      <c r="G27" s="1057"/>
      <c r="H27" s="1057"/>
      <c r="I27" s="1057"/>
      <c r="J27" s="1058"/>
      <c r="K27" s="1058"/>
      <c r="L27" s="1058"/>
      <c r="M27" s="1057"/>
      <c r="N27" s="1057"/>
      <c r="O27" s="1057"/>
      <c r="P27" s="1057"/>
      <c r="Q27" s="1057"/>
      <c r="R27" s="1057"/>
      <c r="S27" s="1057"/>
      <c r="T27" s="1057"/>
      <c r="U27" s="1059"/>
      <c r="W27" s="1060"/>
      <c r="X27" s="1061"/>
    </row>
    <row r="28" spans="2:25" ht="15" customHeight="1">
      <c r="B28" s="1063" t="s">
        <v>345</v>
      </c>
      <c r="C28" s="1055" t="e">
        <f>#REF!+'Table 7 Merchant Bank Assets'!C28</f>
        <v>#REF!</v>
      </c>
      <c r="D28" s="1056" t="e">
        <f>#REF!+'Table 7 Merchant Bank Assets'!D28</f>
        <v>#REF!</v>
      </c>
      <c r="E28" s="1056" t="e">
        <f>#REF!+'Table 7 Merchant Bank Assets'!E28</f>
        <v>#REF!</v>
      </c>
      <c r="F28" s="1056" t="e">
        <f>#REF!+'Table 7 Merchant Bank Assets'!F28</f>
        <v>#REF!</v>
      </c>
      <c r="G28" s="1057" t="e">
        <f>+#REF!+'Table 7 Merchant Bank Assets'!G28</f>
        <v>#REF!</v>
      </c>
      <c r="H28" s="1057" t="e">
        <f>+#REF!+'Table 7 Merchant Bank Assets'!H28</f>
        <v>#REF!</v>
      </c>
      <c r="I28" s="1057" t="e">
        <f>#REF!+'Table 7 Merchant Bank Assets'!I28</f>
        <v>#REF!</v>
      </c>
      <c r="J28" s="1058" t="e">
        <f>#REF!+'Table 7 Merchant Bank Assets'!J28</f>
        <v>#REF!</v>
      </c>
      <c r="K28" s="1058" t="e">
        <f>#REF!+'Table 7 Merchant Bank Assets'!K28</f>
        <v>#REF!</v>
      </c>
      <c r="L28" s="1058" t="e">
        <f>'Table 7 Merchant Bank Assets'!L28+#REF!</f>
        <v>#REF!</v>
      </c>
      <c r="M28" s="1057" t="e">
        <f>#REF!+'Table 7 Merchant Bank Assets'!M28</f>
        <v>#REF!</v>
      </c>
      <c r="N28" s="1057" t="e">
        <f>#REF!+'Table 7 Merchant Bank Assets'!N28</f>
        <v>#REF!</v>
      </c>
      <c r="O28" s="1057" t="e">
        <f>#REF!+'Table 7 Merchant Bank Assets'!O28</f>
        <v>#REF!</v>
      </c>
      <c r="P28" s="1057" t="e">
        <f>#REF!+'Table 7 Merchant Bank Assets'!P28</f>
        <v>#REF!</v>
      </c>
      <c r="Q28" s="1057" t="e">
        <f>#REF!</f>
        <v>#REF!</v>
      </c>
      <c r="R28" s="1057" t="e">
        <f>#REF!+'Table 7 Merchant Bank Assets'!Q28</f>
        <v>#REF!</v>
      </c>
      <c r="S28" s="1057" t="e">
        <f>#REF!+'Table 7 Merchant Bank Assets'!R28</f>
        <v>#REF!</v>
      </c>
      <c r="T28" s="1057" t="e">
        <f>+#REF!+'Table 7 Merchant Bank Assets'!S28</f>
        <v>#REF!</v>
      </c>
      <c r="U28" s="1059" t="e">
        <f t="shared" si="0"/>
        <v>#REF!</v>
      </c>
      <c r="W28" s="1060" t="e">
        <f>+U28-'Table 7 Merchant Bank Assets'!T28-#REF!</f>
        <v>#REF!</v>
      </c>
      <c r="X28" s="1061" t="e">
        <f t="shared" si="1"/>
        <v>#REF!</v>
      </c>
      <c r="Y28" s="1030" t="e">
        <f t="shared" si="2"/>
        <v>#REF!</v>
      </c>
    </row>
    <row r="29" spans="2:25" ht="15" customHeight="1">
      <c r="B29" s="1054" t="s">
        <v>334</v>
      </c>
      <c r="C29" s="1055" t="e">
        <f>#REF!+'Table 7 Merchant Bank Assets'!C29</f>
        <v>#REF!</v>
      </c>
      <c r="D29" s="1056" t="e">
        <f>#REF!+'Table 7 Merchant Bank Assets'!D29</f>
        <v>#REF!</v>
      </c>
      <c r="E29" s="1056" t="e">
        <f>#REF!+'Table 7 Merchant Bank Assets'!E29</f>
        <v>#REF!</v>
      </c>
      <c r="F29" s="1056" t="e">
        <f>#REF!+'Table 7 Merchant Bank Assets'!F29</f>
        <v>#REF!</v>
      </c>
      <c r="G29" s="1057" t="e">
        <f>+#REF!+'Table 7 Merchant Bank Assets'!G29</f>
        <v>#REF!</v>
      </c>
      <c r="H29" s="1057" t="e">
        <f>+#REF!+'Table 7 Merchant Bank Assets'!H29</f>
        <v>#REF!</v>
      </c>
      <c r="I29" s="1057" t="e">
        <f>#REF!+'Table 7 Merchant Bank Assets'!I29</f>
        <v>#REF!</v>
      </c>
      <c r="J29" s="1058" t="e">
        <f>#REF!+'Table 7 Merchant Bank Assets'!J29</f>
        <v>#REF!</v>
      </c>
      <c r="K29" s="1058" t="e">
        <f>#REF!+'Table 7 Merchant Bank Assets'!K29</f>
        <v>#REF!</v>
      </c>
      <c r="L29" s="1058" t="e">
        <f>'Table 7 Merchant Bank Assets'!L29+#REF!</f>
        <v>#REF!</v>
      </c>
      <c r="M29" s="1057" t="e">
        <f>#REF!+'Table 7 Merchant Bank Assets'!M29</f>
        <v>#REF!</v>
      </c>
      <c r="N29" s="1057" t="e">
        <f>#REF!+'Table 7 Merchant Bank Assets'!N29</f>
        <v>#REF!</v>
      </c>
      <c r="O29" s="1057" t="e">
        <f>#REF!+'Table 7 Merchant Bank Assets'!O29</f>
        <v>#REF!</v>
      </c>
      <c r="P29" s="1057" t="e">
        <f>#REF!+'Table 7 Merchant Bank Assets'!P29</f>
        <v>#REF!</v>
      </c>
      <c r="Q29" s="1057" t="e">
        <f>#REF!</f>
        <v>#REF!</v>
      </c>
      <c r="R29" s="1057" t="e">
        <f>#REF!+'Table 7 Merchant Bank Assets'!Q29</f>
        <v>#REF!</v>
      </c>
      <c r="S29" s="1057" t="e">
        <f>#REF!+'Table 7 Merchant Bank Assets'!R29</f>
        <v>#REF!</v>
      </c>
      <c r="T29" s="1057" t="e">
        <f>+#REF!+'Table 7 Merchant Bank Assets'!S29</f>
        <v>#REF!</v>
      </c>
      <c r="U29" s="1059" t="e">
        <f t="shared" si="0"/>
        <v>#REF!</v>
      </c>
      <c r="W29" s="1060" t="e">
        <f>+U29-'Table 7 Merchant Bank Assets'!T29-#REF!</f>
        <v>#REF!</v>
      </c>
      <c r="X29" s="1061" t="e">
        <f t="shared" si="1"/>
        <v>#REF!</v>
      </c>
      <c r="Y29" s="1030" t="e">
        <f t="shared" si="2"/>
        <v>#REF!</v>
      </c>
    </row>
    <row r="30" spans="2:25" ht="15" customHeight="1">
      <c r="B30" s="1054" t="s">
        <v>335</v>
      </c>
      <c r="C30" s="1055" t="e">
        <f>#REF!+'Table 7 Merchant Bank Assets'!C30</f>
        <v>#REF!</v>
      </c>
      <c r="D30" s="1056" t="e">
        <f>#REF!+'Table 7 Merchant Bank Assets'!D30</f>
        <v>#REF!</v>
      </c>
      <c r="E30" s="1056" t="e">
        <f>#REF!+'Table 7 Merchant Bank Assets'!E30</f>
        <v>#REF!</v>
      </c>
      <c r="F30" s="1056" t="e">
        <f>#REF!+'Table 7 Merchant Bank Assets'!F30</f>
        <v>#REF!</v>
      </c>
      <c r="G30" s="1057" t="e">
        <f>+#REF!+'Table 7 Merchant Bank Assets'!G30</f>
        <v>#REF!</v>
      </c>
      <c r="H30" s="1057" t="e">
        <f>+#REF!+'Table 7 Merchant Bank Assets'!H30</f>
        <v>#REF!</v>
      </c>
      <c r="I30" s="1057" t="e">
        <f>#REF!+'Table 7 Merchant Bank Assets'!I30</f>
        <v>#REF!</v>
      </c>
      <c r="J30" s="1058" t="e">
        <f>#REF!+'Table 7 Merchant Bank Assets'!J30</f>
        <v>#REF!</v>
      </c>
      <c r="K30" s="1058" t="e">
        <f>#REF!+'Table 7 Merchant Bank Assets'!K30</f>
        <v>#REF!</v>
      </c>
      <c r="L30" s="1058" t="e">
        <f>'Table 7 Merchant Bank Assets'!L30+#REF!</f>
        <v>#REF!</v>
      </c>
      <c r="M30" s="1057" t="e">
        <f>#REF!+'Table 7 Merchant Bank Assets'!M30</f>
        <v>#REF!</v>
      </c>
      <c r="N30" s="1057" t="e">
        <f>#REF!+'Table 7 Merchant Bank Assets'!N30</f>
        <v>#REF!</v>
      </c>
      <c r="O30" s="1057" t="e">
        <f>#REF!+'Table 7 Merchant Bank Assets'!O30</f>
        <v>#REF!</v>
      </c>
      <c r="P30" s="1057" t="e">
        <f>#REF!+'Table 7 Merchant Bank Assets'!P30</f>
        <v>#REF!</v>
      </c>
      <c r="Q30" s="1057" t="e">
        <f>#REF!</f>
        <v>#REF!</v>
      </c>
      <c r="R30" s="1057" t="e">
        <f>#REF!+'Table 7 Merchant Bank Assets'!Q30</f>
        <v>#REF!</v>
      </c>
      <c r="S30" s="1057" t="e">
        <f>#REF!+'Table 7 Merchant Bank Assets'!R30</f>
        <v>#REF!</v>
      </c>
      <c r="T30" s="1057" t="e">
        <f>+#REF!+'Table 7 Merchant Bank Assets'!S30</f>
        <v>#REF!</v>
      </c>
      <c r="U30" s="1059" t="e">
        <f t="shared" si="0"/>
        <v>#REF!</v>
      </c>
      <c r="W30" s="1060" t="e">
        <f>+U30-'Table 7 Merchant Bank Assets'!T30-#REF!</f>
        <v>#REF!</v>
      </c>
      <c r="X30" s="1061" t="e">
        <f t="shared" si="1"/>
        <v>#REF!</v>
      </c>
      <c r="Y30" s="1030" t="e">
        <f t="shared" si="2"/>
        <v>#REF!</v>
      </c>
    </row>
    <row r="31" spans="2:25" ht="15" customHeight="1">
      <c r="B31" s="1054" t="s">
        <v>336</v>
      </c>
      <c r="C31" s="1055" t="e">
        <f>#REF!+'Table 7 Merchant Bank Assets'!C31</f>
        <v>#REF!</v>
      </c>
      <c r="D31" s="1056" t="e">
        <f>#REF!+'Table 7 Merchant Bank Assets'!D31</f>
        <v>#REF!</v>
      </c>
      <c r="E31" s="1056" t="e">
        <f>#REF!+'Table 7 Merchant Bank Assets'!E31</f>
        <v>#REF!</v>
      </c>
      <c r="F31" s="1056" t="e">
        <f>#REF!+'Table 7 Merchant Bank Assets'!F31</f>
        <v>#REF!</v>
      </c>
      <c r="G31" s="1057" t="e">
        <f>+#REF!+'Table 7 Merchant Bank Assets'!G31</f>
        <v>#REF!</v>
      </c>
      <c r="H31" s="1057" t="e">
        <f>+#REF!+'Table 7 Merchant Bank Assets'!H31</f>
        <v>#REF!</v>
      </c>
      <c r="I31" s="1057" t="e">
        <f>#REF!+'Table 7 Merchant Bank Assets'!I31</f>
        <v>#REF!</v>
      </c>
      <c r="J31" s="1058" t="e">
        <f>#REF!+'Table 7 Merchant Bank Assets'!J31</f>
        <v>#REF!</v>
      </c>
      <c r="K31" s="1058" t="e">
        <f>#REF!+'Table 7 Merchant Bank Assets'!K31</f>
        <v>#REF!</v>
      </c>
      <c r="L31" s="1058" t="e">
        <f>'Table 7 Merchant Bank Assets'!L31+#REF!</f>
        <v>#REF!</v>
      </c>
      <c r="M31" s="1057" t="e">
        <f>#REF!+'Table 7 Merchant Bank Assets'!M31</f>
        <v>#REF!</v>
      </c>
      <c r="N31" s="1057" t="e">
        <f>#REF!+'Table 7 Merchant Bank Assets'!N31</f>
        <v>#REF!</v>
      </c>
      <c r="O31" s="1057" t="e">
        <f>#REF!+'Table 7 Merchant Bank Assets'!O31</f>
        <v>#REF!</v>
      </c>
      <c r="P31" s="1057" t="e">
        <f>#REF!+'Table 7 Merchant Bank Assets'!P31</f>
        <v>#REF!</v>
      </c>
      <c r="Q31" s="1057" t="e">
        <f>#REF!</f>
        <v>#REF!</v>
      </c>
      <c r="R31" s="1057" t="e">
        <f>#REF!+'Table 7 Merchant Bank Assets'!Q31</f>
        <v>#REF!</v>
      </c>
      <c r="S31" s="1057" t="e">
        <f>#REF!+'Table 7 Merchant Bank Assets'!R31</f>
        <v>#REF!</v>
      </c>
      <c r="T31" s="1057" t="e">
        <f>+#REF!+'Table 7 Merchant Bank Assets'!S31</f>
        <v>#REF!</v>
      </c>
      <c r="U31" s="1059" t="e">
        <f t="shared" si="0"/>
        <v>#REF!</v>
      </c>
      <c r="W31" s="1060" t="e">
        <f>+U31-'Table 7 Merchant Bank Assets'!T31-#REF!</f>
        <v>#REF!</v>
      </c>
      <c r="X31" s="1061" t="e">
        <f t="shared" si="1"/>
        <v>#REF!</v>
      </c>
      <c r="Y31" s="1030" t="e">
        <f t="shared" si="2"/>
        <v>#REF!</v>
      </c>
    </row>
    <row r="32" spans="2:25" ht="15" customHeight="1">
      <c r="B32" s="1054" t="s">
        <v>337</v>
      </c>
      <c r="C32" s="1055" t="e">
        <f>#REF!+'Table 7 Merchant Bank Assets'!C32</f>
        <v>#REF!</v>
      </c>
      <c r="D32" s="1056" t="e">
        <f>#REF!+'Table 7 Merchant Bank Assets'!D32</f>
        <v>#REF!</v>
      </c>
      <c r="E32" s="1056" t="e">
        <f>#REF!+'Table 7 Merchant Bank Assets'!E32</f>
        <v>#REF!</v>
      </c>
      <c r="F32" s="1056" t="e">
        <f>#REF!+'Table 7 Merchant Bank Assets'!F32</f>
        <v>#REF!</v>
      </c>
      <c r="G32" s="1057" t="e">
        <f>+#REF!+'Table 7 Merchant Bank Assets'!G32</f>
        <v>#REF!</v>
      </c>
      <c r="H32" s="1057" t="e">
        <f>+#REF!+'Table 7 Merchant Bank Assets'!H32</f>
        <v>#REF!</v>
      </c>
      <c r="I32" s="1057" t="e">
        <f>#REF!+'Table 7 Merchant Bank Assets'!I32</f>
        <v>#REF!</v>
      </c>
      <c r="J32" s="1058" t="e">
        <f>#REF!+'Table 7 Merchant Bank Assets'!J32</f>
        <v>#REF!</v>
      </c>
      <c r="K32" s="1058" t="e">
        <f>#REF!+'Table 7 Merchant Bank Assets'!K32</f>
        <v>#REF!</v>
      </c>
      <c r="L32" s="1058" t="e">
        <f>'Table 7 Merchant Bank Assets'!L32+#REF!</f>
        <v>#REF!</v>
      </c>
      <c r="M32" s="1057" t="e">
        <f>#REF!+'Table 7 Merchant Bank Assets'!M32</f>
        <v>#REF!</v>
      </c>
      <c r="N32" s="1057" t="e">
        <f>#REF!+'Table 7 Merchant Bank Assets'!N32</f>
        <v>#REF!</v>
      </c>
      <c r="O32" s="1057" t="e">
        <f>#REF!+'Table 7 Merchant Bank Assets'!O32</f>
        <v>#REF!</v>
      </c>
      <c r="P32" s="1057" t="e">
        <f>#REF!+'Table 7 Merchant Bank Assets'!P32</f>
        <v>#REF!</v>
      </c>
      <c r="Q32" s="1057" t="e">
        <f>#REF!</f>
        <v>#REF!</v>
      </c>
      <c r="R32" s="1057" t="e">
        <f>#REF!+'Table 7 Merchant Bank Assets'!Q32</f>
        <v>#REF!</v>
      </c>
      <c r="S32" s="1057" t="e">
        <f>#REF!+'Table 7 Merchant Bank Assets'!R32</f>
        <v>#REF!</v>
      </c>
      <c r="T32" s="1057" t="e">
        <f>+#REF!+'Table 7 Merchant Bank Assets'!S32</f>
        <v>#REF!</v>
      </c>
      <c r="U32" s="1059" t="e">
        <f t="shared" si="0"/>
        <v>#REF!</v>
      </c>
      <c r="W32" s="1060" t="e">
        <f>+U32-'Table 7 Merchant Bank Assets'!T32-#REF!</f>
        <v>#REF!</v>
      </c>
      <c r="X32" s="1061" t="e">
        <f t="shared" si="1"/>
        <v>#REF!</v>
      </c>
      <c r="Y32" s="1030" t="e">
        <f t="shared" si="2"/>
        <v>#REF!</v>
      </c>
    </row>
    <row r="33" spans="2:25" ht="15" customHeight="1">
      <c r="B33" s="1054" t="s">
        <v>338</v>
      </c>
      <c r="C33" s="1055" t="e">
        <f>#REF!+'Table 7 Merchant Bank Assets'!C33</f>
        <v>#REF!</v>
      </c>
      <c r="D33" s="1056" t="e">
        <f>#REF!+'Table 7 Merchant Bank Assets'!D33</f>
        <v>#REF!</v>
      </c>
      <c r="E33" s="1056" t="e">
        <f>#REF!+'Table 7 Merchant Bank Assets'!E33</f>
        <v>#REF!</v>
      </c>
      <c r="F33" s="1056" t="e">
        <f>#REF!+'Table 7 Merchant Bank Assets'!F33</f>
        <v>#REF!</v>
      </c>
      <c r="G33" s="1057" t="e">
        <f>+#REF!+'Table 7 Merchant Bank Assets'!G33</f>
        <v>#REF!</v>
      </c>
      <c r="H33" s="1057" t="e">
        <f>+#REF!+'Table 7 Merchant Bank Assets'!H33</f>
        <v>#REF!</v>
      </c>
      <c r="I33" s="1057" t="e">
        <f>#REF!+'Table 7 Merchant Bank Assets'!I33</f>
        <v>#REF!</v>
      </c>
      <c r="J33" s="1058" t="e">
        <f>#REF!+'Table 7 Merchant Bank Assets'!J33</f>
        <v>#REF!</v>
      </c>
      <c r="K33" s="1058" t="e">
        <f>#REF!+'Table 7 Merchant Bank Assets'!K33</f>
        <v>#REF!</v>
      </c>
      <c r="L33" s="1058" t="e">
        <f>'Table 7 Merchant Bank Assets'!L33+#REF!</f>
        <v>#REF!</v>
      </c>
      <c r="M33" s="1057" t="e">
        <f>#REF!+'Table 7 Merchant Bank Assets'!M33</f>
        <v>#REF!</v>
      </c>
      <c r="N33" s="1057" t="e">
        <f>#REF!+'Table 7 Merchant Bank Assets'!N33</f>
        <v>#REF!</v>
      </c>
      <c r="O33" s="1057" t="e">
        <f>#REF!+'Table 7 Merchant Bank Assets'!O33</f>
        <v>#REF!</v>
      </c>
      <c r="P33" s="1057" t="e">
        <f>#REF!+'Table 7 Merchant Bank Assets'!P33</f>
        <v>#REF!</v>
      </c>
      <c r="Q33" s="1057" t="e">
        <f>#REF!</f>
        <v>#REF!</v>
      </c>
      <c r="R33" s="1057" t="e">
        <f>#REF!+'Table 7 Merchant Bank Assets'!Q33</f>
        <v>#REF!</v>
      </c>
      <c r="S33" s="1057" t="e">
        <f>#REF!+'Table 7 Merchant Bank Assets'!R33</f>
        <v>#REF!</v>
      </c>
      <c r="T33" s="1057" t="e">
        <f>+#REF!+'Table 7 Merchant Bank Assets'!S33</f>
        <v>#REF!</v>
      </c>
      <c r="U33" s="1059" t="e">
        <f t="shared" si="0"/>
        <v>#REF!</v>
      </c>
      <c r="W33" s="1060" t="e">
        <f>+U33-'Table 7 Merchant Bank Assets'!T33-#REF!</f>
        <v>#REF!</v>
      </c>
      <c r="X33" s="1061" t="e">
        <f t="shared" si="1"/>
        <v>#REF!</v>
      </c>
      <c r="Y33" s="1030" t="e">
        <f t="shared" si="2"/>
        <v>#REF!</v>
      </c>
    </row>
    <row r="34" spans="2:25" ht="15" customHeight="1">
      <c r="B34" s="1054" t="s">
        <v>339</v>
      </c>
      <c r="C34" s="1055" t="e">
        <f>#REF!+'Table 7 Merchant Bank Assets'!C34</f>
        <v>#REF!</v>
      </c>
      <c r="D34" s="1056" t="e">
        <f>#REF!+'Table 7 Merchant Bank Assets'!D34</f>
        <v>#REF!</v>
      </c>
      <c r="E34" s="1056" t="e">
        <f>#REF!+'Table 7 Merchant Bank Assets'!E34</f>
        <v>#REF!</v>
      </c>
      <c r="F34" s="1056" t="e">
        <f>#REF!+'Table 7 Merchant Bank Assets'!F34</f>
        <v>#REF!</v>
      </c>
      <c r="G34" s="1057" t="e">
        <f>+#REF!+'Table 7 Merchant Bank Assets'!G34</f>
        <v>#REF!</v>
      </c>
      <c r="H34" s="1057" t="e">
        <f>+#REF!+'Table 7 Merchant Bank Assets'!H34</f>
        <v>#REF!</v>
      </c>
      <c r="I34" s="1057" t="e">
        <f>#REF!+'Table 7 Merchant Bank Assets'!I34</f>
        <v>#REF!</v>
      </c>
      <c r="J34" s="1058" t="e">
        <f>#REF!+'Table 7 Merchant Bank Assets'!J34</f>
        <v>#REF!</v>
      </c>
      <c r="K34" s="1058" t="e">
        <f>#REF!+'Table 7 Merchant Bank Assets'!K34</f>
        <v>#REF!</v>
      </c>
      <c r="L34" s="1058" t="e">
        <f>'Table 7 Merchant Bank Assets'!L34+#REF!</f>
        <v>#REF!</v>
      </c>
      <c r="M34" s="1057" t="e">
        <f>#REF!+'Table 7 Merchant Bank Assets'!M34</f>
        <v>#REF!</v>
      </c>
      <c r="N34" s="1057" t="e">
        <f>#REF!+'Table 7 Merchant Bank Assets'!N34</f>
        <v>#REF!</v>
      </c>
      <c r="O34" s="1057" t="e">
        <f>#REF!+'Table 7 Merchant Bank Assets'!O34</f>
        <v>#REF!</v>
      </c>
      <c r="P34" s="1057" t="e">
        <f>#REF!+'Table 7 Merchant Bank Assets'!P34</f>
        <v>#REF!</v>
      </c>
      <c r="Q34" s="1057" t="e">
        <f>#REF!</f>
        <v>#REF!</v>
      </c>
      <c r="R34" s="1057" t="e">
        <f>#REF!+'Table 7 Merchant Bank Assets'!Q34</f>
        <v>#REF!</v>
      </c>
      <c r="S34" s="1057" t="e">
        <f>#REF!+'Table 7 Merchant Bank Assets'!R34</f>
        <v>#REF!</v>
      </c>
      <c r="T34" s="1057" t="e">
        <f>+#REF!+'Table 7 Merchant Bank Assets'!S34</f>
        <v>#REF!</v>
      </c>
      <c r="U34" s="1059" t="e">
        <f t="shared" si="0"/>
        <v>#REF!</v>
      </c>
      <c r="W34" s="1060" t="e">
        <f>+U34-'Table 7 Merchant Bank Assets'!T34-#REF!</f>
        <v>#REF!</v>
      </c>
      <c r="X34" s="1061" t="e">
        <f t="shared" si="1"/>
        <v>#REF!</v>
      </c>
      <c r="Y34" s="1030" t="e">
        <f t="shared" si="2"/>
        <v>#REF!</v>
      </c>
    </row>
    <row r="35" spans="2:25" ht="15" customHeight="1">
      <c r="B35" s="1054" t="s">
        <v>340</v>
      </c>
      <c r="C35" s="1055" t="e">
        <f>#REF!+'Table 7 Merchant Bank Assets'!C35</f>
        <v>#REF!</v>
      </c>
      <c r="D35" s="1056" t="e">
        <f>#REF!+'Table 7 Merchant Bank Assets'!D35</f>
        <v>#REF!</v>
      </c>
      <c r="E35" s="1056" t="e">
        <f>#REF!+'Table 7 Merchant Bank Assets'!E35</f>
        <v>#REF!</v>
      </c>
      <c r="F35" s="1056" t="e">
        <f>#REF!+'Table 7 Merchant Bank Assets'!F35</f>
        <v>#REF!</v>
      </c>
      <c r="G35" s="1057" t="e">
        <f>+#REF!+'Table 7 Merchant Bank Assets'!G35</f>
        <v>#REF!</v>
      </c>
      <c r="H35" s="1057" t="e">
        <f>+#REF!+'Table 7 Merchant Bank Assets'!H35</f>
        <v>#REF!</v>
      </c>
      <c r="I35" s="1057" t="e">
        <f>#REF!+'Table 7 Merchant Bank Assets'!I35</f>
        <v>#REF!</v>
      </c>
      <c r="J35" s="1058" t="e">
        <f>#REF!+'Table 7 Merchant Bank Assets'!J35</f>
        <v>#REF!</v>
      </c>
      <c r="K35" s="1058" t="e">
        <f>#REF!+'Table 7 Merchant Bank Assets'!K35</f>
        <v>#REF!</v>
      </c>
      <c r="L35" s="1058" t="e">
        <f>'Table 7 Merchant Bank Assets'!L35+#REF!</f>
        <v>#REF!</v>
      </c>
      <c r="M35" s="1057" t="e">
        <f>#REF!+'Table 7 Merchant Bank Assets'!M35</f>
        <v>#REF!</v>
      </c>
      <c r="N35" s="1057" t="e">
        <f>#REF!+'Table 7 Merchant Bank Assets'!N35</f>
        <v>#REF!</v>
      </c>
      <c r="O35" s="1057" t="e">
        <f>#REF!+'Table 7 Merchant Bank Assets'!O35</f>
        <v>#REF!</v>
      </c>
      <c r="P35" s="1057" t="e">
        <f>#REF!+'Table 7 Merchant Bank Assets'!P35</f>
        <v>#REF!</v>
      </c>
      <c r="Q35" s="1057" t="e">
        <f>#REF!</f>
        <v>#REF!</v>
      </c>
      <c r="R35" s="1057" t="e">
        <f>#REF!+'Table 7 Merchant Bank Assets'!Q35</f>
        <v>#REF!</v>
      </c>
      <c r="S35" s="1057" t="e">
        <f>#REF!+'Table 7 Merchant Bank Assets'!R35</f>
        <v>#REF!</v>
      </c>
      <c r="T35" s="1057" t="e">
        <f>+#REF!+'Table 7 Merchant Bank Assets'!S35</f>
        <v>#REF!</v>
      </c>
      <c r="U35" s="1059" t="e">
        <f t="shared" si="0"/>
        <v>#REF!</v>
      </c>
      <c r="W35" s="1060" t="e">
        <f>+U35-'Table 7 Merchant Bank Assets'!T35-#REF!</f>
        <v>#REF!</v>
      </c>
      <c r="X35" s="1061" t="e">
        <f t="shared" si="1"/>
        <v>#REF!</v>
      </c>
      <c r="Y35" s="1030" t="e">
        <f t="shared" si="2"/>
        <v>#REF!</v>
      </c>
    </row>
    <row r="36" spans="2:25" ht="15" customHeight="1">
      <c r="B36" s="1054" t="s">
        <v>341</v>
      </c>
      <c r="C36" s="1055" t="e">
        <f>#REF!+'Table 7 Merchant Bank Assets'!C36</f>
        <v>#REF!</v>
      </c>
      <c r="D36" s="1056" t="e">
        <f>#REF!+'Table 7 Merchant Bank Assets'!D36</f>
        <v>#REF!</v>
      </c>
      <c r="E36" s="1056" t="e">
        <f>#REF!+'Table 7 Merchant Bank Assets'!E36</f>
        <v>#REF!</v>
      </c>
      <c r="F36" s="1056" t="e">
        <f>#REF!+'Table 7 Merchant Bank Assets'!F36</f>
        <v>#REF!</v>
      </c>
      <c r="G36" s="1057" t="e">
        <f>+#REF!+'Table 7 Merchant Bank Assets'!G36</f>
        <v>#REF!</v>
      </c>
      <c r="H36" s="1057" t="e">
        <f>+#REF!+'Table 7 Merchant Bank Assets'!H36</f>
        <v>#REF!</v>
      </c>
      <c r="I36" s="1057" t="e">
        <f>#REF!+'Table 7 Merchant Bank Assets'!I36</f>
        <v>#REF!</v>
      </c>
      <c r="J36" s="1058" t="e">
        <f>#REF!+'Table 7 Merchant Bank Assets'!J36</f>
        <v>#REF!</v>
      </c>
      <c r="K36" s="1058" t="e">
        <f>#REF!+'Table 7 Merchant Bank Assets'!K36</f>
        <v>#REF!</v>
      </c>
      <c r="L36" s="1058" t="e">
        <f>'Table 7 Merchant Bank Assets'!L36+#REF!</f>
        <v>#REF!</v>
      </c>
      <c r="M36" s="1057" t="e">
        <f>#REF!+'Table 7 Merchant Bank Assets'!M36</f>
        <v>#REF!</v>
      </c>
      <c r="N36" s="1057" t="e">
        <f>#REF!+'Table 7 Merchant Bank Assets'!N36</f>
        <v>#REF!</v>
      </c>
      <c r="O36" s="1057" t="e">
        <f>#REF!+'Table 7 Merchant Bank Assets'!O36</f>
        <v>#REF!</v>
      </c>
      <c r="P36" s="1057" t="e">
        <f>#REF!+'Table 7 Merchant Bank Assets'!P36</f>
        <v>#REF!</v>
      </c>
      <c r="Q36" s="1057" t="e">
        <f>#REF!</f>
        <v>#REF!</v>
      </c>
      <c r="R36" s="1057" t="e">
        <f>#REF!+'Table 7 Merchant Bank Assets'!Q36</f>
        <v>#REF!</v>
      </c>
      <c r="S36" s="1057" t="e">
        <f>#REF!+'Table 7 Merchant Bank Assets'!R36</f>
        <v>#REF!</v>
      </c>
      <c r="T36" s="1057" t="e">
        <f>+#REF!+'Table 7 Merchant Bank Assets'!S36</f>
        <v>#REF!</v>
      </c>
      <c r="U36" s="1059" t="e">
        <f t="shared" si="0"/>
        <v>#REF!</v>
      </c>
      <c r="W36" s="1060" t="e">
        <f>+U36-'Table 7 Merchant Bank Assets'!T36-#REF!</f>
        <v>#REF!</v>
      </c>
      <c r="X36" s="1061" t="e">
        <f t="shared" si="1"/>
        <v>#REF!</v>
      </c>
      <c r="Y36" s="1030" t="e">
        <f t="shared" si="2"/>
        <v>#REF!</v>
      </c>
    </row>
    <row r="37" spans="2:25" ht="15" customHeight="1">
      <c r="B37" s="1054" t="s">
        <v>342</v>
      </c>
      <c r="C37" s="1055" t="e">
        <f>#REF!+'Table 7 Merchant Bank Assets'!C37</f>
        <v>#REF!</v>
      </c>
      <c r="D37" s="1056" t="e">
        <f>#REF!+'Table 7 Merchant Bank Assets'!D37</f>
        <v>#REF!</v>
      </c>
      <c r="E37" s="1056" t="e">
        <f>#REF!+'Table 7 Merchant Bank Assets'!E37</f>
        <v>#REF!</v>
      </c>
      <c r="F37" s="1056" t="e">
        <f>#REF!+'Table 7 Merchant Bank Assets'!F37</f>
        <v>#REF!</v>
      </c>
      <c r="G37" s="1057" t="e">
        <f>+#REF!+'Table 7 Merchant Bank Assets'!G37</f>
        <v>#REF!</v>
      </c>
      <c r="H37" s="1057" t="e">
        <f>+#REF!+'Table 7 Merchant Bank Assets'!H37</f>
        <v>#REF!</v>
      </c>
      <c r="I37" s="1057" t="e">
        <f>#REF!+'Table 7 Merchant Bank Assets'!I37</f>
        <v>#REF!</v>
      </c>
      <c r="J37" s="1058" t="e">
        <f>#REF!+'Table 7 Merchant Bank Assets'!J37</f>
        <v>#REF!</v>
      </c>
      <c r="K37" s="1058" t="e">
        <f>#REF!+'Table 7 Merchant Bank Assets'!K37</f>
        <v>#REF!</v>
      </c>
      <c r="L37" s="1058" t="e">
        <f>'Table 7 Merchant Bank Assets'!L37+#REF!</f>
        <v>#REF!</v>
      </c>
      <c r="M37" s="1057" t="e">
        <f>#REF!+'Table 7 Merchant Bank Assets'!M37</f>
        <v>#REF!</v>
      </c>
      <c r="N37" s="1057" t="e">
        <f>#REF!+'Table 7 Merchant Bank Assets'!N37</f>
        <v>#REF!</v>
      </c>
      <c r="O37" s="1057" t="e">
        <f>#REF!+'Table 7 Merchant Bank Assets'!O37</f>
        <v>#REF!</v>
      </c>
      <c r="P37" s="1057" t="e">
        <f>#REF!+'Table 7 Merchant Bank Assets'!P37</f>
        <v>#REF!</v>
      </c>
      <c r="Q37" s="1057" t="e">
        <f>#REF!</f>
        <v>#REF!</v>
      </c>
      <c r="R37" s="1057" t="e">
        <f>#REF!+'Table 7 Merchant Bank Assets'!Q37</f>
        <v>#REF!</v>
      </c>
      <c r="S37" s="1057" t="e">
        <f>#REF!+'Table 7 Merchant Bank Assets'!R37</f>
        <v>#REF!</v>
      </c>
      <c r="T37" s="1057" t="e">
        <f>+#REF!+'Table 7 Merchant Bank Assets'!S37</f>
        <v>#REF!</v>
      </c>
      <c r="U37" s="1059" t="e">
        <f t="shared" si="0"/>
        <v>#REF!</v>
      </c>
      <c r="W37" s="1060" t="e">
        <f>+U37-'Table 7 Merchant Bank Assets'!T37-#REF!</f>
        <v>#REF!</v>
      </c>
      <c r="X37" s="1061" t="e">
        <f t="shared" si="1"/>
        <v>#REF!</v>
      </c>
      <c r="Y37" s="1030" t="e">
        <f t="shared" si="2"/>
        <v>#REF!</v>
      </c>
    </row>
    <row r="38" spans="2:25" ht="15" customHeight="1">
      <c r="B38" s="1054" t="s">
        <v>343</v>
      </c>
      <c r="C38" s="1055" t="e">
        <f>#REF!+'Table 7 Merchant Bank Assets'!C38</f>
        <v>#REF!</v>
      </c>
      <c r="D38" s="1056" t="e">
        <f>#REF!+'Table 7 Merchant Bank Assets'!D38</f>
        <v>#REF!</v>
      </c>
      <c r="E38" s="1056" t="e">
        <f>#REF!+'Table 7 Merchant Bank Assets'!E38</f>
        <v>#REF!</v>
      </c>
      <c r="F38" s="1056" t="e">
        <f>#REF!+'Table 7 Merchant Bank Assets'!F38</f>
        <v>#REF!</v>
      </c>
      <c r="G38" s="1057" t="e">
        <f>+#REF!+'Table 7 Merchant Bank Assets'!G38</f>
        <v>#REF!</v>
      </c>
      <c r="H38" s="1057" t="e">
        <f>+#REF!+'Table 7 Merchant Bank Assets'!H38</f>
        <v>#REF!</v>
      </c>
      <c r="I38" s="1057" t="e">
        <f>#REF!+'Table 7 Merchant Bank Assets'!I38</f>
        <v>#REF!</v>
      </c>
      <c r="J38" s="1058" t="e">
        <f>#REF!+'Table 7 Merchant Bank Assets'!J38</f>
        <v>#REF!</v>
      </c>
      <c r="K38" s="1058" t="e">
        <f>#REF!+'Table 7 Merchant Bank Assets'!K38</f>
        <v>#REF!</v>
      </c>
      <c r="L38" s="1058" t="e">
        <f>'Table 7 Merchant Bank Assets'!L38+#REF!</f>
        <v>#REF!</v>
      </c>
      <c r="M38" s="1057" t="e">
        <f>#REF!+'Table 7 Merchant Bank Assets'!M38</f>
        <v>#REF!</v>
      </c>
      <c r="N38" s="1057" t="e">
        <f>#REF!+'Table 7 Merchant Bank Assets'!N38</f>
        <v>#REF!</v>
      </c>
      <c r="O38" s="1057" t="e">
        <f>#REF!+'Table 7 Merchant Bank Assets'!O38</f>
        <v>#REF!</v>
      </c>
      <c r="P38" s="1057" t="e">
        <f>#REF!+'Table 7 Merchant Bank Assets'!P38</f>
        <v>#REF!</v>
      </c>
      <c r="Q38" s="1057" t="e">
        <f>#REF!</f>
        <v>#REF!</v>
      </c>
      <c r="R38" s="1057" t="e">
        <f>#REF!+'Table 7 Merchant Bank Assets'!Q38</f>
        <v>#REF!</v>
      </c>
      <c r="S38" s="1057" t="e">
        <f>#REF!+'Table 7 Merchant Bank Assets'!R38</f>
        <v>#REF!</v>
      </c>
      <c r="T38" s="1057" t="e">
        <f>+#REF!+'Table 7 Merchant Bank Assets'!S38</f>
        <v>#REF!</v>
      </c>
      <c r="U38" s="1059" t="e">
        <f t="shared" si="0"/>
        <v>#REF!</v>
      </c>
      <c r="W38" s="1060" t="e">
        <f>+U38-'Table 7 Merchant Bank Assets'!T38-#REF!</f>
        <v>#REF!</v>
      </c>
      <c r="X38" s="1061" t="e">
        <f t="shared" si="1"/>
        <v>#REF!</v>
      </c>
      <c r="Y38" s="1030" t="e">
        <f t="shared" si="2"/>
        <v>#REF!</v>
      </c>
    </row>
    <row r="39" spans="2:25" ht="15" customHeight="1">
      <c r="B39" s="1054" t="s">
        <v>344</v>
      </c>
      <c r="C39" s="1055" t="e">
        <f>#REF!+'Table 7 Merchant Bank Assets'!C39</f>
        <v>#REF!</v>
      </c>
      <c r="D39" s="1056" t="e">
        <f>#REF!+'Table 7 Merchant Bank Assets'!D39</f>
        <v>#REF!</v>
      </c>
      <c r="E39" s="1056" t="e">
        <f>#REF!+'Table 7 Merchant Bank Assets'!E39</f>
        <v>#REF!</v>
      </c>
      <c r="F39" s="1056" t="e">
        <f>#REF!+'Table 7 Merchant Bank Assets'!F39</f>
        <v>#REF!</v>
      </c>
      <c r="G39" s="1057" t="e">
        <f>+#REF!+'Table 7 Merchant Bank Assets'!G39</f>
        <v>#REF!</v>
      </c>
      <c r="H39" s="1057" t="e">
        <f>+#REF!+'Table 7 Merchant Bank Assets'!H39</f>
        <v>#REF!</v>
      </c>
      <c r="I39" s="1057" t="e">
        <f>#REF!+'Table 7 Merchant Bank Assets'!I39</f>
        <v>#REF!</v>
      </c>
      <c r="J39" s="1058" t="e">
        <f>#REF!+'Table 7 Merchant Bank Assets'!J39</f>
        <v>#REF!</v>
      </c>
      <c r="K39" s="1058" t="e">
        <f>#REF!+'Table 7 Merchant Bank Assets'!K39</f>
        <v>#REF!</v>
      </c>
      <c r="L39" s="1058" t="e">
        <f>'Table 7 Merchant Bank Assets'!L39+#REF!</f>
        <v>#REF!</v>
      </c>
      <c r="M39" s="1057" t="e">
        <f>#REF!+'Table 7 Merchant Bank Assets'!M39</f>
        <v>#REF!</v>
      </c>
      <c r="N39" s="1057" t="e">
        <f>#REF!+'Table 7 Merchant Bank Assets'!N39</f>
        <v>#REF!</v>
      </c>
      <c r="O39" s="1057" t="e">
        <f>#REF!+'Table 7 Merchant Bank Assets'!O39</f>
        <v>#REF!</v>
      </c>
      <c r="P39" s="1057" t="e">
        <f>#REF!+'Table 7 Merchant Bank Assets'!P39</f>
        <v>#REF!</v>
      </c>
      <c r="Q39" s="1057" t="e">
        <f>#REF!</f>
        <v>#REF!</v>
      </c>
      <c r="R39" s="1057" t="e">
        <f>#REF!+'Table 7 Merchant Bank Assets'!Q39</f>
        <v>#REF!</v>
      </c>
      <c r="S39" s="1057" t="e">
        <f>#REF!+'Table 7 Merchant Bank Assets'!R39</f>
        <v>#REF!</v>
      </c>
      <c r="T39" s="1057" t="e">
        <f>+#REF!+'Table 7 Merchant Bank Assets'!S39</f>
        <v>#REF!</v>
      </c>
      <c r="U39" s="1059" t="e">
        <f t="shared" si="0"/>
        <v>#REF!</v>
      </c>
      <c r="W39" s="1060" t="e">
        <f>+U39-'Table 7 Merchant Bank Assets'!T39-#REF!</f>
        <v>#REF!</v>
      </c>
      <c r="X39" s="1061" t="e">
        <f t="shared" si="1"/>
        <v>#REF!</v>
      </c>
      <c r="Y39" s="1030" t="e">
        <f t="shared" si="2"/>
        <v>#REF!</v>
      </c>
    </row>
    <row r="40" spans="2:25" ht="15" customHeight="1">
      <c r="B40" s="1054"/>
      <c r="C40" s="1055"/>
      <c r="D40" s="1056"/>
      <c r="E40" s="1056"/>
      <c r="F40" s="1056"/>
      <c r="G40" s="1057"/>
      <c r="H40" s="1057"/>
      <c r="I40" s="1057"/>
      <c r="J40" s="1058"/>
      <c r="K40" s="1058"/>
      <c r="L40" s="1058"/>
      <c r="M40" s="1057"/>
      <c r="N40" s="1057"/>
      <c r="O40" s="1057"/>
      <c r="P40" s="1057"/>
      <c r="Q40" s="1057"/>
      <c r="R40" s="1057"/>
      <c r="S40" s="1057"/>
      <c r="T40" s="1057"/>
      <c r="U40" s="1059"/>
      <c r="W40" s="1060"/>
      <c r="X40" s="1061"/>
    </row>
    <row r="41" spans="2:25" ht="15" customHeight="1">
      <c r="B41" s="1064">
        <v>2017</v>
      </c>
      <c r="C41" s="1055"/>
      <c r="D41" s="1056"/>
      <c r="E41" s="1056"/>
      <c r="F41" s="1056"/>
      <c r="G41" s="1057"/>
      <c r="H41" s="1057"/>
      <c r="I41" s="1057"/>
      <c r="J41" s="1058"/>
      <c r="K41" s="1058"/>
      <c r="L41" s="1058"/>
      <c r="M41" s="1057"/>
      <c r="N41" s="1057"/>
      <c r="O41" s="1057"/>
      <c r="P41" s="1057"/>
      <c r="Q41" s="1057"/>
      <c r="R41" s="1057"/>
      <c r="S41" s="1057"/>
      <c r="T41" s="1057"/>
      <c r="U41" s="1059"/>
      <c r="W41" s="1060"/>
      <c r="X41" s="1061"/>
    </row>
    <row r="42" spans="2:25" ht="15" customHeight="1">
      <c r="B42" s="1057" t="s">
        <v>345</v>
      </c>
      <c r="C42" s="1055" t="e">
        <f>#REF!+'Table 7 Merchant Bank Assets'!C41</f>
        <v>#REF!</v>
      </c>
      <c r="D42" s="1056" t="e">
        <f>#REF!+'Table 7 Merchant Bank Assets'!D41</f>
        <v>#REF!</v>
      </c>
      <c r="E42" s="1056" t="e">
        <f>#REF!+'Table 7 Merchant Bank Assets'!E41</f>
        <v>#REF!</v>
      </c>
      <c r="F42" s="1056" t="e">
        <f>#REF!+'Table 7 Merchant Bank Assets'!F41</f>
        <v>#REF!</v>
      </c>
      <c r="G42" s="1057" t="e">
        <f>+#REF!+'Table 7 Merchant Bank Assets'!G41</f>
        <v>#REF!</v>
      </c>
      <c r="H42" s="1057" t="e">
        <f>+#REF!+'Table 7 Merchant Bank Assets'!H41</f>
        <v>#REF!</v>
      </c>
      <c r="I42" s="1057" t="e">
        <f>#REF!+'Table 7 Merchant Bank Assets'!I41</f>
        <v>#REF!</v>
      </c>
      <c r="J42" s="1058" t="e">
        <f>#REF!+'Table 7 Merchant Bank Assets'!J41</f>
        <v>#REF!</v>
      </c>
      <c r="K42" s="1058" t="e">
        <f>#REF!+'Table 7 Merchant Bank Assets'!K41</f>
        <v>#REF!</v>
      </c>
      <c r="L42" s="1058" t="e">
        <f>'Table 7 Merchant Bank Assets'!L41+#REF!</f>
        <v>#REF!</v>
      </c>
      <c r="M42" s="1057" t="e">
        <f>#REF!+'Table 7 Merchant Bank Assets'!M41</f>
        <v>#REF!</v>
      </c>
      <c r="N42" s="1057" t="e">
        <f>#REF!+'Table 7 Merchant Bank Assets'!N41</f>
        <v>#REF!</v>
      </c>
      <c r="O42" s="1057" t="e">
        <f>#REF!+'Table 7 Merchant Bank Assets'!O41</f>
        <v>#REF!</v>
      </c>
      <c r="P42" s="1057" t="e">
        <f>#REF!+'Table 7 Merchant Bank Assets'!P41</f>
        <v>#REF!</v>
      </c>
      <c r="Q42" s="1057" t="e">
        <f>#REF!</f>
        <v>#REF!</v>
      </c>
      <c r="R42" s="1057" t="e">
        <f>#REF!+'Table 7 Merchant Bank Assets'!Q41</f>
        <v>#REF!</v>
      </c>
      <c r="S42" s="1057" t="e">
        <f>#REF!+'Table 7 Merchant Bank Assets'!R41</f>
        <v>#REF!</v>
      </c>
      <c r="T42" s="1057" t="e">
        <f>+#REF!+'Table 7 Merchant Bank Assets'!S41</f>
        <v>#REF!</v>
      </c>
      <c r="U42" s="1059" t="e">
        <f>SUM(C42:T42)</f>
        <v>#REF!</v>
      </c>
      <c r="W42" s="1060" t="e">
        <f>+U42-'Table 7 Merchant Bank Assets'!T41-#REF!</f>
        <v>#REF!</v>
      </c>
      <c r="X42" s="1061" t="e">
        <f>+W42/U42</f>
        <v>#REF!</v>
      </c>
      <c r="Y42" s="1030" t="e">
        <f>+W42*1000000</f>
        <v>#REF!</v>
      </c>
    </row>
    <row r="43" spans="2:25" ht="15" customHeight="1">
      <c r="B43" s="1057" t="s">
        <v>334</v>
      </c>
      <c r="C43" s="1055" t="e">
        <f>#REF!+'Table 7 Merchant Bank Assets'!C42</f>
        <v>#REF!</v>
      </c>
      <c r="D43" s="1056" t="e">
        <f>#REF!+'Table 7 Merchant Bank Assets'!D42</f>
        <v>#REF!</v>
      </c>
      <c r="E43" s="1056" t="e">
        <f>#REF!+'Table 7 Merchant Bank Assets'!E42</f>
        <v>#REF!</v>
      </c>
      <c r="F43" s="1056" t="e">
        <f>#REF!+'Table 7 Merchant Bank Assets'!F42</f>
        <v>#REF!</v>
      </c>
      <c r="G43" s="1057" t="e">
        <f>+#REF!+'Table 7 Merchant Bank Assets'!G42</f>
        <v>#REF!</v>
      </c>
      <c r="H43" s="1057" t="e">
        <f>+#REF!+'Table 7 Merchant Bank Assets'!H42</f>
        <v>#REF!</v>
      </c>
      <c r="I43" s="1057" t="e">
        <f>#REF!+'Table 7 Merchant Bank Assets'!I42</f>
        <v>#REF!</v>
      </c>
      <c r="J43" s="1058" t="e">
        <f>#REF!+'Table 7 Merchant Bank Assets'!J42</f>
        <v>#REF!</v>
      </c>
      <c r="K43" s="1058" t="e">
        <f>#REF!+'Table 7 Merchant Bank Assets'!K42</f>
        <v>#REF!</v>
      </c>
      <c r="L43" s="1058" t="e">
        <f>'Table 7 Merchant Bank Assets'!L42+#REF!</f>
        <v>#REF!</v>
      </c>
      <c r="M43" s="1057" t="e">
        <f>#REF!+'Table 7 Merchant Bank Assets'!M42</f>
        <v>#REF!</v>
      </c>
      <c r="N43" s="1057" t="e">
        <f>#REF!+'Table 7 Merchant Bank Assets'!N42</f>
        <v>#REF!</v>
      </c>
      <c r="O43" s="1057" t="e">
        <f>#REF!+'Table 7 Merchant Bank Assets'!O42</f>
        <v>#REF!</v>
      </c>
      <c r="P43" s="1057" t="e">
        <f>#REF!+'Table 7 Merchant Bank Assets'!P42</f>
        <v>#REF!</v>
      </c>
      <c r="Q43" s="1057" t="e">
        <f>#REF!</f>
        <v>#REF!</v>
      </c>
      <c r="R43" s="1057" t="e">
        <f>#REF!+'Table 7 Merchant Bank Assets'!Q42</f>
        <v>#REF!</v>
      </c>
      <c r="S43" s="1057" t="e">
        <f>#REF!+'Table 7 Merchant Bank Assets'!R42</f>
        <v>#REF!</v>
      </c>
      <c r="T43" s="1057" t="e">
        <f>+#REF!+'Table 7 Merchant Bank Assets'!S42</f>
        <v>#REF!</v>
      </c>
      <c r="U43" s="1059" t="e">
        <f>SUM(C43:T43)</f>
        <v>#REF!</v>
      </c>
      <c r="W43" s="1060" t="e">
        <f>+U43-'Table 7 Merchant Bank Assets'!T42-#REF!</f>
        <v>#REF!</v>
      </c>
      <c r="X43" s="1061" t="e">
        <f>+W43/U43</f>
        <v>#REF!</v>
      </c>
      <c r="Y43" s="1030" t="e">
        <f>+W43*1000000</f>
        <v>#REF!</v>
      </c>
    </row>
    <row r="44" spans="2:25" ht="15" customHeight="1">
      <c r="B44" s="1057" t="s">
        <v>335</v>
      </c>
      <c r="C44" s="1057"/>
      <c r="D44" s="1057"/>
      <c r="E44" s="1057"/>
      <c r="F44" s="1057"/>
      <c r="G44" s="1057"/>
      <c r="H44" s="1057"/>
      <c r="I44" s="1057"/>
      <c r="J44" s="1057"/>
      <c r="K44" s="1057"/>
      <c r="L44" s="1057"/>
      <c r="M44" s="1057"/>
      <c r="N44" s="1057"/>
      <c r="O44" s="1057"/>
      <c r="P44" s="1057"/>
      <c r="Q44" s="1057"/>
      <c r="R44" s="1057"/>
      <c r="S44" s="1057"/>
      <c r="T44" s="1057"/>
      <c r="U44" s="1059"/>
    </row>
    <row r="45" spans="2:25" ht="15" customHeight="1">
      <c r="B45" s="1062" t="s">
        <v>1174</v>
      </c>
      <c r="C45" s="1057"/>
      <c r="D45" s="1057"/>
      <c r="E45" s="1057"/>
      <c r="F45" s="1057"/>
      <c r="G45" s="1057"/>
      <c r="H45" s="1057"/>
      <c r="I45" s="1057"/>
      <c r="J45" s="1057"/>
      <c r="K45" s="1057"/>
      <c r="L45" s="1057"/>
      <c r="M45" s="1057"/>
      <c r="N45" s="1057"/>
      <c r="O45" s="1057"/>
      <c r="P45" s="1057"/>
      <c r="Q45" s="1057"/>
      <c r="R45" s="1057"/>
      <c r="S45" s="1057"/>
      <c r="T45" s="1057"/>
      <c r="U45" s="1059"/>
    </row>
    <row r="46" spans="2:25" ht="15" customHeight="1">
      <c r="B46" s="1057" t="s">
        <v>337</v>
      </c>
      <c r="C46" s="1062"/>
      <c r="D46" s="1057"/>
      <c r="E46" s="1057"/>
      <c r="F46" s="1057"/>
      <c r="G46" s="1057"/>
      <c r="H46" s="1057"/>
      <c r="I46" s="1057"/>
      <c r="J46" s="1057"/>
      <c r="K46" s="1057"/>
      <c r="L46" s="1057"/>
      <c r="M46" s="1057"/>
      <c r="N46" s="1057"/>
      <c r="O46" s="1057"/>
      <c r="P46" s="1057"/>
      <c r="Q46" s="1057"/>
      <c r="R46" s="1057"/>
      <c r="S46" s="1057"/>
      <c r="T46" s="1057"/>
      <c r="U46" s="1059"/>
    </row>
    <row r="47" spans="2:25" ht="15" customHeight="1">
      <c r="B47" s="1057" t="s">
        <v>338</v>
      </c>
      <c r="C47" s="1057"/>
      <c r="D47" s="1057"/>
      <c r="E47" s="1057"/>
      <c r="F47" s="1057"/>
      <c r="G47" s="1057"/>
      <c r="H47" s="1057"/>
      <c r="I47" s="1057"/>
      <c r="J47" s="1057"/>
      <c r="K47" s="1057"/>
      <c r="L47" s="1057"/>
      <c r="M47" s="1057"/>
      <c r="N47" s="1057"/>
      <c r="O47" s="1057"/>
      <c r="P47" s="1057"/>
      <c r="Q47" s="1057"/>
      <c r="R47" s="1057"/>
      <c r="S47" s="1057"/>
      <c r="T47" s="1057"/>
      <c r="U47" s="1059"/>
    </row>
    <row r="48" spans="2:25" ht="15" customHeight="1">
      <c r="B48" s="1057" t="s">
        <v>339</v>
      </c>
      <c r="C48" s="1057"/>
      <c r="D48" s="1057"/>
      <c r="E48" s="1057"/>
      <c r="F48" s="1057"/>
      <c r="G48" s="1057"/>
      <c r="H48" s="1057"/>
      <c r="I48" s="1057"/>
      <c r="J48" s="1057"/>
      <c r="K48" s="1057"/>
      <c r="L48" s="1057"/>
      <c r="M48" s="1057"/>
      <c r="N48" s="1057"/>
      <c r="O48" s="1057"/>
      <c r="P48" s="1057"/>
      <c r="Q48" s="1057"/>
      <c r="R48" s="1057"/>
      <c r="S48" s="1057"/>
      <c r="T48" s="1057"/>
      <c r="U48" s="1059"/>
    </row>
    <row r="49" spans="2:25" ht="15" customHeight="1">
      <c r="B49" s="1057" t="s">
        <v>340</v>
      </c>
      <c r="C49" s="1057"/>
      <c r="D49" s="1057"/>
      <c r="E49" s="1057"/>
      <c r="F49" s="1057"/>
      <c r="G49" s="1057"/>
      <c r="H49" s="1057"/>
      <c r="I49" s="1057"/>
      <c r="J49" s="1057"/>
      <c r="K49" s="1057"/>
      <c r="L49" s="1057"/>
      <c r="M49" s="1057"/>
      <c r="N49" s="1057"/>
      <c r="O49" s="1057"/>
      <c r="P49" s="1057"/>
      <c r="Q49" s="1057"/>
      <c r="R49" s="1057"/>
      <c r="S49" s="1057"/>
      <c r="T49" s="1057"/>
      <c r="U49" s="1059"/>
    </row>
    <row r="50" spans="2:25" ht="15" customHeight="1" thickBot="1">
      <c r="B50" s="1065" t="s">
        <v>1178</v>
      </c>
      <c r="C50" s="1057"/>
      <c r="D50" s="1057"/>
      <c r="E50" s="1057"/>
      <c r="F50" s="1057"/>
      <c r="G50" s="1057"/>
      <c r="H50" s="1057"/>
      <c r="I50" s="1057"/>
      <c r="J50" s="1057"/>
      <c r="K50" s="1057"/>
      <c r="L50" s="1057"/>
      <c r="M50" s="1057"/>
      <c r="N50" s="1057"/>
      <c r="O50" s="1057"/>
      <c r="P50" s="1057"/>
      <c r="Q50" s="1057"/>
      <c r="R50" s="1057"/>
      <c r="S50" s="1057"/>
      <c r="T50" s="1057"/>
      <c r="U50" s="1059"/>
    </row>
    <row r="51" spans="2:25" ht="15" customHeight="1" thickTop="1" thickBot="1">
      <c r="B51" s="1065"/>
      <c r="C51" s="1065"/>
      <c r="D51" s="1066"/>
      <c r="E51" s="1066"/>
      <c r="F51" s="1066"/>
      <c r="G51" s="1066"/>
      <c r="H51" s="1066"/>
      <c r="I51" s="1066"/>
      <c r="J51" s="1066"/>
      <c r="K51" s="1066"/>
      <c r="L51" s="1066"/>
      <c r="M51" s="1067"/>
      <c r="N51" s="1066"/>
      <c r="O51" s="1067"/>
      <c r="P51" s="1066"/>
      <c r="Q51" s="1066"/>
      <c r="R51" s="1066"/>
      <c r="S51" s="1066"/>
      <c r="T51" s="1066"/>
      <c r="U51" s="1068"/>
    </row>
    <row r="52" spans="2:25" ht="12" thickTop="1"/>
    <row r="53" spans="2:25" ht="16.5">
      <c r="B53" s="963" t="s">
        <v>1360</v>
      </c>
      <c r="C53" s="926"/>
      <c r="D53" s="926"/>
      <c r="E53" s="1069"/>
      <c r="F53" s="1069"/>
      <c r="G53" s="1069"/>
      <c r="H53" s="1069"/>
      <c r="I53" s="1069"/>
      <c r="J53" s="1069"/>
      <c r="K53" s="1069"/>
      <c r="L53" s="1069"/>
      <c r="M53" s="1069"/>
      <c r="N53" s="1069"/>
      <c r="O53" s="1069"/>
      <c r="P53" s="1069"/>
      <c r="Q53" s="1069"/>
      <c r="R53" s="1069"/>
      <c r="S53" s="1069"/>
      <c r="T53" s="1069"/>
      <c r="U53" s="1069"/>
      <c r="V53" s="1070"/>
    </row>
    <row r="54" spans="2:25">
      <c r="D54" s="1069"/>
      <c r="E54" s="1069"/>
      <c r="F54" s="1069"/>
      <c r="G54" s="1069"/>
      <c r="H54" s="1069"/>
      <c r="I54" s="1069"/>
      <c r="J54" s="1069"/>
      <c r="K54" s="1069"/>
      <c r="L54" s="1069"/>
      <c r="M54" s="1069"/>
      <c r="N54" s="1069"/>
      <c r="O54" s="1069"/>
      <c r="P54" s="1069"/>
      <c r="Q54" s="1069"/>
      <c r="R54" s="1069"/>
      <c r="S54" s="1069"/>
      <c r="T54" s="1069"/>
      <c r="U54" s="1069"/>
      <c r="V54" s="1070"/>
    </row>
    <row r="55" spans="2:25" ht="15.75">
      <c r="B55" s="237" t="s">
        <v>998</v>
      </c>
    </row>
    <row r="56" spans="2:25" s="921" customFormat="1" ht="15">
      <c r="B56" s="1071">
        <v>1</v>
      </c>
      <c r="C56" s="921" t="s">
        <v>1710</v>
      </c>
      <c r="W56" s="1072"/>
      <c r="X56" s="1073"/>
      <c r="Y56" s="1074"/>
    </row>
    <row r="57" spans="2:25" s="921" customFormat="1" ht="15">
      <c r="B57" s="1071">
        <v>2</v>
      </c>
      <c r="C57" s="921" t="s">
        <v>1711</v>
      </c>
      <c r="W57" s="1072"/>
      <c r="X57" s="1073"/>
      <c r="Y57" s="1074"/>
    </row>
    <row r="58" spans="2:25" s="921" customFormat="1" ht="15">
      <c r="B58" s="1071">
        <v>3</v>
      </c>
      <c r="C58" s="921" t="s">
        <v>1712</v>
      </c>
      <c r="W58" s="1072"/>
      <c r="X58" s="1073"/>
      <c r="Y58" s="1074"/>
    </row>
    <row r="59" spans="2:25" s="921" customFormat="1" ht="15">
      <c r="W59" s="1072"/>
      <c r="X59" s="1073"/>
      <c r="Y59" s="1074"/>
    </row>
    <row r="60" spans="2:25" s="921" customFormat="1" ht="15">
      <c r="W60" s="1072"/>
      <c r="X60" s="1073"/>
      <c r="Y60" s="1074"/>
    </row>
    <row r="61" spans="2:25" s="921" customFormat="1" ht="15">
      <c r="W61" s="1072"/>
      <c r="X61" s="1073"/>
      <c r="Y61" s="1074"/>
    </row>
    <row r="62" spans="2:25" s="921" customFormat="1" ht="15">
      <c r="W62" s="1072"/>
      <c r="X62" s="1073"/>
      <c r="Y62" s="1074"/>
    </row>
    <row r="63" spans="2:25" s="921" customFormat="1" ht="15">
      <c r="W63" s="1072"/>
      <c r="X63" s="1073"/>
      <c r="Y63" s="1074"/>
    </row>
    <row r="64" spans="2:25" s="921" customFormat="1" ht="15">
      <c r="W64" s="1072"/>
      <c r="X64" s="1073"/>
      <c r="Y64" s="1074"/>
    </row>
    <row r="65" spans="23:25" s="921" customFormat="1" ht="15">
      <c r="W65" s="1072"/>
      <c r="X65" s="1073"/>
      <c r="Y65" s="1074"/>
    </row>
    <row r="66" spans="23:25" s="921" customFormat="1" ht="15">
      <c r="W66" s="1072"/>
      <c r="X66" s="1073"/>
      <c r="Y66" s="1074"/>
    </row>
    <row r="67" spans="23:25" s="921" customFormat="1" ht="15">
      <c r="W67" s="1072"/>
      <c r="X67" s="1073"/>
      <c r="Y67" s="1074"/>
    </row>
    <row r="68" spans="23:25" s="921" customFormat="1" ht="15">
      <c r="W68" s="1072"/>
      <c r="X68" s="1073"/>
      <c r="Y68" s="1074"/>
    </row>
    <row r="69" spans="23:25" s="921" customFormat="1" ht="15">
      <c r="W69" s="1072"/>
      <c r="X69" s="1073"/>
      <c r="Y69" s="1074"/>
    </row>
    <row r="70" spans="23:25" s="921" customFormat="1" ht="15">
      <c r="W70" s="1072"/>
      <c r="X70" s="1073"/>
      <c r="Y70" s="1074"/>
    </row>
    <row r="71" spans="23:25" s="921" customFormat="1" ht="15">
      <c r="W71" s="1072"/>
      <c r="X71" s="1073"/>
      <c r="Y71" s="1074"/>
    </row>
    <row r="72" spans="23:25" s="921" customFormat="1" ht="15">
      <c r="W72" s="1072"/>
      <c r="X72" s="1073"/>
      <c r="Y72" s="1074"/>
    </row>
    <row r="73" spans="23:25" s="921" customFormat="1" ht="15">
      <c r="W73" s="1072"/>
      <c r="X73" s="1073"/>
      <c r="Y73" s="1074"/>
    </row>
    <row r="74" spans="23:25" s="921" customFormat="1" ht="15">
      <c r="W74" s="1072"/>
      <c r="X74" s="1073"/>
      <c r="Y74" s="1074"/>
    </row>
    <row r="75" spans="23:25" s="921" customFormat="1" ht="15">
      <c r="W75" s="1072"/>
      <c r="X75" s="1073"/>
      <c r="Y75" s="1074"/>
    </row>
    <row r="76" spans="23:25" s="921" customFormat="1" ht="15">
      <c r="W76" s="1072"/>
      <c r="X76" s="1073"/>
      <c r="Y76" s="1074"/>
    </row>
    <row r="77" spans="23:25" s="921" customFormat="1" ht="15">
      <c r="W77" s="1072"/>
      <c r="X77" s="1073"/>
      <c r="Y77" s="1074"/>
    </row>
    <row r="78" spans="23:25" s="921" customFormat="1" ht="15">
      <c r="W78" s="1072"/>
      <c r="X78" s="1073"/>
      <c r="Y78" s="1074"/>
    </row>
    <row r="79" spans="23:25" s="921" customFormat="1" ht="15">
      <c r="W79" s="1072"/>
      <c r="X79" s="1073"/>
      <c r="Y79" s="1074"/>
    </row>
    <row r="80" spans="23:25" s="921" customFormat="1" ht="15">
      <c r="W80" s="1072"/>
      <c r="X80" s="1073"/>
      <c r="Y80" s="1074"/>
    </row>
    <row r="81" spans="23:25" s="921" customFormat="1" ht="15">
      <c r="W81" s="1072"/>
      <c r="X81" s="1073"/>
      <c r="Y81" s="1074"/>
    </row>
    <row r="82" spans="23:25" s="921" customFormat="1" ht="15">
      <c r="W82" s="1072"/>
      <c r="X82" s="1073"/>
      <c r="Y82" s="1074"/>
    </row>
    <row r="83" spans="23:25" s="921" customFormat="1" ht="15">
      <c r="W83" s="1072"/>
      <c r="X83" s="1073"/>
      <c r="Y83" s="1074"/>
    </row>
    <row r="84" spans="23:25" s="921" customFormat="1" ht="15">
      <c r="W84" s="1072"/>
      <c r="X84" s="1073"/>
      <c r="Y84" s="1074"/>
    </row>
    <row r="85" spans="23:25" s="921" customFormat="1" ht="15">
      <c r="W85" s="1072"/>
      <c r="X85" s="1073"/>
      <c r="Y85" s="1074"/>
    </row>
    <row r="86" spans="23:25" s="921" customFormat="1" ht="15">
      <c r="W86" s="1072"/>
      <c r="X86" s="1073"/>
      <c r="Y86" s="1074"/>
    </row>
    <row r="87" spans="23:25" s="921" customFormat="1" ht="15">
      <c r="W87" s="1072"/>
      <c r="X87" s="1073"/>
      <c r="Y87" s="1074"/>
    </row>
    <row r="88" spans="23:25" s="921" customFormat="1" ht="15">
      <c r="W88" s="1072"/>
      <c r="X88" s="1073"/>
      <c r="Y88" s="1074"/>
    </row>
    <row r="89" spans="23:25" s="921" customFormat="1" ht="15">
      <c r="W89" s="1072"/>
      <c r="X89" s="1073"/>
      <c r="Y89" s="1074"/>
    </row>
    <row r="90" spans="23:25" s="921" customFormat="1" ht="15">
      <c r="W90" s="1072"/>
      <c r="X90" s="1073"/>
      <c r="Y90" s="1074"/>
    </row>
    <row r="91" spans="23:25" s="921" customFormat="1" ht="15">
      <c r="W91" s="1072"/>
      <c r="X91" s="1073"/>
      <c r="Y91" s="1074"/>
    </row>
    <row r="92" spans="23:25" s="921" customFormat="1" ht="15">
      <c r="W92" s="1072"/>
      <c r="X92" s="1073"/>
      <c r="Y92" s="1074"/>
    </row>
    <row r="93" spans="23:25" s="921" customFormat="1" ht="15">
      <c r="W93" s="1072"/>
      <c r="X93" s="1073"/>
      <c r="Y93" s="1074"/>
    </row>
    <row r="94" spans="23:25" s="921" customFormat="1" ht="15">
      <c r="W94" s="1072"/>
      <c r="X94" s="1073"/>
      <c r="Y94" s="1074"/>
    </row>
    <row r="95" spans="23:25" s="921" customFormat="1" ht="15">
      <c r="W95" s="1072"/>
      <c r="X95" s="1073"/>
      <c r="Y95" s="1074"/>
    </row>
    <row r="96" spans="23:25" s="921" customFormat="1" ht="15">
      <c r="W96" s="1072"/>
      <c r="X96" s="1073"/>
      <c r="Y96" s="1074"/>
    </row>
    <row r="97" spans="23:25" s="921" customFormat="1" ht="15">
      <c r="W97" s="1072"/>
      <c r="X97" s="1073"/>
      <c r="Y97" s="1074"/>
    </row>
    <row r="98" spans="23:25" s="921" customFormat="1" ht="15">
      <c r="W98" s="1072"/>
      <c r="X98" s="1073"/>
      <c r="Y98" s="1074"/>
    </row>
    <row r="99" spans="23:25" s="921" customFormat="1" ht="15">
      <c r="W99" s="1072"/>
      <c r="X99" s="1073"/>
      <c r="Y99" s="1074"/>
    </row>
    <row r="100" spans="23:25" s="921" customFormat="1" ht="15">
      <c r="W100" s="1072"/>
      <c r="X100" s="1073"/>
      <c r="Y100" s="1074"/>
    </row>
    <row r="101" spans="23:25" s="921" customFormat="1" ht="15">
      <c r="W101" s="1072"/>
      <c r="X101" s="1073"/>
      <c r="Y101" s="1074"/>
    </row>
    <row r="102" spans="23:25" s="921" customFormat="1" ht="15">
      <c r="W102" s="1072"/>
      <c r="X102" s="1073"/>
      <c r="Y102" s="1074"/>
    </row>
    <row r="103" spans="23:25" s="921" customFormat="1" ht="15">
      <c r="W103" s="1072"/>
      <c r="X103" s="1073"/>
      <c r="Y103" s="1074"/>
    </row>
    <row r="104" spans="23:25" s="921" customFormat="1" ht="15">
      <c r="W104" s="1072"/>
      <c r="X104" s="1073"/>
      <c r="Y104" s="1074"/>
    </row>
    <row r="105" spans="23:25" s="921" customFormat="1" ht="15">
      <c r="W105" s="1072"/>
      <c r="X105" s="1073"/>
      <c r="Y105" s="1074"/>
    </row>
    <row r="106" spans="23:25" s="921" customFormat="1" ht="15">
      <c r="W106" s="1072"/>
      <c r="X106" s="1073"/>
      <c r="Y106" s="1074"/>
    </row>
    <row r="107" spans="23:25" s="921" customFormat="1" ht="15">
      <c r="W107" s="1072"/>
      <c r="X107" s="1073"/>
      <c r="Y107" s="1074"/>
    </row>
    <row r="108" spans="23:25" s="921" customFormat="1" ht="15">
      <c r="W108" s="1072"/>
      <c r="X108" s="1073"/>
      <c r="Y108" s="1074"/>
    </row>
    <row r="109" spans="23:25" s="921" customFormat="1" ht="15">
      <c r="W109" s="1072"/>
      <c r="X109" s="1073"/>
      <c r="Y109" s="1074"/>
    </row>
    <row r="110" spans="23:25" s="921" customFormat="1" ht="15">
      <c r="W110" s="1072"/>
      <c r="X110" s="1073"/>
      <c r="Y110" s="1074"/>
    </row>
    <row r="111" spans="23:25" s="921" customFormat="1" ht="15">
      <c r="W111" s="1072"/>
      <c r="X111" s="1073"/>
      <c r="Y111" s="1074"/>
    </row>
    <row r="112" spans="23:25" s="921" customFormat="1" ht="15">
      <c r="W112" s="1072"/>
      <c r="X112" s="1073"/>
      <c r="Y112" s="1074"/>
    </row>
    <row r="113" spans="23:25" s="921" customFormat="1" ht="15">
      <c r="W113" s="1072"/>
      <c r="X113" s="1073"/>
      <c r="Y113" s="1074"/>
    </row>
    <row r="114" spans="23:25" s="921" customFormat="1" ht="15">
      <c r="W114" s="1072"/>
      <c r="X114" s="1073"/>
      <c r="Y114" s="1074"/>
    </row>
    <row r="115" spans="23:25" s="921" customFormat="1" ht="15">
      <c r="W115" s="1072"/>
      <c r="X115" s="1073"/>
      <c r="Y115" s="1074"/>
    </row>
    <row r="116" spans="23:25" s="921" customFormat="1" ht="15">
      <c r="W116" s="1072"/>
      <c r="X116" s="1073"/>
      <c r="Y116" s="1074"/>
    </row>
    <row r="117" spans="23:25" s="921" customFormat="1" ht="15">
      <c r="W117" s="1072"/>
      <c r="X117" s="1073"/>
      <c r="Y117" s="1074"/>
    </row>
    <row r="118" spans="23:25" s="921" customFormat="1" ht="15">
      <c r="W118" s="1072"/>
      <c r="X118" s="1073"/>
      <c r="Y118" s="1074"/>
    </row>
    <row r="119" spans="23:25" s="921" customFormat="1" ht="15">
      <c r="W119" s="1072"/>
      <c r="X119" s="1073"/>
      <c r="Y119" s="1074"/>
    </row>
    <row r="120" spans="23:25" s="921" customFormat="1" ht="15">
      <c r="W120" s="1072"/>
      <c r="X120" s="1073"/>
      <c r="Y120" s="1074"/>
    </row>
    <row r="121" spans="23:25" s="921" customFormat="1" ht="15">
      <c r="W121" s="1072"/>
      <c r="X121" s="1073"/>
      <c r="Y121" s="1074"/>
    </row>
    <row r="122" spans="23:25" s="921" customFormat="1" ht="15">
      <c r="W122" s="1072"/>
      <c r="X122" s="1073"/>
      <c r="Y122" s="1074"/>
    </row>
    <row r="123" spans="23:25" s="921" customFormat="1" ht="15">
      <c r="W123" s="1072"/>
      <c r="X123" s="1073"/>
      <c r="Y123" s="1074"/>
    </row>
    <row r="124" spans="23:25" s="921" customFormat="1" ht="15">
      <c r="W124" s="1072"/>
      <c r="X124" s="1073"/>
      <c r="Y124" s="1074"/>
    </row>
    <row r="125" spans="23:25" s="921" customFormat="1" ht="15">
      <c r="W125" s="1072"/>
      <c r="X125" s="1073"/>
      <c r="Y125" s="1074"/>
    </row>
    <row r="126" spans="23:25" s="921" customFormat="1" ht="15">
      <c r="W126" s="1072"/>
      <c r="X126" s="1073"/>
      <c r="Y126" s="1074"/>
    </row>
    <row r="127" spans="23:25" s="921" customFormat="1" ht="15">
      <c r="W127" s="1072"/>
      <c r="X127" s="1073"/>
      <c r="Y127" s="1074"/>
    </row>
    <row r="128" spans="23:25" s="921" customFormat="1" ht="15">
      <c r="W128" s="1072"/>
      <c r="X128" s="1073"/>
      <c r="Y128" s="1074"/>
    </row>
    <row r="129" spans="23:25" s="921" customFormat="1" ht="15">
      <c r="W129" s="1072"/>
      <c r="X129" s="1073"/>
      <c r="Y129" s="1074"/>
    </row>
    <row r="130" spans="23:25" s="921" customFormat="1" ht="15">
      <c r="W130" s="1072"/>
      <c r="X130" s="1073"/>
      <c r="Y130" s="1074"/>
    </row>
    <row r="131" spans="23:25" s="921" customFormat="1" ht="15">
      <c r="W131" s="1072"/>
      <c r="X131" s="1073"/>
      <c r="Y131" s="1074"/>
    </row>
    <row r="132" spans="23:25" s="921" customFormat="1" ht="15">
      <c r="W132" s="1072"/>
      <c r="X132" s="1073"/>
      <c r="Y132" s="1074"/>
    </row>
    <row r="133" spans="23:25" s="921" customFormat="1" ht="15">
      <c r="W133" s="1072"/>
      <c r="X133" s="1073"/>
      <c r="Y133" s="1074"/>
    </row>
    <row r="134" spans="23:25" s="921" customFormat="1" ht="15">
      <c r="W134" s="1072"/>
      <c r="X134" s="1073"/>
      <c r="Y134" s="1074"/>
    </row>
    <row r="135" spans="23:25" s="921" customFormat="1" ht="15">
      <c r="W135" s="1072"/>
      <c r="X135" s="1073"/>
      <c r="Y135" s="1074"/>
    </row>
    <row r="136" spans="23:25" s="921" customFormat="1" ht="15">
      <c r="W136" s="1072"/>
      <c r="X136" s="1073"/>
      <c r="Y136" s="1074"/>
    </row>
    <row r="137" spans="23:25" s="921" customFormat="1" ht="15">
      <c r="W137" s="1072"/>
      <c r="X137" s="1073"/>
      <c r="Y137" s="1074"/>
    </row>
    <row r="138" spans="23:25" s="921" customFormat="1" ht="15">
      <c r="W138" s="1072"/>
      <c r="X138" s="1073"/>
      <c r="Y138" s="1074"/>
    </row>
    <row r="139" spans="23:25" s="921" customFormat="1" ht="15">
      <c r="W139" s="1072"/>
      <c r="X139" s="1073"/>
      <c r="Y139" s="1074"/>
    </row>
    <row r="140" spans="23:25" s="921" customFormat="1" ht="15">
      <c r="W140" s="1072"/>
      <c r="X140" s="1073"/>
      <c r="Y140" s="1074"/>
    </row>
    <row r="141" spans="23:25" s="921" customFormat="1" ht="15">
      <c r="W141" s="1072"/>
      <c r="X141" s="1073"/>
      <c r="Y141" s="1074"/>
    </row>
    <row r="142" spans="23:25" s="921" customFormat="1" ht="15">
      <c r="W142" s="1072"/>
      <c r="X142" s="1073"/>
      <c r="Y142" s="1074"/>
    </row>
    <row r="143" spans="23:25" s="921" customFormat="1" ht="15">
      <c r="W143" s="1072"/>
      <c r="X143" s="1073"/>
      <c r="Y143" s="1074"/>
    </row>
    <row r="144" spans="23:25" s="921" customFormat="1" ht="15">
      <c r="W144" s="1072"/>
      <c r="X144" s="1073"/>
      <c r="Y144" s="1074"/>
    </row>
    <row r="145" spans="23:25" s="921" customFormat="1" ht="15">
      <c r="W145" s="1072"/>
      <c r="X145" s="1073"/>
      <c r="Y145" s="1074"/>
    </row>
    <row r="146" spans="23:25" s="921" customFormat="1" ht="15">
      <c r="W146" s="1072"/>
      <c r="X146" s="1073"/>
      <c r="Y146" s="1074"/>
    </row>
    <row r="147" spans="23:25" s="921" customFormat="1" ht="15">
      <c r="W147" s="1072"/>
      <c r="X147" s="1073"/>
      <c r="Y147" s="1074"/>
    </row>
    <row r="148" spans="23:25" s="921" customFormat="1" ht="15">
      <c r="W148" s="1072"/>
      <c r="X148" s="1073"/>
      <c r="Y148" s="1074"/>
    </row>
    <row r="149" spans="23:25" s="921" customFormat="1" ht="15">
      <c r="W149" s="1072"/>
      <c r="X149" s="1073"/>
      <c r="Y149" s="1074"/>
    </row>
    <row r="150" spans="23:25" s="921" customFormat="1" ht="15">
      <c r="W150" s="1072"/>
      <c r="X150" s="1073"/>
      <c r="Y150" s="1074"/>
    </row>
    <row r="151" spans="23:25" s="921" customFormat="1" ht="15">
      <c r="W151" s="1072"/>
      <c r="X151" s="1073"/>
      <c r="Y151" s="1074"/>
    </row>
    <row r="152" spans="23:25" s="921" customFormat="1" ht="15">
      <c r="W152" s="1072"/>
      <c r="X152" s="1073"/>
      <c r="Y152" s="1074"/>
    </row>
    <row r="153" spans="23:25" s="921" customFormat="1" ht="15">
      <c r="W153" s="1072"/>
      <c r="X153" s="1073"/>
      <c r="Y153" s="1074"/>
    </row>
    <row r="154" spans="23:25" s="921" customFormat="1" ht="15">
      <c r="W154" s="1072"/>
      <c r="X154" s="1073"/>
      <c r="Y154" s="1074"/>
    </row>
    <row r="155" spans="23:25" s="921" customFormat="1" ht="15">
      <c r="W155" s="1072"/>
      <c r="X155" s="1073"/>
      <c r="Y155" s="1074"/>
    </row>
    <row r="156" spans="23:25" s="921" customFormat="1" ht="15">
      <c r="W156" s="1072"/>
      <c r="X156" s="1073"/>
      <c r="Y156" s="1074"/>
    </row>
    <row r="157" spans="23:25" s="921" customFormat="1" ht="15">
      <c r="W157" s="1072"/>
      <c r="X157" s="1073"/>
      <c r="Y157" s="1074"/>
    </row>
    <row r="158" spans="23:25" s="921" customFormat="1" ht="15">
      <c r="W158" s="1072"/>
      <c r="X158" s="1073"/>
      <c r="Y158" s="1074"/>
    </row>
    <row r="159" spans="23:25" s="921" customFormat="1" ht="15">
      <c r="W159" s="1072"/>
      <c r="X159" s="1073"/>
      <c r="Y159" s="1074"/>
    </row>
    <row r="160" spans="23:25" s="921" customFormat="1" ht="15">
      <c r="W160" s="1072"/>
      <c r="X160" s="1073"/>
      <c r="Y160" s="1074"/>
    </row>
    <row r="161" spans="23:25" s="921" customFormat="1" ht="15">
      <c r="W161" s="1072"/>
      <c r="X161" s="1073"/>
      <c r="Y161" s="1074"/>
    </row>
    <row r="162" spans="23:25" s="921" customFormat="1" ht="15">
      <c r="W162" s="1072"/>
      <c r="X162" s="1073"/>
      <c r="Y162" s="1074"/>
    </row>
    <row r="163" spans="23:25" s="921" customFormat="1" ht="15">
      <c r="W163" s="1072"/>
      <c r="X163" s="1073"/>
      <c r="Y163" s="1074"/>
    </row>
    <row r="164" spans="23:25" s="921" customFormat="1" ht="15">
      <c r="W164" s="1072"/>
      <c r="X164" s="1073"/>
      <c r="Y164" s="1074"/>
    </row>
    <row r="165" spans="23:25" s="921" customFormat="1" ht="15">
      <c r="W165" s="1072"/>
      <c r="X165" s="1073"/>
      <c r="Y165" s="1074"/>
    </row>
    <row r="166" spans="23:25" s="921" customFormat="1" ht="15">
      <c r="W166" s="1072"/>
      <c r="X166" s="1073"/>
      <c r="Y166" s="1074"/>
    </row>
    <row r="167" spans="23:25" s="921" customFormat="1" ht="15">
      <c r="W167" s="1072"/>
      <c r="X167" s="1073"/>
      <c r="Y167" s="1074"/>
    </row>
    <row r="168" spans="23:25" s="921" customFormat="1" ht="15">
      <c r="W168" s="1072"/>
      <c r="X168" s="1073"/>
      <c r="Y168" s="1074"/>
    </row>
    <row r="169" spans="23:25" s="921" customFormat="1" ht="15">
      <c r="W169" s="1072"/>
      <c r="X169" s="1073"/>
      <c r="Y169" s="1074"/>
    </row>
    <row r="170" spans="23:25" s="921" customFormat="1" ht="15">
      <c r="W170" s="1072"/>
      <c r="X170" s="1073"/>
      <c r="Y170" s="1074"/>
    </row>
    <row r="171" spans="23:25" s="921" customFormat="1" ht="15">
      <c r="W171" s="1072"/>
      <c r="X171" s="1073"/>
      <c r="Y171" s="1074"/>
    </row>
    <row r="172" spans="23:25" s="921" customFormat="1" ht="15">
      <c r="W172" s="1072"/>
      <c r="X172" s="1073"/>
      <c r="Y172" s="1074"/>
    </row>
    <row r="173" spans="23:25" s="921" customFormat="1" ht="15">
      <c r="W173" s="1072"/>
      <c r="X173" s="1073"/>
      <c r="Y173" s="1074"/>
    </row>
    <row r="174" spans="23:25" s="921" customFormat="1" ht="15">
      <c r="W174" s="1072"/>
      <c r="X174" s="1073"/>
      <c r="Y174" s="1074"/>
    </row>
    <row r="175" spans="23:25" s="921" customFormat="1" ht="15">
      <c r="W175" s="1072"/>
      <c r="X175" s="1073"/>
      <c r="Y175" s="1074"/>
    </row>
    <row r="176" spans="23:25" s="921" customFormat="1" ht="15">
      <c r="W176" s="1072"/>
      <c r="X176" s="1073"/>
      <c r="Y176"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5" width="12.88671875" style="1075" customWidth="1"/>
    <col min="6" max="7" width="17.21875" style="1075" customWidth="1"/>
    <col min="8" max="8" width="17.21875" style="1077" customWidth="1"/>
    <col min="9" max="9" width="17.21875" style="1075" customWidth="1"/>
    <col min="10" max="10" width="11.88671875" style="1075" customWidth="1"/>
    <col min="11" max="11" width="10.5546875" style="1077" customWidth="1"/>
    <col min="12" max="12" width="12.109375" style="1075" bestFit="1" customWidth="1"/>
    <col min="13" max="13" width="15.88671875" style="1075" customWidth="1"/>
    <col min="14" max="14" width="13.33203125" style="1075" customWidth="1"/>
    <col min="15" max="15" width="12.77734375" style="1075" bestFit="1" customWidth="1"/>
    <col min="16" max="16" width="10.5546875" style="1075" bestFit="1" customWidth="1"/>
    <col min="17" max="17" width="11" style="1075" customWidth="1"/>
    <col min="18" max="18" width="11.109375" style="1075" customWidth="1"/>
    <col min="19" max="19" width="11.5546875" style="1075" customWidth="1"/>
    <col min="20" max="20" width="13.88671875" style="1077" customWidth="1"/>
    <col min="21" max="21" width="14.6640625" style="1075" customWidth="1"/>
    <col min="22" max="22" width="18.88671875" style="1078" customWidth="1"/>
    <col min="23" max="23" width="15.33203125" style="1075" customWidth="1"/>
    <col min="24" max="16384" width="8.88671875" style="1075"/>
  </cols>
  <sheetData>
    <row r="4" spans="4:24" ht="14.25">
      <c r="D4" s="1855" t="s">
        <v>1726</v>
      </c>
      <c r="E4" s="1855"/>
      <c r="F4" s="1855"/>
      <c r="G4" s="1855"/>
      <c r="H4" s="1855"/>
      <c r="I4" s="1855"/>
      <c r="J4" s="1855"/>
      <c r="K4" s="1855"/>
      <c r="L4" s="1855"/>
      <c r="M4" s="1855"/>
      <c r="N4" s="1855"/>
      <c r="O4" s="1855"/>
      <c r="P4" s="1855"/>
      <c r="Q4" s="1855"/>
      <c r="R4" s="1855"/>
      <c r="S4" s="1855"/>
      <c r="T4" s="1855"/>
      <c r="U4" s="754"/>
      <c r="V4" s="1076"/>
      <c r="W4" s="753"/>
      <c r="X4" s="753"/>
    </row>
    <row r="5" spans="4:24" ht="13.5" thickBot="1"/>
    <row r="6" spans="4:24" ht="13.5" thickTop="1">
      <c r="D6" s="1031"/>
      <c r="E6" s="1079"/>
      <c r="F6" s="1080"/>
      <c r="G6" s="1080"/>
      <c r="H6" s="1081"/>
      <c r="I6" s="1080"/>
      <c r="J6" s="1080"/>
      <c r="K6" s="1082"/>
      <c r="L6" s="1083"/>
      <c r="M6" s="1084"/>
      <c r="N6" s="1079"/>
      <c r="O6" s="1080"/>
      <c r="P6" s="1083"/>
      <c r="Q6" s="1084"/>
      <c r="R6" s="1084"/>
      <c r="S6" s="1084"/>
      <c r="T6" s="1085"/>
    </row>
    <row r="7" spans="4:24" ht="15" thickBot="1">
      <c r="D7" s="1086"/>
      <c r="E7" s="1853" t="s">
        <v>38</v>
      </c>
      <c r="F7" s="1824"/>
      <c r="G7" s="1824"/>
      <c r="H7" s="1824"/>
      <c r="I7" s="1824"/>
      <c r="J7" s="1824"/>
      <c r="K7" s="1854"/>
      <c r="L7" s="1087" t="s">
        <v>1694</v>
      </c>
      <c r="M7" s="1087" t="s">
        <v>1169</v>
      </c>
      <c r="N7" s="1853" t="s">
        <v>1166</v>
      </c>
      <c r="O7" s="1824"/>
      <c r="P7" s="1854"/>
      <c r="Q7" s="1043" t="s">
        <v>39</v>
      </c>
      <c r="R7" s="1043" t="s">
        <v>997</v>
      </c>
      <c r="S7" s="1043" t="s">
        <v>31</v>
      </c>
      <c r="T7" s="1043" t="s">
        <v>37</v>
      </c>
    </row>
    <row r="8" spans="4:24" ht="16.5" thickTop="1" thickBot="1">
      <c r="D8" s="1088"/>
      <c r="E8" s="1089"/>
      <c r="F8" s="1039"/>
      <c r="G8" s="1039"/>
      <c r="H8" s="1090"/>
      <c r="I8" s="1039"/>
      <c r="J8" s="1039"/>
      <c r="K8" s="1091"/>
      <c r="L8" s="1046"/>
      <c r="M8" s="1040"/>
      <c r="N8" s="1042"/>
      <c r="O8" s="1039"/>
      <c r="P8" s="1050"/>
      <c r="Q8" s="1043" t="s">
        <v>45</v>
      </c>
      <c r="R8" s="1043" t="s">
        <v>1167</v>
      </c>
      <c r="S8" s="1043" t="s">
        <v>1167</v>
      </c>
      <c r="T8" s="1043"/>
    </row>
    <row r="9" spans="4:24" ht="15.75" thickTop="1">
      <c r="D9" s="1092" t="s">
        <v>32</v>
      </c>
      <c r="E9" s="1092" t="s">
        <v>1168</v>
      </c>
      <c r="F9" s="1040" t="s">
        <v>1007</v>
      </c>
      <c r="G9" s="1040" t="s">
        <v>1713</v>
      </c>
      <c r="H9" s="1043" t="s">
        <v>1714</v>
      </c>
      <c r="I9" s="1093" t="s">
        <v>1715</v>
      </c>
      <c r="J9" s="1040" t="s">
        <v>1716</v>
      </c>
      <c r="K9" s="1043" t="s">
        <v>37</v>
      </c>
      <c r="L9" s="1040"/>
      <c r="M9" s="1040"/>
      <c r="N9" s="1044" t="s">
        <v>1005</v>
      </c>
      <c r="O9" s="1044" t="s">
        <v>1699</v>
      </c>
      <c r="P9" s="1040" t="s">
        <v>1717</v>
      </c>
      <c r="Q9" s="1043" t="s">
        <v>1008</v>
      </c>
      <c r="R9" s="1040"/>
      <c r="S9" s="1040"/>
      <c r="T9" s="1043"/>
    </row>
    <row r="10" spans="4:24" ht="15">
      <c r="D10" s="1088"/>
      <c r="E10" s="1092"/>
      <c r="F10" s="1040"/>
      <c r="G10" s="1040"/>
      <c r="H10" s="1043" t="s">
        <v>1718</v>
      </c>
      <c r="I10" s="1040" t="s">
        <v>1706</v>
      </c>
      <c r="J10" s="1040"/>
      <c r="K10" s="1043"/>
      <c r="L10" s="1040"/>
      <c r="M10" s="1040"/>
      <c r="N10" s="1040"/>
      <c r="O10" s="1040" t="s">
        <v>1719</v>
      </c>
      <c r="P10" s="1040" t="s">
        <v>1719</v>
      </c>
      <c r="Q10" s="1040"/>
      <c r="R10" s="1040"/>
      <c r="S10" s="1040"/>
      <c r="T10" s="1043"/>
    </row>
    <row r="11" spans="4:24" ht="15">
      <c r="D11" s="1088"/>
      <c r="E11" s="1092"/>
      <c r="F11" s="1040"/>
      <c r="G11" s="1040"/>
      <c r="H11" s="1043"/>
      <c r="I11" s="1040"/>
      <c r="J11" s="1040"/>
      <c r="K11" s="1043"/>
      <c r="L11" s="1040"/>
      <c r="M11" s="1040"/>
      <c r="N11" s="1040"/>
      <c r="O11" s="1040"/>
      <c r="P11" s="1040"/>
      <c r="Q11" s="1040"/>
      <c r="R11" s="1040"/>
      <c r="S11" s="1040"/>
      <c r="T11" s="1043"/>
    </row>
    <row r="12" spans="4:24" ht="15.75" thickBot="1">
      <c r="D12" s="1088"/>
      <c r="E12" s="1094"/>
      <c r="F12" s="1049"/>
      <c r="G12" s="1049"/>
      <c r="H12" s="1095"/>
      <c r="I12" s="1049"/>
      <c r="J12" s="1049"/>
      <c r="K12" s="1095"/>
      <c r="L12" s="1049"/>
      <c r="M12" s="1049"/>
      <c r="N12" s="1049"/>
      <c r="O12" s="1049"/>
      <c r="P12" s="1049"/>
      <c r="Q12" s="1049"/>
      <c r="R12" s="1049"/>
      <c r="S12" s="1049"/>
      <c r="T12" s="1095"/>
    </row>
    <row r="13" spans="4:24" ht="15.75" thickTop="1">
      <c r="D13" s="1096"/>
      <c r="E13" s="1088"/>
      <c r="F13" s="1041"/>
      <c r="G13" s="1041"/>
      <c r="H13" s="1097"/>
      <c r="I13" s="1041"/>
      <c r="J13" s="1041"/>
      <c r="K13" s="1097"/>
      <c r="L13" s="1041"/>
      <c r="M13" s="1041"/>
      <c r="N13" s="1041"/>
      <c r="O13" s="1041"/>
      <c r="P13" s="1041"/>
      <c r="Q13" s="1041"/>
      <c r="R13" s="1041"/>
      <c r="S13" s="1041"/>
      <c r="T13" s="1097"/>
      <c r="V13" s="1098" t="s">
        <v>1720</v>
      </c>
    </row>
    <row r="14" spans="4:24" ht="15">
      <c r="D14" s="1099">
        <v>2015</v>
      </c>
      <c r="E14" s="1088"/>
      <c r="F14" s="1041"/>
      <c r="G14" s="1041"/>
      <c r="H14" s="1097"/>
      <c r="I14" s="1041"/>
      <c r="J14" s="1041"/>
      <c r="K14" s="1097"/>
      <c r="L14" s="1041"/>
      <c r="M14" s="1041"/>
      <c r="N14" s="1041"/>
      <c r="O14" s="1041"/>
      <c r="P14" s="1041"/>
      <c r="Q14" s="1041"/>
      <c r="R14" s="1041"/>
      <c r="S14" s="1041"/>
      <c r="T14" s="1041"/>
      <c r="V14" s="1100"/>
      <c r="W14" s="1101" t="e">
        <f>+V15/#REF!</f>
        <v>#REF!</v>
      </c>
    </row>
    <row r="15" spans="4:24" ht="15">
      <c r="D15" s="1102" t="s">
        <v>1170</v>
      </c>
      <c r="E15" s="1103" t="e">
        <f>#REF!+'Table 8 Merchant Liabilities'!E15</f>
        <v>#REF!</v>
      </c>
      <c r="F15" s="1057" t="e">
        <f>#REF!</f>
        <v>#REF!</v>
      </c>
      <c r="G15" s="1057" t="e">
        <f>#REF!+'Table 8 Merchant Liabilities'!G15</f>
        <v>#REF!</v>
      </c>
      <c r="H15" s="1134" t="e">
        <f>SUM(E15:G15)</f>
        <v>#REF!</v>
      </c>
      <c r="I15" s="1059" t="e">
        <f>#REF!+'Table 8 Merchant Liabilities'!I15</f>
        <v>#REF!</v>
      </c>
      <c r="J15" s="1057" t="e">
        <f>#REF!+'Table 8 Merchant Liabilities'!J15</f>
        <v>#REF!</v>
      </c>
      <c r="K15" s="1059" t="e">
        <f>SUM(H15:J15)</f>
        <v>#REF!</v>
      </c>
      <c r="L15" s="1057" t="e">
        <f>#REF!+'Table 8 Merchant Liabilities'!L15</f>
        <v>#REF!</v>
      </c>
      <c r="M15" s="1057" t="e">
        <f>#REF!+'Table 8 Merchant Liabilities'!M15</f>
        <v>#REF!</v>
      </c>
      <c r="N15" s="1057" t="e">
        <f>#REF!+'Table 8 Merchant Liabilities'!N15</f>
        <v>#REF!</v>
      </c>
      <c r="O15" s="1057" t="e">
        <f>#REF!+'Table 8 Merchant Liabilities'!O15</f>
        <v>#REF!</v>
      </c>
      <c r="P15" s="1057" t="e">
        <f>#REF!+'Table 8 Merchant Liabilities'!P15</f>
        <v>#REF!</v>
      </c>
      <c r="Q15" s="1057" t="e">
        <f>#REF!+'Table 8 Merchant Liabilities'!Q15</f>
        <v>#REF!</v>
      </c>
      <c r="R15" s="1057" t="e">
        <f>#REF!+'Table 8 Merchant Liabilities'!R15</f>
        <v>#REF!</v>
      </c>
      <c r="S15" s="1057" t="e">
        <f>#REF!+'Table 8 Merchant Liabilities'!S15</f>
        <v>#REF!</v>
      </c>
      <c r="T15" s="1104" t="e">
        <f>SUM(K15:S15)</f>
        <v>#REF!</v>
      </c>
      <c r="V15" s="1105" t="e">
        <f>T15-'Table 8 Merchant Liabilities'!T15-#REF!</f>
        <v>#REF!</v>
      </c>
    </row>
    <row r="16" spans="4:24" ht="15">
      <c r="D16" s="1102" t="s">
        <v>1172</v>
      </c>
      <c r="E16" s="1103" t="e">
        <f>#REF!+'Table 8 Merchant Liabilities'!E16</f>
        <v>#REF!</v>
      </c>
      <c r="F16" s="1057" t="e">
        <f>#REF!</f>
        <v>#REF!</v>
      </c>
      <c r="G16" s="1057" t="e">
        <f>#REF!+'Table 8 Merchant Liabilities'!G16</f>
        <v>#REF!</v>
      </c>
      <c r="H16" s="1134" t="e">
        <f t="shared" ref="H16:H40" si="0">SUM(E16:G16)</f>
        <v>#REF!</v>
      </c>
      <c r="I16" s="1059" t="e">
        <f>#REF!+'Table 8 Merchant Liabilities'!I16</f>
        <v>#REF!</v>
      </c>
      <c r="J16" s="1057" t="e">
        <f>#REF!+'Table 8 Merchant Liabilities'!J16</f>
        <v>#REF!</v>
      </c>
      <c r="K16" s="1059" t="e">
        <f t="shared" ref="K16:K40" si="1">SUM(H16:J16)</f>
        <v>#REF!</v>
      </c>
      <c r="L16" s="1057" t="e">
        <f>#REF!+'Table 8 Merchant Liabilities'!L16</f>
        <v>#REF!</v>
      </c>
      <c r="M16" s="1057" t="e">
        <f>#REF!+'Table 8 Merchant Liabilities'!M16</f>
        <v>#REF!</v>
      </c>
      <c r="N16" s="1057" t="e">
        <f>#REF!+'Table 8 Merchant Liabilities'!N16</f>
        <v>#REF!</v>
      </c>
      <c r="O16" s="1057" t="e">
        <f>#REF!+'Table 8 Merchant Liabilities'!O16</f>
        <v>#REF!</v>
      </c>
      <c r="P16" s="1057" t="e">
        <f>#REF!+'Table 8 Merchant Liabilities'!P16</f>
        <v>#REF!</v>
      </c>
      <c r="Q16" s="1057" t="e">
        <f>#REF!+'Table 8 Merchant Liabilities'!Q16</f>
        <v>#REF!</v>
      </c>
      <c r="R16" s="1057" t="e">
        <f>#REF!+'Table 8 Merchant Liabilities'!R16</f>
        <v>#REF!</v>
      </c>
      <c r="S16" s="1057" t="e">
        <f>#REF!+'Table 8 Merchant Liabilities'!S16</f>
        <v>#REF!</v>
      </c>
      <c r="T16" s="1104" t="e">
        <f t="shared" ref="T16:T40" si="2">SUM(K16:S16)</f>
        <v>#REF!</v>
      </c>
      <c r="V16" s="1105" t="e">
        <f>T16-'Table 8 Merchant Liabilities'!T16-#REF!</f>
        <v>#REF!</v>
      </c>
    </row>
    <row r="17" spans="4:22" ht="15">
      <c r="D17" s="1102" t="s">
        <v>1173</v>
      </c>
      <c r="E17" s="1103" t="e">
        <f>#REF!+'Table 8 Merchant Liabilities'!E17</f>
        <v>#REF!</v>
      </c>
      <c r="F17" s="1057" t="e">
        <f>#REF!</f>
        <v>#REF!</v>
      </c>
      <c r="G17" s="1057" t="e">
        <f>#REF!+'Table 8 Merchant Liabilities'!G17</f>
        <v>#REF!</v>
      </c>
      <c r="H17" s="1134" t="e">
        <f t="shared" si="0"/>
        <v>#REF!</v>
      </c>
      <c r="I17" s="1059" t="e">
        <f>#REF!+'Table 8 Merchant Liabilities'!I17</f>
        <v>#REF!</v>
      </c>
      <c r="J17" s="1057" t="e">
        <f>#REF!+'Table 8 Merchant Liabilities'!J17</f>
        <v>#REF!</v>
      </c>
      <c r="K17" s="1059" t="e">
        <f t="shared" si="1"/>
        <v>#REF!</v>
      </c>
      <c r="L17" s="1057" t="e">
        <f>#REF!+'Table 8 Merchant Liabilities'!L17</f>
        <v>#REF!</v>
      </c>
      <c r="M17" s="1057" t="e">
        <f>#REF!+'Table 8 Merchant Liabilities'!M17</f>
        <v>#REF!</v>
      </c>
      <c r="N17" s="1057" t="e">
        <f>#REF!+'Table 8 Merchant Liabilities'!N17</f>
        <v>#REF!</v>
      </c>
      <c r="O17" s="1057" t="e">
        <f>#REF!+'Table 8 Merchant Liabilities'!O17</f>
        <v>#REF!</v>
      </c>
      <c r="P17" s="1057" t="e">
        <f>#REF!+'Table 8 Merchant Liabilities'!P17</f>
        <v>#REF!</v>
      </c>
      <c r="Q17" s="1057" t="e">
        <f>#REF!+'Table 8 Merchant Liabilities'!Q17</f>
        <v>#REF!</v>
      </c>
      <c r="R17" s="1057" t="e">
        <f>#REF!+'Table 8 Merchant Liabilities'!R17</f>
        <v>#REF!</v>
      </c>
      <c r="S17" s="1057" t="e">
        <f>#REF!+'Table 8 Merchant Liabilities'!S17</f>
        <v>#REF!</v>
      </c>
      <c r="T17" s="1104" t="e">
        <f t="shared" si="2"/>
        <v>#REF!</v>
      </c>
      <c r="V17" s="1105" t="e">
        <f>T17-'Table 8 Merchant Liabilities'!T17-#REF!</f>
        <v>#REF!</v>
      </c>
    </row>
    <row r="18" spans="4:22" ht="15">
      <c r="D18" s="1102" t="s">
        <v>1174</v>
      </c>
      <c r="E18" s="1103" t="e">
        <f>#REF!+'Table 8 Merchant Liabilities'!E18</f>
        <v>#REF!</v>
      </c>
      <c r="F18" s="1057" t="e">
        <f>#REF!</f>
        <v>#REF!</v>
      </c>
      <c r="G18" s="1057" t="e">
        <f>#REF!+'Table 8 Merchant Liabilities'!G18</f>
        <v>#REF!</v>
      </c>
      <c r="H18" s="1134" t="e">
        <f t="shared" si="0"/>
        <v>#REF!</v>
      </c>
      <c r="I18" s="1059" t="e">
        <f>#REF!+'Table 8 Merchant Liabilities'!I18</f>
        <v>#REF!</v>
      </c>
      <c r="J18" s="1057" t="e">
        <f>#REF!+'Table 8 Merchant Liabilities'!J18</f>
        <v>#REF!</v>
      </c>
      <c r="K18" s="1059" t="e">
        <f t="shared" si="1"/>
        <v>#REF!</v>
      </c>
      <c r="L18" s="1057" t="e">
        <f>#REF!+'Table 8 Merchant Liabilities'!L18</f>
        <v>#REF!</v>
      </c>
      <c r="M18" s="1057" t="e">
        <f>#REF!+'Table 8 Merchant Liabilities'!M18</f>
        <v>#REF!</v>
      </c>
      <c r="N18" s="1057" t="e">
        <f>#REF!+'Table 8 Merchant Liabilities'!N18</f>
        <v>#REF!</v>
      </c>
      <c r="O18" s="1057" t="e">
        <f>#REF!+'Table 8 Merchant Liabilities'!O18</f>
        <v>#REF!</v>
      </c>
      <c r="P18" s="1057" t="e">
        <f>#REF!+'Table 8 Merchant Liabilities'!P18</f>
        <v>#REF!</v>
      </c>
      <c r="Q18" s="1057" t="e">
        <f>#REF!+'Table 8 Merchant Liabilities'!Q18</f>
        <v>#REF!</v>
      </c>
      <c r="R18" s="1057" t="e">
        <f>#REF!+'Table 8 Merchant Liabilities'!R18</f>
        <v>#REF!</v>
      </c>
      <c r="S18" s="1057" t="e">
        <f>#REF!+'Table 8 Merchant Liabilities'!S18</f>
        <v>#REF!</v>
      </c>
      <c r="T18" s="1104" t="e">
        <f t="shared" si="2"/>
        <v>#REF!</v>
      </c>
      <c r="V18" s="1105" t="e">
        <f>T18-'Table 8 Merchant Liabilities'!T18-#REF!</f>
        <v>#REF!</v>
      </c>
    </row>
    <row r="19" spans="4:22" ht="15">
      <c r="D19" s="1102" t="s">
        <v>1165</v>
      </c>
      <c r="E19" s="1103" t="e">
        <f>#REF!+'Table 8 Merchant Liabilities'!E19</f>
        <v>#REF!</v>
      </c>
      <c r="F19" s="1057" t="e">
        <f>#REF!</f>
        <v>#REF!</v>
      </c>
      <c r="G19" s="1057" t="e">
        <f>#REF!+'Table 8 Merchant Liabilities'!G19</f>
        <v>#REF!</v>
      </c>
      <c r="H19" s="1134" t="e">
        <f t="shared" si="0"/>
        <v>#REF!</v>
      </c>
      <c r="I19" s="1059" t="e">
        <f>#REF!+'Table 8 Merchant Liabilities'!I19</f>
        <v>#REF!</v>
      </c>
      <c r="J19" s="1057" t="e">
        <f>#REF!+'Table 8 Merchant Liabilities'!J19</f>
        <v>#REF!</v>
      </c>
      <c r="K19" s="1059" t="e">
        <f t="shared" si="1"/>
        <v>#REF!</v>
      </c>
      <c r="L19" s="1057" t="e">
        <f>#REF!+'Table 8 Merchant Liabilities'!L19</f>
        <v>#REF!</v>
      </c>
      <c r="M19" s="1057" t="e">
        <f>#REF!+'Table 8 Merchant Liabilities'!M19</f>
        <v>#REF!</v>
      </c>
      <c r="N19" s="1057" t="e">
        <f>#REF!+'Table 8 Merchant Liabilities'!N19</f>
        <v>#REF!</v>
      </c>
      <c r="O19" s="1057" t="e">
        <f>#REF!+'Table 8 Merchant Liabilities'!O19</f>
        <v>#REF!</v>
      </c>
      <c r="P19" s="1057" t="e">
        <f>#REF!+'Table 8 Merchant Liabilities'!P19</f>
        <v>#REF!</v>
      </c>
      <c r="Q19" s="1057" t="e">
        <f>#REF!+'Table 8 Merchant Liabilities'!Q19</f>
        <v>#REF!</v>
      </c>
      <c r="R19" s="1057" t="e">
        <f>#REF!+'Table 8 Merchant Liabilities'!R19</f>
        <v>#REF!</v>
      </c>
      <c r="S19" s="1057" t="e">
        <f>#REF!+'Table 8 Merchant Liabilities'!S19</f>
        <v>#REF!</v>
      </c>
      <c r="T19" s="1104" t="e">
        <f t="shared" si="2"/>
        <v>#REF!</v>
      </c>
      <c r="V19" s="1105" t="e">
        <f>T19-'Table 8 Merchant Liabilities'!T19-#REF!</f>
        <v>#REF!</v>
      </c>
    </row>
    <row r="20" spans="4:22" ht="15">
      <c r="D20" s="1102" t="s">
        <v>1175</v>
      </c>
      <c r="E20" s="1103" t="e">
        <f>#REF!+'Table 8 Merchant Liabilities'!E20</f>
        <v>#REF!</v>
      </c>
      <c r="F20" s="1057" t="e">
        <f>#REF!</f>
        <v>#REF!</v>
      </c>
      <c r="G20" s="1057" t="e">
        <f>#REF!+'Table 8 Merchant Liabilities'!G20</f>
        <v>#REF!</v>
      </c>
      <c r="H20" s="1134" t="e">
        <f t="shared" si="0"/>
        <v>#REF!</v>
      </c>
      <c r="I20" s="1059" t="e">
        <f>#REF!+'Table 8 Merchant Liabilities'!I20</f>
        <v>#REF!</v>
      </c>
      <c r="J20" s="1057" t="e">
        <f>#REF!+'Table 8 Merchant Liabilities'!J20</f>
        <v>#REF!</v>
      </c>
      <c r="K20" s="1059" t="e">
        <f t="shared" si="1"/>
        <v>#REF!</v>
      </c>
      <c r="L20" s="1057" t="e">
        <f>#REF!+'Table 8 Merchant Liabilities'!L20</f>
        <v>#REF!</v>
      </c>
      <c r="M20" s="1057" t="e">
        <f>#REF!+'Table 8 Merchant Liabilities'!M20</f>
        <v>#REF!</v>
      </c>
      <c r="N20" s="1057" t="e">
        <f>#REF!+'Table 8 Merchant Liabilities'!N20</f>
        <v>#REF!</v>
      </c>
      <c r="O20" s="1057" t="e">
        <f>#REF!+'Table 8 Merchant Liabilities'!O20</f>
        <v>#REF!</v>
      </c>
      <c r="P20" s="1057" t="e">
        <f>#REF!+'Table 8 Merchant Liabilities'!P20</f>
        <v>#REF!</v>
      </c>
      <c r="Q20" s="1057" t="e">
        <f>#REF!+'Table 8 Merchant Liabilities'!Q20</f>
        <v>#REF!</v>
      </c>
      <c r="R20" s="1057" t="e">
        <f>#REF!+'Table 8 Merchant Liabilities'!R20</f>
        <v>#REF!</v>
      </c>
      <c r="S20" s="1057" t="e">
        <f>#REF!+'Table 8 Merchant Liabilities'!S20</f>
        <v>#REF!</v>
      </c>
      <c r="T20" s="1104" t="e">
        <f t="shared" si="2"/>
        <v>#REF!</v>
      </c>
      <c r="V20" s="1105" t="e">
        <f>T20-'Table 8 Merchant Liabilities'!T20-#REF!</f>
        <v>#REF!</v>
      </c>
    </row>
    <row r="21" spans="4:22" ht="15">
      <c r="D21" s="1102" t="s">
        <v>1176</v>
      </c>
      <c r="E21" s="1103" t="e">
        <f>#REF!+'Table 8 Merchant Liabilities'!E21</f>
        <v>#REF!</v>
      </c>
      <c r="F21" s="1057" t="e">
        <f>#REF!</f>
        <v>#REF!</v>
      </c>
      <c r="G21" s="1057" t="e">
        <f>#REF!+'Table 8 Merchant Liabilities'!G21</f>
        <v>#REF!</v>
      </c>
      <c r="H21" s="1134" t="e">
        <f t="shared" si="0"/>
        <v>#REF!</v>
      </c>
      <c r="I21" s="1059" t="e">
        <f>#REF!+'Table 8 Merchant Liabilities'!I21</f>
        <v>#REF!</v>
      </c>
      <c r="J21" s="1057" t="e">
        <f>#REF!+'Table 8 Merchant Liabilities'!J21</f>
        <v>#REF!</v>
      </c>
      <c r="K21" s="1059" t="e">
        <f t="shared" si="1"/>
        <v>#REF!</v>
      </c>
      <c r="L21" s="1057" t="e">
        <f>#REF!+'Table 8 Merchant Liabilities'!L21</f>
        <v>#REF!</v>
      </c>
      <c r="M21" s="1057" t="e">
        <f>#REF!+'Table 8 Merchant Liabilities'!M21</f>
        <v>#REF!</v>
      </c>
      <c r="N21" s="1057" t="e">
        <f>#REF!+'Table 8 Merchant Liabilities'!N21</f>
        <v>#REF!</v>
      </c>
      <c r="O21" s="1057" t="e">
        <f>#REF!+'Table 8 Merchant Liabilities'!O21</f>
        <v>#REF!</v>
      </c>
      <c r="P21" s="1057" t="e">
        <f>#REF!+'Table 8 Merchant Liabilities'!P21</f>
        <v>#REF!</v>
      </c>
      <c r="Q21" s="1057" t="e">
        <f>#REF!+'Table 8 Merchant Liabilities'!Q21</f>
        <v>#REF!</v>
      </c>
      <c r="R21" s="1057" t="e">
        <f>#REF!+'Table 8 Merchant Liabilities'!R21</f>
        <v>#REF!</v>
      </c>
      <c r="S21" s="1057" t="e">
        <f>#REF!+'Table 8 Merchant Liabilities'!S21</f>
        <v>#REF!</v>
      </c>
      <c r="T21" s="1104" t="e">
        <f t="shared" si="2"/>
        <v>#REF!</v>
      </c>
      <c r="V21" s="1105" t="e">
        <f>T21-'Table 8 Merchant Liabilities'!T21-#REF!</f>
        <v>#REF!</v>
      </c>
    </row>
    <row r="22" spans="4:22" ht="15">
      <c r="D22" s="1102" t="s">
        <v>1177</v>
      </c>
      <c r="E22" s="1103" t="e">
        <f>#REF!+'Table 8 Merchant Liabilities'!E22</f>
        <v>#REF!</v>
      </c>
      <c r="F22" s="1057" t="e">
        <f>#REF!</f>
        <v>#REF!</v>
      </c>
      <c r="G22" s="1057" t="e">
        <f>#REF!+'Table 8 Merchant Liabilities'!G22</f>
        <v>#REF!</v>
      </c>
      <c r="H22" s="1134" t="e">
        <f t="shared" si="0"/>
        <v>#REF!</v>
      </c>
      <c r="I22" s="1059" t="e">
        <f>#REF!+'Table 8 Merchant Liabilities'!I22</f>
        <v>#REF!</v>
      </c>
      <c r="J22" s="1057" t="e">
        <f>#REF!+'Table 8 Merchant Liabilities'!J22</f>
        <v>#REF!</v>
      </c>
      <c r="K22" s="1059" t="e">
        <f t="shared" si="1"/>
        <v>#REF!</v>
      </c>
      <c r="L22" s="1057" t="e">
        <f>#REF!+'Table 8 Merchant Liabilities'!L22</f>
        <v>#REF!</v>
      </c>
      <c r="M22" s="1057" t="e">
        <f>#REF!+'Table 8 Merchant Liabilities'!M22</f>
        <v>#REF!</v>
      </c>
      <c r="N22" s="1057" t="e">
        <f>#REF!+'Table 8 Merchant Liabilities'!N22</f>
        <v>#REF!</v>
      </c>
      <c r="O22" s="1057" t="e">
        <f>#REF!+'Table 8 Merchant Liabilities'!O22</f>
        <v>#REF!</v>
      </c>
      <c r="P22" s="1057" t="e">
        <f>#REF!+'Table 8 Merchant Liabilities'!P22</f>
        <v>#REF!</v>
      </c>
      <c r="Q22" s="1057" t="e">
        <f>#REF!+'Table 8 Merchant Liabilities'!Q22</f>
        <v>#REF!</v>
      </c>
      <c r="R22" s="1057" t="e">
        <f>#REF!+'Table 8 Merchant Liabilities'!R22</f>
        <v>#REF!</v>
      </c>
      <c r="S22" s="1057" t="e">
        <f>#REF!+'Table 8 Merchant Liabilities'!S22</f>
        <v>#REF!</v>
      </c>
      <c r="T22" s="1104" t="e">
        <f t="shared" si="2"/>
        <v>#REF!</v>
      </c>
      <c r="V22" s="1105" t="e">
        <f>T22-'Table 8 Merchant Liabilities'!T22-#REF!</f>
        <v>#REF!</v>
      </c>
    </row>
    <row r="23" spans="4:22" ht="15">
      <c r="D23" s="1102" t="s">
        <v>1178</v>
      </c>
      <c r="E23" s="1103" t="e">
        <f>#REF!+'Table 8 Merchant Liabilities'!E23</f>
        <v>#REF!</v>
      </c>
      <c r="F23" s="1057" t="e">
        <f>#REF!</f>
        <v>#REF!</v>
      </c>
      <c r="G23" s="1057" t="e">
        <f>#REF!+'Table 8 Merchant Liabilities'!G23</f>
        <v>#REF!</v>
      </c>
      <c r="H23" s="1134" t="e">
        <f t="shared" si="0"/>
        <v>#REF!</v>
      </c>
      <c r="I23" s="1059" t="e">
        <f>#REF!+'Table 8 Merchant Liabilities'!I23</f>
        <v>#REF!</v>
      </c>
      <c r="J23" s="1057" t="e">
        <f>#REF!+'Table 8 Merchant Liabilities'!J23</f>
        <v>#REF!</v>
      </c>
      <c r="K23" s="1059" t="e">
        <f t="shared" si="1"/>
        <v>#REF!</v>
      </c>
      <c r="L23" s="1057" t="e">
        <f>#REF!+'Table 8 Merchant Liabilities'!L23</f>
        <v>#REF!</v>
      </c>
      <c r="M23" s="1057" t="e">
        <f>#REF!+'Table 8 Merchant Liabilities'!M23</f>
        <v>#REF!</v>
      </c>
      <c r="N23" s="1057" t="e">
        <f>#REF!+'Table 8 Merchant Liabilities'!N23</f>
        <v>#REF!</v>
      </c>
      <c r="O23" s="1057" t="e">
        <f>#REF!+'Table 8 Merchant Liabilities'!O23</f>
        <v>#REF!</v>
      </c>
      <c r="P23" s="1057" t="e">
        <f>#REF!+'Table 8 Merchant Liabilities'!P23</f>
        <v>#REF!</v>
      </c>
      <c r="Q23" s="1057" t="e">
        <f>#REF!+'Table 8 Merchant Liabilities'!Q23</f>
        <v>#REF!</v>
      </c>
      <c r="R23" s="1057" t="e">
        <f>#REF!+'Table 8 Merchant Liabilities'!R23</f>
        <v>#REF!</v>
      </c>
      <c r="S23" s="1057" t="e">
        <f>#REF!+'Table 8 Merchant Liabilities'!S23</f>
        <v>#REF!</v>
      </c>
      <c r="T23" s="1104" t="e">
        <f t="shared" si="2"/>
        <v>#REF!</v>
      </c>
      <c r="V23" s="1105" t="e">
        <f>T23-'Table 8 Merchant Liabilities'!T23-#REF!</f>
        <v>#REF!</v>
      </c>
    </row>
    <row r="24" spans="4:22" ht="15">
      <c r="D24" s="1102" t="s">
        <v>1179</v>
      </c>
      <c r="E24" s="1103" t="e">
        <f>#REF!+'Table 8 Merchant Liabilities'!E24</f>
        <v>#REF!</v>
      </c>
      <c r="F24" s="1057" t="e">
        <f>#REF!</f>
        <v>#REF!</v>
      </c>
      <c r="G24" s="1057" t="e">
        <f>#REF!+'Table 8 Merchant Liabilities'!G24</f>
        <v>#REF!</v>
      </c>
      <c r="H24" s="1134" t="e">
        <f t="shared" si="0"/>
        <v>#REF!</v>
      </c>
      <c r="I24" s="1059" t="e">
        <f>#REF!+'Table 8 Merchant Liabilities'!I24</f>
        <v>#REF!</v>
      </c>
      <c r="J24" s="1057" t="e">
        <f>#REF!+'Table 8 Merchant Liabilities'!J24</f>
        <v>#REF!</v>
      </c>
      <c r="K24" s="1059" t="e">
        <f t="shared" si="1"/>
        <v>#REF!</v>
      </c>
      <c r="L24" s="1057" t="e">
        <f>#REF!+'Table 8 Merchant Liabilities'!L24</f>
        <v>#REF!</v>
      </c>
      <c r="M24" s="1057" t="e">
        <f>#REF!+'Table 8 Merchant Liabilities'!M24</f>
        <v>#REF!</v>
      </c>
      <c r="N24" s="1057" t="e">
        <f>#REF!+'Table 8 Merchant Liabilities'!N24</f>
        <v>#REF!</v>
      </c>
      <c r="O24" s="1057" t="e">
        <f>#REF!+'Table 8 Merchant Liabilities'!O24</f>
        <v>#REF!</v>
      </c>
      <c r="P24" s="1057" t="e">
        <f>#REF!+'Table 8 Merchant Liabilities'!P24</f>
        <v>#REF!</v>
      </c>
      <c r="Q24" s="1057" t="e">
        <f>#REF!+'Table 8 Merchant Liabilities'!Q24</f>
        <v>#REF!</v>
      </c>
      <c r="R24" s="1057" t="e">
        <f>#REF!+'Table 8 Merchant Liabilities'!R24</f>
        <v>#REF!</v>
      </c>
      <c r="S24" s="1057" t="e">
        <f>#REF!+'Table 8 Merchant Liabilities'!S24</f>
        <v>#REF!</v>
      </c>
      <c r="T24" s="1104" t="e">
        <f t="shared" si="2"/>
        <v>#REF!</v>
      </c>
      <c r="V24" s="1105" t="e">
        <f>T24-'Table 8 Merchant Liabilities'!T24-#REF!</f>
        <v>#REF!</v>
      </c>
    </row>
    <row r="25" spans="4:22" ht="15">
      <c r="D25" s="1102" t="s">
        <v>1180</v>
      </c>
      <c r="E25" s="1103" t="e">
        <f>#REF!+'Table 8 Merchant Liabilities'!E25</f>
        <v>#REF!</v>
      </c>
      <c r="F25" s="1057" t="e">
        <f>#REF!</f>
        <v>#REF!</v>
      </c>
      <c r="G25" s="1057" t="e">
        <f>#REF!+'Table 8 Merchant Liabilities'!G25</f>
        <v>#REF!</v>
      </c>
      <c r="H25" s="1134" t="e">
        <f t="shared" si="0"/>
        <v>#REF!</v>
      </c>
      <c r="I25" s="1059" t="e">
        <f>#REF!+'Table 8 Merchant Liabilities'!I25</f>
        <v>#REF!</v>
      </c>
      <c r="J25" s="1057" t="e">
        <f>#REF!+'Table 8 Merchant Liabilities'!J25</f>
        <v>#REF!</v>
      </c>
      <c r="K25" s="1059" t="e">
        <f t="shared" si="1"/>
        <v>#REF!</v>
      </c>
      <c r="L25" s="1057" t="e">
        <f>#REF!+'Table 8 Merchant Liabilities'!L25</f>
        <v>#REF!</v>
      </c>
      <c r="M25" s="1057" t="e">
        <f>#REF!+'Table 8 Merchant Liabilities'!M25</f>
        <v>#REF!</v>
      </c>
      <c r="N25" s="1057" t="e">
        <f>#REF!+'Table 8 Merchant Liabilities'!N25</f>
        <v>#REF!</v>
      </c>
      <c r="O25" s="1057" t="e">
        <f>#REF!+'Table 8 Merchant Liabilities'!O25</f>
        <v>#REF!</v>
      </c>
      <c r="P25" s="1057" t="e">
        <f>#REF!+'Table 8 Merchant Liabilities'!P25</f>
        <v>#REF!</v>
      </c>
      <c r="Q25" s="1057" t="e">
        <f>#REF!+'Table 8 Merchant Liabilities'!Q25</f>
        <v>#REF!</v>
      </c>
      <c r="R25" s="1057" t="e">
        <f>#REF!+'Table 8 Merchant Liabilities'!R25</f>
        <v>#REF!</v>
      </c>
      <c r="S25" s="1057" t="e">
        <f>#REF!+'Table 8 Merchant Liabilities'!S25</f>
        <v>#REF!</v>
      </c>
      <c r="T25" s="1104" t="e">
        <f t="shared" si="2"/>
        <v>#REF!</v>
      </c>
      <c r="V25" s="1105" t="e">
        <f>T25-'Table 8 Merchant Liabilities'!T25-#REF!</f>
        <v>#REF!</v>
      </c>
    </row>
    <row r="26" spans="4:22" ht="15">
      <c r="D26" s="1102" t="s">
        <v>1181</v>
      </c>
      <c r="E26" s="1103" t="e">
        <f>#REF!+'Table 8 Merchant Liabilities'!E26</f>
        <v>#REF!</v>
      </c>
      <c r="F26" s="1057" t="e">
        <f>#REF!</f>
        <v>#REF!</v>
      </c>
      <c r="G26" s="1057" t="e">
        <f>#REF!+'Table 8 Merchant Liabilities'!G26</f>
        <v>#REF!</v>
      </c>
      <c r="H26" s="1134" t="e">
        <f t="shared" si="0"/>
        <v>#REF!</v>
      </c>
      <c r="I26" s="1059" t="e">
        <f>#REF!+'Table 8 Merchant Liabilities'!I26</f>
        <v>#REF!</v>
      </c>
      <c r="J26" s="1057" t="e">
        <f>#REF!+'Table 8 Merchant Liabilities'!J26</f>
        <v>#REF!</v>
      </c>
      <c r="K26" s="1059" t="e">
        <f t="shared" si="1"/>
        <v>#REF!</v>
      </c>
      <c r="L26" s="1057" t="e">
        <f>#REF!+'Table 8 Merchant Liabilities'!L26</f>
        <v>#REF!</v>
      </c>
      <c r="M26" s="1057" t="e">
        <f>#REF!+'Table 8 Merchant Liabilities'!M26</f>
        <v>#REF!</v>
      </c>
      <c r="N26" s="1057" t="e">
        <f>#REF!+'Table 8 Merchant Liabilities'!N26</f>
        <v>#REF!</v>
      </c>
      <c r="O26" s="1057" t="e">
        <f>#REF!+'Table 8 Merchant Liabilities'!O26</f>
        <v>#REF!</v>
      </c>
      <c r="P26" s="1057" t="e">
        <f>#REF!+'Table 8 Merchant Liabilities'!P26</f>
        <v>#REF!</v>
      </c>
      <c r="Q26" s="1057" t="e">
        <f>#REF!+'Table 8 Merchant Liabilities'!Q26</f>
        <v>#REF!</v>
      </c>
      <c r="R26" s="1057" t="e">
        <f>#REF!+'Table 8 Merchant Liabilities'!R26</f>
        <v>#REF!</v>
      </c>
      <c r="S26" s="1057" t="e">
        <f>#REF!+'Table 8 Merchant Liabilities'!S26</f>
        <v>#REF!</v>
      </c>
      <c r="T26" s="1104" t="e">
        <f t="shared" si="2"/>
        <v>#REF!</v>
      </c>
      <c r="V26" s="1105" t="e">
        <f>T26-'Table 8 Merchant Liabilities'!T26-#REF!</f>
        <v>#REF!</v>
      </c>
    </row>
    <row r="27" spans="4:22" ht="15">
      <c r="D27" s="1102"/>
      <c r="E27" s="1103"/>
      <c r="F27" s="1057"/>
      <c r="G27" s="1057"/>
      <c r="H27" s="1134"/>
      <c r="I27" s="1059"/>
      <c r="J27" s="1057"/>
      <c r="K27" s="1059"/>
      <c r="L27" s="1057"/>
      <c r="M27" s="1057"/>
      <c r="N27" s="1057"/>
      <c r="O27" s="1057"/>
      <c r="P27" s="1057"/>
      <c r="Q27" s="1057"/>
      <c r="R27" s="1057"/>
      <c r="S27" s="1057"/>
      <c r="T27" s="1104"/>
      <c r="V27" s="1105"/>
    </row>
    <row r="28" spans="4:22" ht="15">
      <c r="D28" s="1099">
        <v>2016</v>
      </c>
      <c r="E28" s="1103"/>
      <c r="F28" s="1057"/>
      <c r="G28" s="1057"/>
      <c r="H28" s="1134"/>
      <c r="I28" s="1059"/>
      <c r="J28" s="1057"/>
      <c r="K28" s="1059"/>
      <c r="L28" s="1057"/>
      <c r="M28" s="1057"/>
      <c r="N28" s="1057"/>
      <c r="O28" s="1057"/>
      <c r="P28" s="1057"/>
      <c r="Q28" s="1057"/>
      <c r="R28" s="1057"/>
      <c r="S28" s="1057"/>
      <c r="T28" s="1104"/>
      <c r="V28" s="1105"/>
    </row>
    <row r="29" spans="4:22" ht="15">
      <c r="D29" s="1102" t="s">
        <v>1170</v>
      </c>
      <c r="E29" s="1103" t="e">
        <f>#REF!+'Table 8 Merchant Liabilities'!E29</f>
        <v>#REF!</v>
      </c>
      <c r="F29" s="1057" t="e">
        <f>#REF!</f>
        <v>#REF!</v>
      </c>
      <c r="G29" s="1057" t="e">
        <f>#REF!+'Table 8 Merchant Liabilities'!G29</f>
        <v>#REF!</v>
      </c>
      <c r="H29" s="1134" t="e">
        <f t="shared" si="0"/>
        <v>#REF!</v>
      </c>
      <c r="I29" s="1059" t="e">
        <f>#REF!+'Table 8 Merchant Liabilities'!I29</f>
        <v>#REF!</v>
      </c>
      <c r="J29" s="1057" t="e">
        <f>#REF!+'Table 8 Merchant Liabilities'!J29</f>
        <v>#REF!</v>
      </c>
      <c r="K29" s="1059" t="e">
        <f t="shared" si="1"/>
        <v>#REF!</v>
      </c>
      <c r="L29" s="1057" t="e">
        <f>#REF!+'Table 8 Merchant Liabilities'!L29</f>
        <v>#REF!</v>
      </c>
      <c r="M29" s="1057" t="e">
        <f>#REF!+'Table 8 Merchant Liabilities'!M29</f>
        <v>#REF!</v>
      </c>
      <c r="N29" s="1057" t="e">
        <f>#REF!+'Table 8 Merchant Liabilities'!N29</f>
        <v>#REF!</v>
      </c>
      <c r="O29" s="1057" t="e">
        <f>#REF!+'Table 8 Merchant Liabilities'!O29</f>
        <v>#REF!</v>
      </c>
      <c r="P29" s="1057" t="e">
        <f>#REF!+'Table 8 Merchant Liabilities'!P29</f>
        <v>#REF!</v>
      </c>
      <c r="Q29" s="1057" t="e">
        <f>#REF!+'Table 8 Merchant Liabilities'!Q29</f>
        <v>#REF!</v>
      </c>
      <c r="R29" s="1057" t="e">
        <f>#REF!+'Table 8 Merchant Liabilities'!R29</f>
        <v>#REF!</v>
      </c>
      <c r="S29" s="1057" t="e">
        <f>#REF!+'Table 8 Merchant Liabilities'!S29</f>
        <v>#REF!</v>
      </c>
      <c r="T29" s="1104" t="e">
        <f t="shared" si="2"/>
        <v>#REF!</v>
      </c>
      <c r="V29" s="1105" t="e">
        <f>T29-'Table 8 Merchant Liabilities'!T29-#REF!</f>
        <v>#REF!</v>
      </c>
    </row>
    <row r="30" spans="4:22" ht="15">
      <c r="D30" s="1102" t="s">
        <v>1172</v>
      </c>
      <c r="E30" s="1103" t="e">
        <f>#REF!+'Table 8 Merchant Liabilities'!E30</f>
        <v>#REF!</v>
      </c>
      <c r="F30" s="1057" t="e">
        <f>#REF!</f>
        <v>#REF!</v>
      </c>
      <c r="G30" s="1057" t="e">
        <f>#REF!+'Table 8 Merchant Liabilities'!G30</f>
        <v>#REF!</v>
      </c>
      <c r="H30" s="1134" t="e">
        <f t="shared" si="0"/>
        <v>#REF!</v>
      </c>
      <c r="I30" s="1059" t="e">
        <f>#REF!+'Table 8 Merchant Liabilities'!I30</f>
        <v>#REF!</v>
      </c>
      <c r="J30" s="1057" t="e">
        <f>#REF!+'Table 8 Merchant Liabilities'!J30</f>
        <v>#REF!</v>
      </c>
      <c r="K30" s="1059" t="e">
        <f t="shared" si="1"/>
        <v>#REF!</v>
      </c>
      <c r="L30" s="1057" t="e">
        <f>#REF!+'Table 8 Merchant Liabilities'!L30</f>
        <v>#REF!</v>
      </c>
      <c r="M30" s="1057" t="e">
        <f>#REF!+'Table 8 Merchant Liabilities'!M30</f>
        <v>#REF!</v>
      </c>
      <c r="N30" s="1057" t="e">
        <f>#REF!+'Table 8 Merchant Liabilities'!N30</f>
        <v>#REF!</v>
      </c>
      <c r="O30" s="1057" t="e">
        <f>#REF!+'Table 8 Merchant Liabilities'!O30</f>
        <v>#REF!</v>
      </c>
      <c r="P30" s="1057" t="e">
        <f>#REF!+'Table 8 Merchant Liabilities'!P30</f>
        <v>#REF!</v>
      </c>
      <c r="Q30" s="1057" t="e">
        <f>#REF!+'Table 8 Merchant Liabilities'!Q30</f>
        <v>#REF!</v>
      </c>
      <c r="R30" s="1057" t="e">
        <f>#REF!+'Table 8 Merchant Liabilities'!R30</f>
        <v>#REF!</v>
      </c>
      <c r="S30" s="1057" t="e">
        <f>#REF!+'Table 8 Merchant Liabilities'!S30</f>
        <v>#REF!</v>
      </c>
      <c r="T30" s="1104" t="e">
        <f t="shared" si="2"/>
        <v>#REF!</v>
      </c>
      <c r="V30" s="1105" t="e">
        <f>T30-'Table 8 Merchant Liabilities'!T30-#REF!</f>
        <v>#REF!</v>
      </c>
    </row>
    <row r="31" spans="4:22" ht="15">
      <c r="D31" s="1102" t="s">
        <v>1173</v>
      </c>
      <c r="E31" s="1103" t="e">
        <f>#REF!+'Table 8 Merchant Liabilities'!E31</f>
        <v>#REF!</v>
      </c>
      <c r="F31" s="1057" t="e">
        <f>#REF!</f>
        <v>#REF!</v>
      </c>
      <c r="G31" s="1057" t="e">
        <f>#REF!+'Table 8 Merchant Liabilities'!G31</f>
        <v>#REF!</v>
      </c>
      <c r="H31" s="1134" t="e">
        <f t="shared" si="0"/>
        <v>#REF!</v>
      </c>
      <c r="I31" s="1059" t="e">
        <f>#REF!+'Table 8 Merchant Liabilities'!I31</f>
        <v>#REF!</v>
      </c>
      <c r="J31" s="1057" t="e">
        <f>#REF!+'Table 8 Merchant Liabilities'!J31</f>
        <v>#REF!</v>
      </c>
      <c r="K31" s="1059" t="e">
        <f t="shared" si="1"/>
        <v>#REF!</v>
      </c>
      <c r="L31" s="1057" t="e">
        <f>#REF!+'Table 8 Merchant Liabilities'!L31</f>
        <v>#REF!</v>
      </c>
      <c r="M31" s="1057" t="e">
        <f>#REF!+'Table 8 Merchant Liabilities'!M31</f>
        <v>#REF!</v>
      </c>
      <c r="N31" s="1057" t="e">
        <f>#REF!+'Table 8 Merchant Liabilities'!N31</f>
        <v>#REF!</v>
      </c>
      <c r="O31" s="1057" t="e">
        <f>#REF!+'Table 8 Merchant Liabilities'!O31</f>
        <v>#REF!</v>
      </c>
      <c r="P31" s="1057" t="e">
        <f>#REF!+'Table 8 Merchant Liabilities'!P31</f>
        <v>#REF!</v>
      </c>
      <c r="Q31" s="1057" t="e">
        <f>#REF!+'Table 8 Merchant Liabilities'!Q31</f>
        <v>#REF!</v>
      </c>
      <c r="R31" s="1057" t="e">
        <f>#REF!+'Table 8 Merchant Liabilities'!R31</f>
        <v>#REF!</v>
      </c>
      <c r="S31" s="1057" t="e">
        <f>#REF!+'Table 8 Merchant Liabilities'!S31</f>
        <v>#REF!</v>
      </c>
      <c r="T31" s="1104" t="e">
        <f t="shared" si="2"/>
        <v>#REF!</v>
      </c>
      <c r="V31" s="1105" t="e">
        <f>T31-'Table 8 Merchant Liabilities'!T31-#REF!</f>
        <v>#REF!</v>
      </c>
    </row>
    <row r="32" spans="4:22" ht="15">
      <c r="D32" s="1102" t="s">
        <v>1174</v>
      </c>
      <c r="E32" s="1103" t="e">
        <f>#REF!+'Table 8 Merchant Liabilities'!E32</f>
        <v>#REF!</v>
      </c>
      <c r="F32" s="1057" t="e">
        <f>#REF!</f>
        <v>#REF!</v>
      </c>
      <c r="G32" s="1057" t="e">
        <f>#REF!+'Table 8 Merchant Liabilities'!G32</f>
        <v>#REF!</v>
      </c>
      <c r="H32" s="1134" t="e">
        <f t="shared" si="0"/>
        <v>#REF!</v>
      </c>
      <c r="I32" s="1059" t="e">
        <f>#REF!+'Table 8 Merchant Liabilities'!I32</f>
        <v>#REF!</v>
      </c>
      <c r="J32" s="1057" t="e">
        <f>#REF!+'Table 8 Merchant Liabilities'!J32</f>
        <v>#REF!</v>
      </c>
      <c r="K32" s="1059" t="e">
        <f t="shared" si="1"/>
        <v>#REF!</v>
      </c>
      <c r="L32" s="1057" t="e">
        <f>#REF!+'Table 8 Merchant Liabilities'!L32</f>
        <v>#REF!</v>
      </c>
      <c r="M32" s="1057" t="e">
        <f>#REF!+'Table 8 Merchant Liabilities'!M32</f>
        <v>#REF!</v>
      </c>
      <c r="N32" s="1057" t="e">
        <f>#REF!+'Table 8 Merchant Liabilities'!N32</f>
        <v>#REF!</v>
      </c>
      <c r="O32" s="1057" t="e">
        <f>#REF!+'Table 8 Merchant Liabilities'!O32</f>
        <v>#REF!</v>
      </c>
      <c r="P32" s="1057" t="e">
        <f>#REF!+'Table 8 Merchant Liabilities'!P32</f>
        <v>#REF!</v>
      </c>
      <c r="Q32" s="1057" t="e">
        <f>#REF!+'Table 8 Merchant Liabilities'!Q32</f>
        <v>#REF!</v>
      </c>
      <c r="R32" s="1057" t="e">
        <f>#REF!+'Table 8 Merchant Liabilities'!R32</f>
        <v>#REF!</v>
      </c>
      <c r="S32" s="1057" t="e">
        <f>#REF!+'Table 8 Merchant Liabilities'!S32</f>
        <v>#REF!</v>
      </c>
      <c r="T32" s="1104" t="e">
        <f t="shared" si="2"/>
        <v>#REF!</v>
      </c>
      <c r="V32" s="1105" t="e">
        <f>T32-'Table 8 Merchant Liabilities'!T32-#REF!</f>
        <v>#REF!</v>
      </c>
    </row>
    <row r="33" spans="4:23" ht="15">
      <c r="D33" s="1102" t="s">
        <v>1165</v>
      </c>
      <c r="E33" s="1103" t="e">
        <f>#REF!+'Table 8 Merchant Liabilities'!E33</f>
        <v>#REF!</v>
      </c>
      <c r="F33" s="1057" t="e">
        <f>#REF!</f>
        <v>#REF!</v>
      </c>
      <c r="G33" s="1057" t="e">
        <f>#REF!+'Table 8 Merchant Liabilities'!G33</f>
        <v>#REF!</v>
      </c>
      <c r="H33" s="1134" t="e">
        <f t="shared" si="0"/>
        <v>#REF!</v>
      </c>
      <c r="I33" s="1059" t="e">
        <f>#REF!+'Table 8 Merchant Liabilities'!I33</f>
        <v>#REF!</v>
      </c>
      <c r="J33" s="1057" t="e">
        <f>#REF!+'Table 8 Merchant Liabilities'!J33</f>
        <v>#REF!</v>
      </c>
      <c r="K33" s="1059" t="e">
        <f t="shared" si="1"/>
        <v>#REF!</v>
      </c>
      <c r="L33" s="1057" t="e">
        <f>#REF!+'Table 8 Merchant Liabilities'!L33</f>
        <v>#REF!</v>
      </c>
      <c r="M33" s="1057" t="e">
        <f>#REF!+'Table 8 Merchant Liabilities'!M33</f>
        <v>#REF!</v>
      </c>
      <c r="N33" s="1057" t="e">
        <f>#REF!+'Table 8 Merchant Liabilities'!N33</f>
        <v>#REF!</v>
      </c>
      <c r="O33" s="1057" t="e">
        <f>#REF!+'Table 8 Merchant Liabilities'!O33</f>
        <v>#REF!</v>
      </c>
      <c r="P33" s="1057" t="e">
        <f>#REF!+'Table 8 Merchant Liabilities'!P33</f>
        <v>#REF!</v>
      </c>
      <c r="Q33" s="1057" t="e">
        <f>#REF!+'Table 8 Merchant Liabilities'!Q33</f>
        <v>#REF!</v>
      </c>
      <c r="R33" s="1057" t="e">
        <f>#REF!+'Table 8 Merchant Liabilities'!R33</f>
        <v>#REF!</v>
      </c>
      <c r="S33" s="1057" t="e">
        <f>#REF!+'Table 8 Merchant Liabilities'!S33</f>
        <v>#REF!</v>
      </c>
      <c r="T33" s="1104" t="e">
        <f t="shared" si="2"/>
        <v>#REF!</v>
      </c>
      <c r="V33" s="1105" t="e">
        <f>T33-'Table 8 Merchant Liabilities'!T33-#REF!</f>
        <v>#REF!</v>
      </c>
    </row>
    <row r="34" spans="4:23" ht="15">
      <c r="D34" s="1102" t="s">
        <v>1203</v>
      </c>
      <c r="E34" s="1103" t="e">
        <f>#REF!+'Table 8 Merchant Liabilities'!E34</f>
        <v>#REF!</v>
      </c>
      <c r="F34" s="1057" t="e">
        <f>#REF!</f>
        <v>#REF!</v>
      </c>
      <c r="G34" s="1057" t="e">
        <f>#REF!+'Table 8 Merchant Liabilities'!G34</f>
        <v>#REF!</v>
      </c>
      <c r="H34" s="1134" t="e">
        <f t="shared" si="0"/>
        <v>#REF!</v>
      </c>
      <c r="I34" s="1059" t="e">
        <f>#REF!+'Table 8 Merchant Liabilities'!I34</f>
        <v>#REF!</v>
      </c>
      <c r="J34" s="1057" t="e">
        <f>#REF!+'Table 8 Merchant Liabilities'!J34</f>
        <v>#REF!</v>
      </c>
      <c r="K34" s="1059" t="e">
        <f t="shared" si="1"/>
        <v>#REF!</v>
      </c>
      <c r="L34" s="1057" t="e">
        <f>#REF!+'Table 8 Merchant Liabilities'!L34</f>
        <v>#REF!</v>
      </c>
      <c r="M34" s="1057" t="e">
        <f>#REF!+'Table 8 Merchant Liabilities'!M34</f>
        <v>#REF!</v>
      </c>
      <c r="N34" s="1057" t="e">
        <f>#REF!+'Table 8 Merchant Liabilities'!N34</f>
        <v>#REF!</v>
      </c>
      <c r="O34" s="1057" t="e">
        <f>#REF!+'Table 8 Merchant Liabilities'!O34</f>
        <v>#REF!</v>
      </c>
      <c r="P34" s="1057" t="e">
        <f>#REF!+'Table 8 Merchant Liabilities'!P34</f>
        <v>#REF!</v>
      </c>
      <c r="Q34" s="1057" t="e">
        <f>#REF!+'Table 8 Merchant Liabilities'!Q34</f>
        <v>#REF!</v>
      </c>
      <c r="R34" s="1057" t="e">
        <f>#REF!+'Table 8 Merchant Liabilities'!R34</f>
        <v>#REF!</v>
      </c>
      <c r="S34" s="1057" t="e">
        <f>#REF!+'Table 8 Merchant Liabilities'!S34</f>
        <v>#REF!</v>
      </c>
      <c r="T34" s="1104" t="e">
        <f t="shared" si="2"/>
        <v>#REF!</v>
      </c>
      <c r="V34" s="1105" t="e">
        <f>T34-'Table 8 Merchant Liabilities'!T34-#REF!</f>
        <v>#REF!</v>
      </c>
    </row>
    <row r="35" spans="4:23" ht="15">
      <c r="D35" s="1102" t="s">
        <v>1205</v>
      </c>
      <c r="E35" s="1103" t="e">
        <f>#REF!+'Table 8 Merchant Liabilities'!E35</f>
        <v>#REF!</v>
      </c>
      <c r="F35" s="1057" t="e">
        <f>#REF!</f>
        <v>#REF!</v>
      </c>
      <c r="G35" s="1057" t="e">
        <f>#REF!+'Table 8 Merchant Liabilities'!G35</f>
        <v>#REF!</v>
      </c>
      <c r="H35" s="1134" t="e">
        <f t="shared" si="0"/>
        <v>#REF!</v>
      </c>
      <c r="I35" s="1059" t="e">
        <f>#REF!+'Table 8 Merchant Liabilities'!I35</f>
        <v>#REF!</v>
      </c>
      <c r="J35" s="1057" t="e">
        <f>#REF!+'Table 8 Merchant Liabilities'!J35</f>
        <v>#REF!</v>
      </c>
      <c r="K35" s="1059" t="e">
        <f t="shared" si="1"/>
        <v>#REF!</v>
      </c>
      <c r="L35" s="1057" t="e">
        <f>#REF!+'Table 8 Merchant Liabilities'!L35</f>
        <v>#REF!</v>
      </c>
      <c r="M35" s="1057" t="e">
        <f>#REF!+'Table 8 Merchant Liabilities'!M35</f>
        <v>#REF!</v>
      </c>
      <c r="N35" s="1057" t="e">
        <f>#REF!+'Table 8 Merchant Liabilities'!N35</f>
        <v>#REF!</v>
      </c>
      <c r="O35" s="1057" t="e">
        <f>#REF!+'Table 8 Merchant Liabilities'!O35</f>
        <v>#REF!</v>
      </c>
      <c r="P35" s="1057" t="e">
        <f>#REF!+'Table 8 Merchant Liabilities'!P35</f>
        <v>#REF!</v>
      </c>
      <c r="Q35" s="1057" t="e">
        <f>#REF!+'Table 8 Merchant Liabilities'!Q35</f>
        <v>#REF!</v>
      </c>
      <c r="R35" s="1057" t="e">
        <f>#REF!+'Table 8 Merchant Liabilities'!R35</f>
        <v>#REF!</v>
      </c>
      <c r="S35" s="1057" t="e">
        <f>#REF!+'Table 8 Merchant Liabilities'!S35</f>
        <v>#REF!</v>
      </c>
      <c r="T35" s="1104" t="e">
        <f t="shared" si="2"/>
        <v>#REF!</v>
      </c>
      <c r="V35" s="1105" t="e">
        <f>T35-'Table 8 Merchant Liabilities'!T35-#REF!</f>
        <v>#REF!</v>
      </c>
    </row>
    <row r="36" spans="4:23" ht="15">
      <c r="D36" s="1102" t="s">
        <v>1177</v>
      </c>
      <c r="E36" s="1103" t="e">
        <f>#REF!+'Table 8 Merchant Liabilities'!E36</f>
        <v>#REF!</v>
      </c>
      <c r="F36" s="1057" t="e">
        <f>#REF!</f>
        <v>#REF!</v>
      </c>
      <c r="G36" s="1057" t="e">
        <f>#REF!+'Table 8 Merchant Liabilities'!G36</f>
        <v>#REF!</v>
      </c>
      <c r="H36" s="1134" t="e">
        <f t="shared" si="0"/>
        <v>#REF!</v>
      </c>
      <c r="I36" s="1059" t="e">
        <f>#REF!+'Table 8 Merchant Liabilities'!I36</f>
        <v>#REF!</v>
      </c>
      <c r="J36" s="1057" t="e">
        <f>#REF!+'Table 8 Merchant Liabilities'!J36</f>
        <v>#REF!</v>
      </c>
      <c r="K36" s="1059" t="e">
        <f t="shared" si="1"/>
        <v>#REF!</v>
      </c>
      <c r="L36" s="1057" t="e">
        <f>#REF!+'Table 8 Merchant Liabilities'!L36</f>
        <v>#REF!</v>
      </c>
      <c r="M36" s="1057" t="e">
        <f>#REF!+'Table 8 Merchant Liabilities'!M36</f>
        <v>#REF!</v>
      </c>
      <c r="N36" s="1057" t="e">
        <f>#REF!+'Table 8 Merchant Liabilities'!N36</f>
        <v>#REF!</v>
      </c>
      <c r="O36" s="1057" t="e">
        <f>#REF!+'Table 8 Merchant Liabilities'!O36</f>
        <v>#REF!</v>
      </c>
      <c r="P36" s="1057" t="e">
        <f>#REF!+'Table 8 Merchant Liabilities'!P36</f>
        <v>#REF!</v>
      </c>
      <c r="Q36" s="1057" t="e">
        <f>#REF!+'Table 8 Merchant Liabilities'!Q36</f>
        <v>#REF!</v>
      </c>
      <c r="R36" s="1057" t="e">
        <f>#REF!+'Table 8 Merchant Liabilities'!R36</f>
        <v>#REF!</v>
      </c>
      <c r="S36" s="1057" t="e">
        <f>#REF!+'Table 8 Merchant Liabilities'!S36</f>
        <v>#REF!</v>
      </c>
      <c r="T36" s="1104" t="e">
        <f t="shared" si="2"/>
        <v>#REF!</v>
      </c>
      <c r="V36" s="1105" t="e">
        <f>T36-'Table 8 Merchant Liabilities'!T36-#REF!</f>
        <v>#REF!</v>
      </c>
      <c r="W36" s="1106"/>
    </row>
    <row r="37" spans="4:23" ht="15">
      <c r="D37" s="1102" t="s">
        <v>1178</v>
      </c>
      <c r="E37" s="1103" t="e">
        <f>#REF!+'Table 8 Merchant Liabilities'!E37</f>
        <v>#REF!</v>
      </c>
      <c r="F37" s="1057" t="e">
        <f>#REF!</f>
        <v>#REF!</v>
      </c>
      <c r="G37" s="1057" t="e">
        <f>#REF!+'Table 8 Merchant Liabilities'!G37</f>
        <v>#REF!</v>
      </c>
      <c r="H37" s="1134" t="e">
        <f t="shared" si="0"/>
        <v>#REF!</v>
      </c>
      <c r="I37" s="1059" t="e">
        <f>#REF!+'Table 8 Merchant Liabilities'!I37</f>
        <v>#REF!</v>
      </c>
      <c r="J37" s="1057" t="e">
        <f>#REF!+'Table 8 Merchant Liabilities'!J37</f>
        <v>#REF!</v>
      </c>
      <c r="K37" s="1059" t="e">
        <f t="shared" si="1"/>
        <v>#REF!</v>
      </c>
      <c r="L37" s="1057" t="e">
        <f>#REF!+'Table 8 Merchant Liabilities'!L37</f>
        <v>#REF!</v>
      </c>
      <c r="M37" s="1057" t="e">
        <f>#REF!+'Table 8 Merchant Liabilities'!M37</f>
        <v>#REF!</v>
      </c>
      <c r="N37" s="1057" t="e">
        <f>#REF!+'Table 8 Merchant Liabilities'!N37</f>
        <v>#REF!</v>
      </c>
      <c r="O37" s="1057" t="e">
        <f>#REF!+'Table 8 Merchant Liabilities'!O37</f>
        <v>#REF!</v>
      </c>
      <c r="P37" s="1057" t="e">
        <f>#REF!+'Table 8 Merchant Liabilities'!P37</f>
        <v>#REF!</v>
      </c>
      <c r="Q37" s="1057" t="e">
        <f>#REF!+'Table 8 Merchant Liabilities'!Q37</f>
        <v>#REF!</v>
      </c>
      <c r="R37" s="1057" t="e">
        <f>#REF!+'Table 8 Merchant Liabilities'!R37</f>
        <v>#REF!</v>
      </c>
      <c r="S37" s="1057" t="e">
        <f>#REF!+'Table 8 Merchant Liabilities'!S37</f>
        <v>#REF!</v>
      </c>
      <c r="T37" s="1104" t="e">
        <f t="shared" si="2"/>
        <v>#REF!</v>
      </c>
      <c r="V37" s="1105" t="e">
        <f>T37-'Table 8 Merchant Liabilities'!T37-#REF!</f>
        <v>#REF!</v>
      </c>
      <c r="W37" s="1106"/>
    </row>
    <row r="38" spans="4:23" ht="15">
      <c r="D38" s="1102" t="s">
        <v>1179</v>
      </c>
      <c r="E38" s="1103" t="e">
        <f>#REF!+'Table 8 Merchant Liabilities'!E38</f>
        <v>#REF!</v>
      </c>
      <c r="F38" s="1057" t="e">
        <f>#REF!</f>
        <v>#REF!</v>
      </c>
      <c r="G38" s="1057" t="e">
        <f>#REF!+'Table 8 Merchant Liabilities'!G38</f>
        <v>#REF!</v>
      </c>
      <c r="H38" s="1134" t="e">
        <f t="shared" si="0"/>
        <v>#REF!</v>
      </c>
      <c r="I38" s="1059" t="e">
        <f>#REF!+'Table 8 Merchant Liabilities'!I38</f>
        <v>#REF!</v>
      </c>
      <c r="J38" s="1057" t="e">
        <f>#REF!+'Table 8 Merchant Liabilities'!J38</f>
        <v>#REF!</v>
      </c>
      <c r="K38" s="1059" t="e">
        <f t="shared" si="1"/>
        <v>#REF!</v>
      </c>
      <c r="L38" s="1057" t="e">
        <f>#REF!+'Table 8 Merchant Liabilities'!L38</f>
        <v>#REF!</v>
      </c>
      <c r="M38" s="1057" t="e">
        <f>#REF!+'Table 8 Merchant Liabilities'!M38</f>
        <v>#REF!</v>
      </c>
      <c r="N38" s="1057" t="e">
        <f>#REF!+'Table 8 Merchant Liabilities'!N38</f>
        <v>#REF!</v>
      </c>
      <c r="O38" s="1057" t="e">
        <f>#REF!+'Table 8 Merchant Liabilities'!O38</f>
        <v>#REF!</v>
      </c>
      <c r="P38" s="1057" t="e">
        <f>#REF!+'Table 8 Merchant Liabilities'!P38</f>
        <v>#REF!</v>
      </c>
      <c r="Q38" s="1057" t="e">
        <f>#REF!+'Table 8 Merchant Liabilities'!Q38</f>
        <v>#REF!</v>
      </c>
      <c r="R38" s="1057" t="e">
        <f>#REF!+'Table 8 Merchant Liabilities'!R38</f>
        <v>#REF!</v>
      </c>
      <c r="S38" s="1057" t="e">
        <f>#REF!+'Table 8 Merchant Liabilities'!S38</f>
        <v>#REF!</v>
      </c>
      <c r="T38" s="1104" t="e">
        <f t="shared" si="2"/>
        <v>#REF!</v>
      </c>
      <c r="V38" s="1105" t="e">
        <f>T38-'Table 8 Merchant Liabilities'!T38-#REF!</f>
        <v>#REF!</v>
      </c>
      <c r="W38" s="1106"/>
    </row>
    <row r="39" spans="4:23" ht="15">
      <c r="D39" s="1102" t="s">
        <v>1180</v>
      </c>
      <c r="E39" s="1103" t="e">
        <f>#REF!+'Table 8 Merchant Liabilities'!E39</f>
        <v>#REF!</v>
      </c>
      <c r="F39" s="1057" t="e">
        <f>#REF!</f>
        <v>#REF!</v>
      </c>
      <c r="G39" s="1057" t="e">
        <f>#REF!+'Table 8 Merchant Liabilities'!G39</f>
        <v>#REF!</v>
      </c>
      <c r="H39" s="1134" t="e">
        <f t="shared" si="0"/>
        <v>#REF!</v>
      </c>
      <c r="I39" s="1059" t="e">
        <f>#REF!+'Table 8 Merchant Liabilities'!I39</f>
        <v>#REF!</v>
      </c>
      <c r="J39" s="1057" t="e">
        <f>#REF!+'Table 8 Merchant Liabilities'!J39</f>
        <v>#REF!</v>
      </c>
      <c r="K39" s="1059" t="e">
        <f t="shared" si="1"/>
        <v>#REF!</v>
      </c>
      <c r="L39" s="1057" t="e">
        <f>#REF!+'Table 8 Merchant Liabilities'!L39</f>
        <v>#REF!</v>
      </c>
      <c r="M39" s="1057" t="e">
        <f>#REF!+'Table 8 Merchant Liabilities'!M39</f>
        <v>#REF!</v>
      </c>
      <c r="N39" s="1057" t="e">
        <f>#REF!+'Table 8 Merchant Liabilities'!N39</f>
        <v>#REF!</v>
      </c>
      <c r="O39" s="1057" t="e">
        <f>#REF!+'Table 8 Merchant Liabilities'!O39</f>
        <v>#REF!</v>
      </c>
      <c r="P39" s="1057" t="e">
        <f>#REF!+'Table 8 Merchant Liabilities'!P39</f>
        <v>#REF!</v>
      </c>
      <c r="Q39" s="1057" t="e">
        <f>#REF!+'Table 8 Merchant Liabilities'!Q39</f>
        <v>#REF!</v>
      </c>
      <c r="R39" s="1057" t="e">
        <f>#REF!+'Table 8 Merchant Liabilities'!R39</f>
        <v>#REF!</v>
      </c>
      <c r="S39" s="1057" t="e">
        <f>#REF!+'Table 8 Merchant Liabilities'!S39</f>
        <v>#REF!</v>
      </c>
      <c r="T39" s="1104" t="e">
        <f t="shared" si="2"/>
        <v>#REF!</v>
      </c>
      <c r="V39" s="1105" t="e">
        <f>T39-'Table 8 Merchant Liabilities'!T39-#REF!</f>
        <v>#REF!</v>
      </c>
      <c r="W39" s="1106"/>
    </row>
    <row r="40" spans="4:23" ht="15">
      <c r="D40" s="1102" t="s">
        <v>1181</v>
      </c>
      <c r="E40" s="1103" t="e">
        <f>#REF!+'Table 8 Merchant Liabilities'!E40</f>
        <v>#REF!</v>
      </c>
      <c r="F40" s="1057" t="e">
        <f>#REF!</f>
        <v>#REF!</v>
      </c>
      <c r="G40" s="1057" t="e">
        <f>#REF!+'Table 8 Merchant Liabilities'!G40</f>
        <v>#REF!</v>
      </c>
      <c r="H40" s="1134" t="e">
        <f t="shared" si="0"/>
        <v>#REF!</v>
      </c>
      <c r="I40" s="1059" t="e">
        <f>#REF!+'Table 8 Merchant Liabilities'!I40</f>
        <v>#REF!</v>
      </c>
      <c r="J40" s="1057" t="e">
        <f>#REF!+'Table 8 Merchant Liabilities'!J40</f>
        <v>#REF!</v>
      </c>
      <c r="K40" s="1059" t="e">
        <f t="shared" si="1"/>
        <v>#REF!</v>
      </c>
      <c r="L40" s="1057" t="e">
        <f>#REF!+'Table 8 Merchant Liabilities'!L40</f>
        <v>#REF!</v>
      </c>
      <c r="M40" s="1057" t="e">
        <f>#REF!+'Table 8 Merchant Liabilities'!M40</f>
        <v>#REF!</v>
      </c>
      <c r="N40" s="1057" t="e">
        <f>#REF!+'Table 8 Merchant Liabilities'!N40</f>
        <v>#REF!</v>
      </c>
      <c r="O40" s="1057" t="e">
        <f>#REF!+'Table 8 Merchant Liabilities'!O40</f>
        <v>#REF!</v>
      </c>
      <c r="P40" s="1057" t="e">
        <f>#REF!+'Table 8 Merchant Liabilities'!P40</f>
        <v>#REF!</v>
      </c>
      <c r="Q40" s="1057" t="e">
        <f>#REF!+'Table 8 Merchant Liabilities'!Q40</f>
        <v>#REF!</v>
      </c>
      <c r="R40" s="1057" t="e">
        <f>#REF!+'Table 8 Merchant Liabilities'!R40</f>
        <v>#REF!</v>
      </c>
      <c r="S40" s="1057" t="e">
        <f>#REF!+'Table 8 Merchant Liabilities'!S40</f>
        <v>#REF!</v>
      </c>
      <c r="T40" s="1104" t="e">
        <f t="shared" si="2"/>
        <v>#REF!</v>
      </c>
      <c r="V40" s="1105" t="e">
        <f>T40-'Table 8 Merchant Liabilities'!T40-#REF!</f>
        <v>#REF!</v>
      </c>
      <c r="W40" s="1106"/>
    </row>
    <row r="41" spans="4:23" ht="15">
      <c r="D41" s="1102"/>
      <c r="E41" s="1103"/>
      <c r="F41" s="1057"/>
      <c r="G41" s="1057"/>
      <c r="H41" s="1059"/>
      <c r="I41" s="1057"/>
      <c r="J41" s="1057"/>
      <c r="K41" s="1059"/>
      <c r="L41" s="1057"/>
      <c r="M41" s="1057"/>
      <c r="N41" s="1057"/>
      <c r="O41" s="1057"/>
      <c r="P41" s="1057"/>
      <c r="Q41" s="1057"/>
      <c r="R41" s="1057"/>
      <c r="S41" s="1057"/>
      <c r="T41" s="1104"/>
      <c r="W41" s="1106"/>
    </row>
    <row r="42" spans="4:23" ht="15">
      <c r="D42" s="1099">
        <v>2017</v>
      </c>
      <c r="E42" s="1103"/>
      <c r="F42" s="1057"/>
      <c r="G42" s="1057"/>
      <c r="H42" s="1059"/>
      <c r="I42" s="1057"/>
      <c r="J42" s="1057"/>
      <c r="K42" s="1059"/>
      <c r="L42" s="1057"/>
      <c r="M42" s="1057"/>
      <c r="N42" s="1057"/>
      <c r="O42" s="1057"/>
      <c r="P42" s="1057"/>
      <c r="Q42" s="1057"/>
      <c r="R42" s="1057"/>
      <c r="S42" s="1057"/>
      <c r="T42" s="1059"/>
      <c r="U42" s="1107"/>
      <c r="V42" s="1109"/>
      <c r="W42" s="1106"/>
    </row>
    <row r="43" spans="4:23" ht="15">
      <c r="D43" s="1102" t="s">
        <v>1170</v>
      </c>
      <c r="E43" s="1103" t="e">
        <f>#REF!+'Table 8 Merchant Liabilities'!E43</f>
        <v>#REF!</v>
      </c>
      <c r="F43" s="1057" t="e">
        <f>#REF!</f>
        <v>#REF!</v>
      </c>
      <c r="G43" s="1057" t="e">
        <f>#REF!+'Table 8 Merchant Liabilities'!G43</f>
        <v>#REF!</v>
      </c>
      <c r="H43" s="1134" t="e">
        <f>SUM(E43:G43)</f>
        <v>#REF!</v>
      </c>
      <c r="I43" s="1059" t="e">
        <f>#REF!+'Table 8 Merchant Liabilities'!I43</f>
        <v>#REF!</v>
      </c>
      <c r="J43" s="1057" t="e">
        <f>#REF!+'Table 8 Merchant Liabilities'!J43</f>
        <v>#REF!</v>
      </c>
      <c r="K43" s="1059" t="e">
        <f>SUM(H43:J43)</f>
        <v>#REF!</v>
      </c>
      <c r="L43" s="1057" t="e">
        <f>#REF!+'Table 8 Merchant Liabilities'!L43</f>
        <v>#REF!</v>
      </c>
      <c r="M43" s="1057" t="e">
        <f>#REF!+'Table 8 Merchant Liabilities'!M43</f>
        <v>#REF!</v>
      </c>
      <c r="N43" s="1057" t="e">
        <f>#REF!+'Table 8 Merchant Liabilities'!N43</f>
        <v>#REF!</v>
      </c>
      <c r="O43" s="1057" t="e">
        <f>#REF!+'Table 8 Merchant Liabilities'!O43</f>
        <v>#REF!</v>
      </c>
      <c r="P43" s="1057" t="e">
        <f>#REF!+'Table 8 Merchant Liabilities'!P43</f>
        <v>#REF!</v>
      </c>
      <c r="Q43" s="1057" t="e">
        <f>#REF!+'Table 8 Merchant Liabilities'!Q43</f>
        <v>#REF!</v>
      </c>
      <c r="R43" s="1057" t="e">
        <f>#REF!+'Table 8 Merchant Liabilities'!R43</f>
        <v>#REF!</v>
      </c>
      <c r="S43" s="1057" t="e">
        <f>#REF!+'Table 8 Merchant Liabilities'!S43</f>
        <v>#REF!</v>
      </c>
      <c r="T43" s="1104" t="e">
        <f>SUM(K43:S43)</f>
        <v>#REF!</v>
      </c>
      <c r="V43" s="1105" t="e">
        <f>T43-'Table 8 Merchant Liabilities'!T43-#REF!</f>
        <v>#REF!</v>
      </c>
      <c r="W43" s="1106"/>
    </row>
    <row r="44" spans="4:23" ht="15">
      <c r="D44" s="1102" t="s">
        <v>1172</v>
      </c>
      <c r="E44" s="1103" t="e">
        <f>#REF!+'Table 8 Merchant Liabilities'!E44</f>
        <v>#REF!</v>
      </c>
      <c r="F44" s="1057" t="e">
        <f>#REF!</f>
        <v>#REF!</v>
      </c>
      <c r="G44" s="1057" t="e">
        <f>#REF!+'Table 8 Merchant Liabilities'!G44</f>
        <v>#REF!</v>
      </c>
      <c r="H44" s="1134" t="e">
        <f>SUM(E44:G44)</f>
        <v>#REF!</v>
      </c>
      <c r="I44" s="1059" t="e">
        <f>#REF!+'Table 8 Merchant Liabilities'!I44</f>
        <v>#REF!</v>
      </c>
      <c r="J44" s="1057" t="e">
        <f>#REF!+'Table 8 Merchant Liabilities'!J44</f>
        <v>#REF!</v>
      </c>
      <c r="K44" s="1059" t="e">
        <f>SUM(H44:J44)</f>
        <v>#REF!</v>
      </c>
      <c r="L44" s="1057" t="e">
        <f>#REF!+'Table 8 Merchant Liabilities'!L44</f>
        <v>#REF!</v>
      </c>
      <c r="M44" s="1057" t="e">
        <f>#REF!+'Table 8 Merchant Liabilities'!M44</f>
        <v>#REF!</v>
      </c>
      <c r="N44" s="1057" t="e">
        <f>#REF!+'Table 8 Merchant Liabilities'!N44</f>
        <v>#REF!</v>
      </c>
      <c r="O44" s="1057" t="e">
        <f>#REF!+'Table 8 Merchant Liabilities'!O44</f>
        <v>#REF!</v>
      </c>
      <c r="P44" s="1057" t="e">
        <f>#REF!+'Table 8 Merchant Liabilities'!P44</f>
        <v>#REF!</v>
      </c>
      <c r="Q44" s="1057" t="e">
        <f>#REF!+'Table 8 Merchant Liabilities'!Q44</f>
        <v>#REF!</v>
      </c>
      <c r="R44" s="1057" t="e">
        <f>#REF!+'Table 8 Merchant Liabilities'!R44</f>
        <v>#REF!</v>
      </c>
      <c r="S44" s="1057" t="e">
        <f>#REF!+'Table 8 Merchant Liabilities'!S44</f>
        <v>#REF!</v>
      </c>
      <c r="T44" s="1104" t="e">
        <f>SUM(K44:S44)</f>
        <v>#REF!</v>
      </c>
      <c r="V44" s="1105" t="e">
        <f>T44-'Table 8 Merchant Liabilities'!T44-#REF!</f>
        <v>#REF!</v>
      </c>
      <c r="W44" s="1106"/>
    </row>
    <row r="45" spans="4:23" ht="15.75" thickBot="1">
      <c r="D45" s="1114"/>
      <c r="E45" s="1124"/>
      <c r="F45" s="1127"/>
      <c r="G45" s="1127"/>
      <c r="H45" s="1128"/>
      <c r="I45" s="1127"/>
      <c r="J45" s="1127"/>
      <c r="K45" s="1128"/>
      <c r="L45" s="1127"/>
      <c r="M45" s="1127"/>
      <c r="N45" s="1127"/>
      <c r="O45" s="1127"/>
      <c r="P45" s="1127"/>
      <c r="Q45" s="1127"/>
      <c r="R45" s="1127"/>
      <c r="S45" s="1127"/>
      <c r="T45" s="1128"/>
      <c r="U45" s="1100"/>
    </row>
    <row r="46" spans="4:23" ht="13.5" thickTop="1">
      <c r="D46" s="1129"/>
      <c r="E46" s="1130"/>
      <c r="F46" s="1130"/>
      <c r="G46" s="1130"/>
      <c r="H46" s="1131"/>
      <c r="I46" s="1130"/>
      <c r="J46" s="1130"/>
      <c r="K46" s="1132"/>
      <c r="L46" s="1133"/>
      <c r="M46" s="1133"/>
      <c r="N46" s="1133"/>
      <c r="O46" s="1133"/>
      <c r="P46" s="1133"/>
      <c r="Q46" s="1133"/>
      <c r="R46" s="1133"/>
      <c r="S46" s="1133"/>
      <c r="T46" s="1132"/>
      <c r="U46" s="1100"/>
    </row>
    <row r="47" spans="4:23" ht="16.5">
      <c r="D47" s="963" t="s">
        <v>1360</v>
      </c>
      <c r="E47" s="926"/>
      <c r="F47" s="926"/>
    </row>
  </sheetData>
  <customSheetViews>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5" orientation="landscape" horizontalDpi="300" verticalDpi="300" r:id="rId4"/>
  <headerFooter alignWithMargins="0"/>
  <drawing r:id="rId5"/>
  <legacyDrawing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8" bestFit="1" customWidth="1"/>
    <col min="21" max="21" width="8.88671875" style="1029" bestFit="1" customWidth="1"/>
    <col min="22" max="22" width="9.33203125" style="1030" bestFit="1" customWidth="1"/>
    <col min="23" max="16384" width="8.6640625" style="614"/>
  </cols>
  <sheetData>
    <row r="1" spans="1:22" ht="27" customHeight="1">
      <c r="B1" s="1855" t="s">
        <v>1721</v>
      </c>
      <c r="C1" s="1855"/>
      <c r="D1" s="1855"/>
      <c r="E1" s="1855"/>
      <c r="F1" s="1855"/>
      <c r="G1" s="1855"/>
      <c r="H1" s="1855"/>
      <c r="I1" s="1855"/>
      <c r="J1" s="1855"/>
      <c r="K1" s="1855"/>
      <c r="L1" s="1855"/>
      <c r="M1" s="1855"/>
      <c r="N1" s="1855"/>
      <c r="O1" s="1855"/>
      <c r="P1" s="1855"/>
      <c r="Q1" s="1855"/>
      <c r="R1" s="1855"/>
    </row>
    <row r="2" spans="1:22" ht="13.9" customHeight="1">
      <c r="A2" s="616"/>
      <c r="B2" s="957"/>
      <c r="C2" s="957"/>
      <c r="D2" s="957"/>
      <c r="E2" s="957"/>
      <c r="F2" s="957"/>
      <c r="G2" s="957"/>
      <c r="H2" s="957"/>
      <c r="I2" s="957"/>
      <c r="J2" s="957"/>
      <c r="K2" s="957"/>
      <c r="L2" s="957"/>
      <c r="M2" s="957"/>
      <c r="N2" s="957"/>
      <c r="O2" s="957"/>
      <c r="P2" s="957"/>
      <c r="Q2" s="957"/>
      <c r="R2" s="957"/>
    </row>
    <row r="3" spans="1:22" ht="19.5" customHeight="1">
      <c r="A3" s="615"/>
      <c r="B3" s="1825" t="s">
        <v>1349</v>
      </c>
      <c r="C3" s="1825"/>
      <c r="D3" s="1825"/>
      <c r="E3" s="1825"/>
      <c r="F3" s="1825"/>
      <c r="G3" s="1825"/>
      <c r="H3" s="1825"/>
      <c r="I3" s="1825"/>
      <c r="J3" s="1825"/>
      <c r="K3" s="1825"/>
      <c r="L3" s="1825"/>
      <c r="M3" s="1825"/>
      <c r="N3" s="1825"/>
      <c r="O3" s="1825"/>
      <c r="P3" s="1825"/>
      <c r="Q3" s="1825"/>
      <c r="R3" s="1825"/>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31"/>
      <c r="C5" s="1032"/>
      <c r="D5" s="1033"/>
      <c r="E5" s="1034"/>
      <c r="F5" s="1034"/>
      <c r="G5" s="1035"/>
      <c r="H5" s="1034"/>
      <c r="I5" s="1033"/>
      <c r="J5" s="1034"/>
      <c r="K5" s="1034"/>
      <c r="L5" s="1035"/>
      <c r="M5" s="1033"/>
      <c r="N5" s="1034"/>
      <c r="O5" s="1035"/>
      <c r="P5" s="1036"/>
      <c r="Q5" s="1036"/>
      <c r="R5" s="1036"/>
    </row>
    <row r="6" spans="1:22" ht="19.5" customHeight="1" thickBot="1">
      <c r="B6" s="1037"/>
      <c r="C6" s="1038"/>
      <c r="D6" s="1844"/>
      <c r="E6" s="1845"/>
      <c r="F6" s="1845"/>
      <c r="G6" s="1846"/>
      <c r="H6" s="1039"/>
      <c r="I6" s="1847"/>
      <c r="J6" s="1848"/>
      <c r="K6" s="1848"/>
      <c r="L6" s="1849"/>
      <c r="M6" s="1042"/>
      <c r="N6" s="1093"/>
      <c r="O6" s="1046"/>
      <c r="P6" s="1040"/>
      <c r="Q6" s="1040"/>
      <c r="R6" s="1040"/>
    </row>
    <row r="7" spans="1:22" ht="15" customHeight="1" thickTop="1" thickBot="1">
      <c r="B7" s="1041"/>
      <c r="C7" s="1041"/>
      <c r="D7" s="1040" t="s">
        <v>35</v>
      </c>
      <c r="E7" s="1040"/>
      <c r="F7" s="1040"/>
      <c r="G7" s="1040"/>
      <c r="H7" s="1042"/>
      <c r="I7" s="1853" t="s">
        <v>1694</v>
      </c>
      <c r="J7" s="1824"/>
      <c r="K7" s="1824"/>
      <c r="L7" s="1824"/>
      <c r="M7" s="1850" t="s">
        <v>1695</v>
      </c>
      <c r="N7" s="1851"/>
      <c r="O7" s="1852"/>
      <c r="P7" s="1040" t="s">
        <v>1479</v>
      </c>
      <c r="Q7" s="1040" t="s">
        <v>1164</v>
      </c>
      <c r="R7" s="1043" t="s">
        <v>287</v>
      </c>
    </row>
    <row r="8" spans="1:22" ht="16.5" customHeight="1" thickTop="1">
      <c r="B8" s="1040" t="s">
        <v>32</v>
      </c>
      <c r="C8" s="1040"/>
      <c r="D8" s="1040" t="s">
        <v>998</v>
      </c>
      <c r="E8" s="1040"/>
      <c r="F8" s="1040"/>
      <c r="G8" s="1040"/>
      <c r="H8" s="1040"/>
      <c r="I8" s="1044"/>
      <c r="J8" s="1045"/>
      <c r="K8" s="1045"/>
      <c r="L8" s="1045"/>
      <c r="M8" s="1040"/>
      <c r="N8" s="1040"/>
      <c r="O8" s="1040"/>
      <c r="P8" s="1040"/>
      <c r="Q8" s="1040" t="s">
        <v>1026</v>
      </c>
      <c r="R8" s="1040"/>
    </row>
    <row r="9" spans="1:22" ht="18" customHeight="1">
      <c r="B9" s="1041"/>
      <c r="C9" s="1040" t="s">
        <v>1326</v>
      </c>
      <c r="D9" s="1040" t="s">
        <v>766</v>
      </c>
      <c r="E9" s="1040" t="s">
        <v>999</v>
      </c>
      <c r="F9" s="1040" t="s">
        <v>1697</v>
      </c>
      <c r="G9" s="1040" t="s">
        <v>999</v>
      </c>
      <c r="H9" s="1040" t="s">
        <v>1698</v>
      </c>
      <c r="I9" s="1040"/>
      <c r="J9" s="1046"/>
      <c r="K9" s="1046"/>
      <c r="L9" s="1046"/>
      <c r="M9" s="1040"/>
      <c r="N9" s="1040"/>
      <c r="O9" s="1040"/>
      <c r="P9" s="1040"/>
      <c r="Q9" s="1040"/>
      <c r="R9" s="1040"/>
    </row>
    <row r="10" spans="1:22" ht="17.25" customHeight="1">
      <c r="B10" s="1041"/>
      <c r="C10" s="1040" t="s">
        <v>1351</v>
      </c>
      <c r="D10" s="1040" t="s">
        <v>1004</v>
      </c>
      <c r="E10" s="1040" t="s">
        <v>1001</v>
      </c>
      <c r="F10" s="1040" t="s">
        <v>1699</v>
      </c>
      <c r="G10" s="1040" t="s">
        <v>1001</v>
      </c>
      <c r="H10" s="1040" t="s">
        <v>1700</v>
      </c>
      <c r="I10" s="1046" t="s">
        <v>1701</v>
      </c>
      <c r="J10" s="1046" t="s">
        <v>1702</v>
      </c>
      <c r="K10" s="1040" t="s">
        <v>1141</v>
      </c>
      <c r="L10" s="1046" t="s">
        <v>1703</v>
      </c>
      <c r="M10" s="1040" t="s">
        <v>1723</v>
      </c>
      <c r="N10" s="1040" t="s">
        <v>64</v>
      </c>
      <c r="O10" s="1040" t="s">
        <v>31</v>
      </c>
      <c r="P10" s="1040"/>
      <c r="Q10" s="1040"/>
      <c r="R10" s="1040"/>
    </row>
    <row r="11" spans="1:22" ht="18.75" customHeight="1" thickBot="1">
      <c r="B11" s="1047"/>
      <c r="C11" s="1048" t="s">
        <v>1324</v>
      </c>
      <c r="D11" s="1049"/>
      <c r="E11" s="1049" t="s">
        <v>1005</v>
      </c>
      <c r="F11" s="1049" t="s">
        <v>1706</v>
      </c>
      <c r="G11" s="1049" t="s">
        <v>1187</v>
      </c>
      <c r="H11" s="1049" t="s">
        <v>1707</v>
      </c>
      <c r="I11" s="1049" t="s">
        <v>1163</v>
      </c>
      <c r="J11" s="1050" t="s">
        <v>1708</v>
      </c>
      <c r="K11" s="1050"/>
      <c r="L11" s="1050"/>
      <c r="M11" s="1049"/>
      <c r="N11" s="1049"/>
      <c r="O11" s="1049"/>
      <c r="P11" s="1049"/>
      <c r="Q11" s="1049"/>
      <c r="R11" s="1049"/>
    </row>
    <row r="12" spans="1:22" ht="15" customHeight="1" thickTop="1">
      <c r="B12" s="1051"/>
      <c r="C12" s="1051"/>
      <c r="D12" s="1044"/>
      <c r="E12" s="1040"/>
      <c r="F12" s="1040"/>
      <c r="G12" s="1040"/>
      <c r="H12" s="1040"/>
      <c r="I12" s="1044"/>
      <c r="J12" s="1046"/>
      <c r="K12" s="1046"/>
      <c r="L12" s="1046"/>
      <c r="M12" s="1040"/>
      <c r="N12" s="1040"/>
      <c r="O12" s="1040"/>
      <c r="P12" s="1040"/>
      <c r="Q12" s="1040"/>
      <c r="R12" s="1040"/>
      <c r="T12" s="1052" t="s">
        <v>1709</v>
      </c>
    </row>
    <row r="13" spans="1:22" ht="15" customHeight="1">
      <c r="B13" s="1053">
        <v>2015</v>
      </c>
      <c r="C13" s="1053"/>
      <c r="D13" s="1040"/>
      <c r="E13" s="1040"/>
      <c r="F13" s="1040"/>
      <c r="G13" s="1040"/>
      <c r="H13" s="1040"/>
      <c r="I13" s="1040"/>
      <c r="J13" s="1046"/>
      <c r="K13" s="1046"/>
      <c r="L13" s="1046"/>
      <c r="M13" s="1040"/>
      <c r="N13" s="1040"/>
      <c r="O13" s="1040"/>
      <c r="P13" s="1040"/>
      <c r="Q13" s="1040"/>
      <c r="R13" s="1040"/>
    </row>
    <row r="14" spans="1:22" ht="15" customHeight="1">
      <c r="B14" s="1054" t="s">
        <v>1170</v>
      </c>
      <c r="C14" s="1055" t="e">
        <f>#REF!+'Table 9 POSB Assets'!C14</f>
        <v>#REF!</v>
      </c>
      <c r="D14" s="1056" t="e">
        <f>#REF!+'Table 9 POSB Assets'!D14</f>
        <v>#REF!</v>
      </c>
      <c r="E14" s="1056" t="e">
        <f>#REF!+'Table 9 POSB Assets'!E14</f>
        <v>#REF!</v>
      </c>
      <c r="F14" s="1056" t="e">
        <f>+#REF!+'Table 9 POSB Assets'!F14</f>
        <v>#REF!</v>
      </c>
      <c r="G14" s="1057" t="e">
        <f>#REF!+'Table 9 POSB Assets'!G14</f>
        <v>#REF!</v>
      </c>
      <c r="H14" s="1057" t="e">
        <f>#REF!+'Table 9 POSB Assets'!H14</f>
        <v>#REF!</v>
      </c>
      <c r="I14" s="1057" t="e">
        <f>#REF!+'Table 9 POSB Assets'!I14</f>
        <v>#REF!</v>
      </c>
      <c r="J14" s="1058" t="e">
        <f>#REF!+'Table 9 POSB Assets'!J14</f>
        <v>#REF!</v>
      </c>
      <c r="K14" s="1058" t="e">
        <f>#REF!+'Table 9 POSB Assets'!K14</f>
        <v>#REF!</v>
      </c>
      <c r="L14" s="1058" t="e">
        <f>#REF!+'Table 9 POSB Assets'!L14</f>
        <v>#REF!</v>
      </c>
      <c r="M14" s="1057" t="e">
        <f>#REF!</f>
        <v>#REF!</v>
      </c>
      <c r="N14" s="1057" t="e">
        <f>#REF!+'Table 9 POSB Assets'!M14</f>
        <v>#REF!</v>
      </c>
      <c r="O14" s="1057" t="e">
        <f>#REF!+'Table 9 POSB Assets'!N14+'Table 9 POSB Assets'!O14+'Table 9 POSB Assets'!P14+'Table 9 POSB Assets'!Q14</f>
        <v>#REF!</v>
      </c>
      <c r="P14" s="1057" t="e">
        <f>#REF!+'Table 9 POSB Assets'!S14</f>
        <v>#REF!</v>
      </c>
      <c r="Q14" s="1057" t="e">
        <f>#REF!+'Table 9 POSB Assets'!T14</f>
        <v>#REF!</v>
      </c>
      <c r="R14" s="1059" t="e">
        <f>SUM(C14:Q14)</f>
        <v>#REF!</v>
      </c>
      <c r="T14" s="1060" t="e">
        <f>R14-'Table 9 POSB Assets'!U14-#REF!</f>
        <v>#REF!</v>
      </c>
      <c r="U14" s="1061" t="e">
        <f>+T14/R14</f>
        <v>#REF!</v>
      </c>
      <c r="V14" s="1030" t="e">
        <f>+T14*1000000</f>
        <v>#REF!</v>
      </c>
    </row>
    <row r="15" spans="1:22" ht="15" customHeight="1">
      <c r="B15" s="1054" t="s">
        <v>1172</v>
      </c>
      <c r="C15" s="1055" t="e">
        <f>#REF!+'Table 9 POSB Assets'!C15</f>
        <v>#REF!</v>
      </c>
      <c r="D15" s="1056" t="e">
        <f>#REF!+'Table 9 POSB Assets'!D15</f>
        <v>#REF!</v>
      </c>
      <c r="E15" s="1056" t="e">
        <f>#REF!+'Table 9 POSB Assets'!E15</f>
        <v>#REF!</v>
      </c>
      <c r="F15" s="1056" t="e">
        <f>+#REF!+'Table 9 POSB Assets'!F15</f>
        <v>#REF!</v>
      </c>
      <c r="G15" s="1057" t="e">
        <f>#REF!+'Table 9 POSB Assets'!G15</f>
        <v>#REF!</v>
      </c>
      <c r="H15" s="1057" t="e">
        <f>#REF!+'Table 9 POSB Assets'!H15</f>
        <v>#REF!</v>
      </c>
      <c r="I15" s="1057" t="e">
        <f>#REF!+'Table 9 POSB Assets'!I15</f>
        <v>#REF!</v>
      </c>
      <c r="J15" s="1058" t="e">
        <f>#REF!+'Table 9 POSB Assets'!J15</f>
        <v>#REF!</v>
      </c>
      <c r="K15" s="1058" t="e">
        <f>#REF!+'Table 9 POSB Assets'!K15</f>
        <v>#REF!</v>
      </c>
      <c r="L15" s="1058" t="e">
        <f>#REF!+'Table 9 POSB Assets'!L15</f>
        <v>#REF!</v>
      </c>
      <c r="M15" s="1057" t="e">
        <f>#REF!</f>
        <v>#REF!</v>
      </c>
      <c r="N15" s="1057" t="e">
        <f>#REF!+'Table 9 POSB Assets'!M15</f>
        <v>#REF!</v>
      </c>
      <c r="O15" s="1057" t="e">
        <f>#REF!+'Table 9 POSB Assets'!N15+'Table 9 POSB Assets'!O15+'Table 9 POSB Assets'!P15+'Table 9 POSB Assets'!Q15</f>
        <v>#REF!</v>
      </c>
      <c r="P15" s="1057" t="e">
        <f>#REF!+'Table 9 POSB Assets'!S15</f>
        <v>#REF!</v>
      </c>
      <c r="Q15" s="1057" t="e">
        <f>#REF!+'Table 9 POSB Assets'!T15</f>
        <v>#REF!</v>
      </c>
      <c r="R15" s="1059" t="e">
        <f t="shared" ref="R15:R39" si="0">SUM(C15:Q15)</f>
        <v>#REF!</v>
      </c>
      <c r="T15" s="1060" t="e">
        <f>R15-'Table 9 POSB Assets'!U15-#REF!</f>
        <v>#REF!</v>
      </c>
      <c r="U15" s="1061" t="e">
        <f t="shared" ref="U15:U39" si="1">+T15/R15</f>
        <v>#REF!</v>
      </c>
      <c r="V15" s="1030" t="e">
        <f t="shared" ref="V15:V25" si="2">+T15*1000000</f>
        <v>#REF!</v>
      </c>
    </row>
    <row r="16" spans="1:22" ht="15" customHeight="1">
      <c r="B16" s="1054" t="s">
        <v>1173</v>
      </c>
      <c r="C16" s="1055" t="e">
        <f>#REF!+'Table 9 POSB Assets'!C16</f>
        <v>#REF!</v>
      </c>
      <c r="D16" s="1056" t="e">
        <f>#REF!+'Table 9 POSB Assets'!D16</f>
        <v>#REF!</v>
      </c>
      <c r="E16" s="1056" t="e">
        <f>#REF!+'Table 9 POSB Assets'!E16</f>
        <v>#REF!</v>
      </c>
      <c r="F16" s="1056" t="e">
        <f>+#REF!+'Table 9 POSB Assets'!F16</f>
        <v>#REF!</v>
      </c>
      <c r="G16" s="1057" t="e">
        <f>#REF!+'Table 9 POSB Assets'!G16</f>
        <v>#REF!</v>
      </c>
      <c r="H16" s="1057" t="e">
        <f>#REF!+'Table 9 POSB Assets'!H16</f>
        <v>#REF!</v>
      </c>
      <c r="I16" s="1057" t="e">
        <f>#REF!+'Table 9 POSB Assets'!I16</f>
        <v>#REF!</v>
      </c>
      <c r="J16" s="1058" t="e">
        <f>#REF!+'Table 9 POSB Assets'!J16</f>
        <v>#REF!</v>
      </c>
      <c r="K16" s="1058" t="e">
        <f>#REF!+'Table 9 POSB Assets'!K16</f>
        <v>#REF!</v>
      </c>
      <c r="L16" s="1058" t="e">
        <f>#REF!+'Table 9 POSB Assets'!L16</f>
        <v>#REF!</v>
      </c>
      <c r="M16" s="1057" t="e">
        <f>#REF!</f>
        <v>#REF!</v>
      </c>
      <c r="N16" s="1057" t="e">
        <f>#REF!+'Table 9 POSB Assets'!M16</f>
        <v>#REF!</v>
      </c>
      <c r="O16" s="1057" t="e">
        <f>#REF!+'Table 9 POSB Assets'!N16+'Table 9 POSB Assets'!O16+'Table 9 POSB Assets'!P16+'Table 9 POSB Assets'!Q16</f>
        <v>#REF!</v>
      </c>
      <c r="P16" s="1057" t="e">
        <f>#REF!+'Table 9 POSB Assets'!S16</f>
        <v>#REF!</v>
      </c>
      <c r="Q16" s="1057" t="e">
        <f>#REF!+'Table 9 POSB Assets'!T16</f>
        <v>#REF!</v>
      </c>
      <c r="R16" s="1059" t="e">
        <f t="shared" si="0"/>
        <v>#REF!</v>
      </c>
      <c r="T16" s="1060" t="e">
        <f>R16-'Table 9 POSB Assets'!U16-#REF!</f>
        <v>#REF!</v>
      </c>
      <c r="U16" s="1061" t="e">
        <f t="shared" si="1"/>
        <v>#REF!</v>
      </c>
      <c r="V16" s="1030" t="e">
        <f t="shared" si="2"/>
        <v>#REF!</v>
      </c>
    </row>
    <row r="17" spans="2:22" ht="15" customHeight="1">
      <c r="B17" s="1054" t="s">
        <v>1174</v>
      </c>
      <c r="C17" s="1055" t="e">
        <f>#REF!+'Table 9 POSB Assets'!C17</f>
        <v>#REF!</v>
      </c>
      <c r="D17" s="1056" t="e">
        <f>#REF!+'Table 9 POSB Assets'!D17</f>
        <v>#REF!</v>
      </c>
      <c r="E17" s="1056" t="e">
        <f>#REF!+'Table 9 POSB Assets'!E17</f>
        <v>#REF!</v>
      </c>
      <c r="F17" s="1056" t="e">
        <f>+#REF!+'Table 9 POSB Assets'!F17</f>
        <v>#REF!</v>
      </c>
      <c r="G17" s="1057" t="e">
        <f>#REF!+'Table 9 POSB Assets'!G17</f>
        <v>#REF!</v>
      </c>
      <c r="H17" s="1057" t="e">
        <f>#REF!+'Table 9 POSB Assets'!H17</f>
        <v>#REF!</v>
      </c>
      <c r="I17" s="1057" t="e">
        <f>#REF!+'Table 9 POSB Assets'!I17</f>
        <v>#REF!</v>
      </c>
      <c r="J17" s="1058" t="e">
        <f>#REF!+'Table 9 POSB Assets'!J17</f>
        <v>#REF!</v>
      </c>
      <c r="K17" s="1058" t="e">
        <f>#REF!+'Table 9 POSB Assets'!K17</f>
        <v>#REF!</v>
      </c>
      <c r="L17" s="1058" t="e">
        <f>#REF!+'Table 9 POSB Assets'!L17</f>
        <v>#REF!</v>
      </c>
      <c r="M17" s="1057" t="e">
        <f>#REF!</f>
        <v>#REF!</v>
      </c>
      <c r="N17" s="1057" t="e">
        <f>#REF!+'Table 9 POSB Assets'!M17</f>
        <v>#REF!</v>
      </c>
      <c r="O17" s="1057" t="e">
        <f>#REF!+'Table 9 POSB Assets'!N17+'Table 9 POSB Assets'!O17+'Table 9 POSB Assets'!P17+'Table 9 POSB Assets'!Q17</f>
        <v>#REF!</v>
      </c>
      <c r="P17" s="1057" t="e">
        <f>#REF!+'Table 9 POSB Assets'!S17</f>
        <v>#REF!</v>
      </c>
      <c r="Q17" s="1057" t="e">
        <f>#REF!+'Table 9 POSB Assets'!T17</f>
        <v>#REF!</v>
      </c>
      <c r="R17" s="1059" t="e">
        <f t="shared" si="0"/>
        <v>#REF!</v>
      </c>
      <c r="T17" s="1060" t="e">
        <f>R17-'Table 9 POSB Assets'!U17-#REF!</f>
        <v>#REF!</v>
      </c>
      <c r="U17" s="1061" t="e">
        <f t="shared" si="1"/>
        <v>#REF!</v>
      </c>
      <c r="V17" s="1030" t="e">
        <f t="shared" si="2"/>
        <v>#REF!</v>
      </c>
    </row>
    <row r="18" spans="2:22" ht="15" customHeight="1">
      <c r="B18" s="1054" t="s">
        <v>1165</v>
      </c>
      <c r="C18" s="1055" t="e">
        <f>#REF!+'Table 9 POSB Assets'!C18</f>
        <v>#REF!</v>
      </c>
      <c r="D18" s="1056" t="e">
        <f>#REF!+'Table 9 POSB Assets'!D18</f>
        <v>#REF!</v>
      </c>
      <c r="E18" s="1056" t="e">
        <f>#REF!+'Table 9 POSB Assets'!E18</f>
        <v>#REF!</v>
      </c>
      <c r="F18" s="1056" t="e">
        <f>+#REF!+'Table 9 POSB Assets'!F18</f>
        <v>#REF!</v>
      </c>
      <c r="G18" s="1057" t="e">
        <f>#REF!+'Table 9 POSB Assets'!G18</f>
        <v>#REF!</v>
      </c>
      <c r="H18" s="1057" t="e">
        <f>#REF!+'Table 9 POSB Assets'!H18</f>
        <v>#REF!</v>
      </c>
      <c r="I18" s="1057" t="e">
        <f>#REF!+'Table 9 POSB Assets'!I18</f>
        <v>#REF!</v>
      </c>
      <c r="J18" s="1058" t="e">
        <f>#REF!+'Table 9 POSB Assets'!J18</f>
        <v>#REF!</v>
      </c>
      <c r="K18" s="1058" t="e">
        <f>#REF!+'Table 9 POSB Assets'!K18</f>
        <v>#REF!</v>
      </c>
      <c r="L18" s="1058" t="e">
        <f>#REF!+'Table 9 POSB Assets'!L18</f>
        <v>#REF!</v>
      </c>
      <c r="M18" s="1057" t="e">
        <f>#REF!</f>
        <v>#REF!</v>
      </c>
      <c r="N18" s="1057" t="e">
        <f>#REF!+'Table 9 POSB Assets'!M18</f>
        <v>#REF!</v>
      </c>
      <c r="O18" s="1057" t="e">
        <f>#REF!+'Table 9 POSB Assets'!N18+'Table 9 POSB Assets'!O18+'Table 9 POSB Assets'!P18+'Table 9 POSB Assets'!Q18</f>
        <v>#REF!</v>
      </c>
      <c r="P18" s="1057" t="e">
        <f>#REF!+'Table 9 POSB Assets'!S18</f>
        <v>#REF!</v>
      </c>
      <c r="Q18" s="1057" t="e">
        <f>#REF!+'Table 9 POSB Assets'!T18</f>
        <v>#REF!</v>
      </c>
      <c r="R18" s="1059" t="e">
        <f t="shared" si="0"/>
        <v>#REF!</v>
      </c>
      <c r="T18" s="1060" t="e">
        <f>R18-'Table 9 POSB Assets'!U18-#REF!</f>
        <v>#REF!</v>
      </c>
      <c r="U18" s="1061" t="e">
        <f t="shared" si="1"/>
        <v>#REF!</v>
      </c>
      <c r="V18" s="1030" t="e">
        <f t="shared" si="2"/>
        <v>#REF!</v>
      </c>
    </row>
    <row r="19" spans="2:22" ht="15" customHeight="1">
      <c r="B19" s="1054" t="s">
        <v>1175</v>
      </c>
      <c r="C19" s="1055" t="e">
        <f>#REF!+'Table 9 POSB Assets'!C19</f>
        <v>#REF!</v>
      </c>
      <c r="D19" s="1056" t="e">
        <f>#REF!+'Table 9 POSB Assets'!D19</f>
        <v>#REF!</v>
      </c>
      <c r="E19" s="1056" t="e">
        <f>#REF!+'Table 9 POSB Assets'!E19</f>
        <v>#REF!</v>
      </c>
      <c r="F19" s="1056" t="e">
        <f>+#REF!+'Table 9 POSB Assets'!F19</f>
        <v>#REF!</v>
      </c>
      <c r="G19" s="1057" t="e">
        <f>#REF!+'Table 9 POSB Assets'!G19</f>
        <v>#REF!</v>
      </c>
      <c r="H19" s="1057" t="e">
        <f>#REF!+'Table 9 POSB Assets'!H19</f>
        <v>#REF!</v>
      </c>
      <c r="I19" s="1057" t="e">
        <f>#REF!+'Table 9 POSB Assets'!I19</f>
        <v>#REF!</v>
      </c>
      <c r="J19" s="1058" t="e">
        <f>#REF!+'Table 9 POSB Assets'!J19</f>
        <v>#REF!</v>
      </c>
      <c r="K19" s="1058" t="e">
        <f>#REF!+'Table 9 POSB Assets'!K19</f>
        <v>#REF!</v>
      </c>
      <c r="L19" s="1058" t="e">
        <f>#REF!+'Table 9 POSB Assets'!L19</f>
        <v>#REF!</v>
      </c>
      <c r="M19" s="1057" t="e">
        <f>#REF!</f>
        <v>#REF!</v>
      </c>
      <c r="N19" s="1057" t="e">
        <f>#REF!+'Table 9 POSB Assets'!M19</f>
        <v>#REF!</v>
      </c>
      <c r="O19" s="1057" t="e">
        <f>#REF!+'Table 9 POSB Assets'!N19+'Table 9 POSB Assets'!O19+'Table 9 POSB Assets'!P19+'Table 9 POSB Assets'!Q19</f>
        <v>#REF!</v>
      </c>
      <c r="P19" s="1057" t="e">
        <f>#REF!+'Table 9 POSB Assets'!S19</f>
        <v>#REF!</v>
      </c>
      <c r="Q19" s="1057" t="e">
        <f>#REF!+'Table 9 POSB Assets'!T19</f>
        <v>#REF!</v>
      </c>
      <c r="R19" s="1059" t="e">
        <f t="shared" si="0"/>
        <v>#REF!</v>
      </c>
      <c r="T19" s="1060" t="e">
        <f>R19-'Table 9 POSB Assets'!U19-#REF!</f>
        <v>#REF!</v>
      </c>
      <c r="U19" s="1061" t="e">
        <f t="shared" si="1"/>
        <v>#REF!</v>
      </c>
      <c r="V19" s="1030" t="e">
        <f t="shared" si="2"/>
        <v>#REF!</v>
      </c>
    </row>
    <row r="20" spans="2:22" ht="15" customHeight="1">
      <c r="B20" s="1054" t="s">
        <v>1176</v>
      </c>
      <c r="C20" s="1055" t="e">
        <f>#REF!+'Table 9 POSB Assets'!C20</f>
        <v>#REF!</v>
      </c>
      <c r="D20" s="1056" t="e">
        <f>#REF!+'Table 9 POSB Assets'!D20</f>
        <v>#REF!</v>
      </c>
      <c r="E20" s="1056" t="e">
        <f>#REF!+'Table 9 POSB Assets'!E20</f>
        <v>#REF!</v>
      </c>
      <c r="F20" s="1056" t="e">
        <f>+#REF!+'Table 9 POSB Assets'!F20</f>
        <v>#REF!</v>
      </c>
      <c r="G20" s="1057" t="e">
        <f>#REF!+'Table 9 POSB Assets'!G20</f>
        <v>#REF!</v>
      </c>
      <c r="H20" s="1057" t="e">
        <f>#REF!+'Table 9 POSB Assets'!H20</f>
        <v>#REF!</v>
      </c>
      <c r="I20" s="1057" t="e">
        <f>#REF!+'Table 9 POSB Assets'!I20</f>
        <v>#REF!</v>
      </c>
      <c r="J20" s="1058" t="e">
        <f>#REF!+'Table 9 POSB Assets'!J20</f>
        <v>#REF!</v>
      </c>
      <c r="K20" s="1058" t="e">
        <f>#REF!+'Table 9 POSB Assets'!K20</f>
        <v>#REF!</v>
      </c>
      <c r="L20" s="1058" t="e">
        <f>#REF!+'Table 9 POSB Assets'!L20</f>
        <v>#REF!</v>
      </c>
      <c r="M20" s="1057" t="e">
        <f>#REF!</f>
        <v>#REF!</v>
      </c>
      <c r="N20" s="1057" t="e">
        <f>#REF!+'Table 9 POSB Assets'!M20</f>
        <v>#REF!</v>
      </c>
      <c r="O20" s="1057" t="e">
        <f>#REF!+'Table 9 POSB Assets'!N20+'Table 9 POSB Assets'!O20+'Table 9 POSB Assets'!P20+'Table 9 POSB Assets'!Q20</f>
        <v>#REF!</v>
      </c>
      <c r="P20" s="1057" t="e">
        <f>#REF!+'Table 9 POSB Assets'!S20</f>
        <v>#REF!</v>
      </c>
      <c r="Q20" s="1057" t="e">
        <f>#REF!+'Table 9 POSB Assets'!T20</f>
        <v>#REF!</v>
      </c>
      <c r="R20" s="1059" t="e">
        <f t="shared" si="0"/>
        <v>#REF!</v>
      </c>
      <c r="T20" s="1060" t="e">
        <f>R20-'Table 9 POSB Assets'!U20-#REF!</f>
        <v>#REF!</v>
      </c>
      <c r="U20" s="1061" t="e">
        <f t="shared" si="1"/>
        <v>#REF!</v>
      </c>
      <c r="V20" s="1030" t="e">
        <f t="shared" si="2"/>
        <v>#REF!</v>
      </c>
    </row>
    <row r="21" spans="2:22" ht="15" customHeight="1">
      <c r="B21" s="1054" t="s">
        <v>1177</v>
      </c>
      <c r="C21" s="1055" t="e">
        <f>#REF!+'Table 9 POSB Assets'!C21</f>
        <v>#REF!</v>
      </c>
      <c r="D21" s="1056" t="e">
        <f>#REF!+'Table 9 POSB Assets'!D21</f>
        <v>#REF!</v>
      </c>
      <c r="E21" s="1056" t="e">
        <f>#REF!+'Table 9 POSB Assets'!E21</f>
        <v>#REF!</v>
      </c>
      <c r="F21" s="1056" t="e">
        <f>+#REF!+'Table 9 POSB Assets'!F21</f>
        <v>#REF!</v>
      </c>
      <c r="G21" s="1057" t="e">
        <f>#REF!+'Table 9 POSB Assets'!G21</f>
        <v>#REF!</v>
      </c>
      <c r="H21" s="1057" t="e">
        <f>#REF!+'Table 9 POSB Assets'!H21</f>
        <v>#REF!</v>
      </c>
      <c r="I21" s="1057" t="e">
        <f>#REF!+'Table 9 POSB Assets'!I21</f>
        <v>#REF!</v>
      </c>
      <c r="J21" s="1058" t="e">
        <f>#REF!+'Table 9 POSB Assets'!J21</f>
        <v>#REF!</v>
      </c>
      <c r="K21" s="1058" t="e">
        <f>#REF!+'Table 9 POSB Assets'!K21</f>
        <v>#REF!</v>
      </c>
      <c r="L21" s="1058" t="e">
        <f>#REF!+'Table 9 POSB Assets'!L21</f>
        <v>#REF!</v>
      </c>
      <c r="M21" s="1057" t="e">
        <f>#REF!</f>
        <v>#REF!</v>
      </c>
      <c r="N21" s="1057" t="e">
        <f>#REF!+'Table 9 POSB Assets'!M21</f>
        <v>#REF!</v>
      </c>
      <c r="O21" s="1057" t="e">
        <f>#REF!+'Table 9 POSB Assets'!N21+'Table 9 POSB Assets'!O21+'Table 9 POSB Assets'!P21+'Table 9 POSB Assets'!Q21</f>
        <v>#REF!</v>
      </c>
      <c r="P21" s="1057" t="e">
        <f>#REF!+'Table 9 POSB Assets'!S21</f>
        <v>#REF!</v>
      </c>
      <c r="Q21" s="1057" t="e">
        <f>#REF!+'Table 9 POSB Assets'!T21</f>
        <v>#REF!</v>
      </c>
      <c r="R21" s="1059" t="e">
        <f t="shared" si="0"/>
        <v>#REF!</v>
      </c>
      <c r="T21" s="1060" t="e">
        <f>R21-'Table 9 POSB Assets'!U21-#REF!</f>
        <v>#REF!</v>
      </c>
      <c r="U21" s="1061" t="e">
        <f t="shared" si="1"/>
        <v>#REF!</v>
      </c>
      <c r="V21" s="1030" t="e">
        <f t="shared" si="2"/>
        <v>#REF!</v>
      </c>
    </row>
    <row r="22" spans="2:22" ht="15" customHeight="1">
      <c r="B22" s="1054" t="s">
        <v>1178</v>
      </c>
      <c r="C22" s="1055" t="e">
        <f>#REF!+'Table 9 POSB Assets'!C22</f>
        <v>#REF!</v>
      </c>
      <c r="D22" s="1056" t="e">
        <f>#REF!+'Table 9 POSB Assets'!D22</f>
        <v>#REF!</v>
      </c>
      <c r="E22" s="1056" t="e">
        <f>#REF!+'Table 9 POSB Assets'!E22</f>
        <v>#REF!</v>
      </c>
      <c r="F22" s="1056" t="e">
        <f>+#REF!+'Table 9 POSB Assets'!F22</f>
        <v>#REF!</v>
      </c>
      <c r="G22" s="1057" t="e">
        <f>#REF!+'Table 9 POSB Assets'!G22</f>
        <v>#REF!</v>
      </c>
      <c r="H22" s="1057" t="e">
        <f>#REF!+'Table 9 POSB Assets'!H22</f>
        <v>#REF!</v>
      </c>
      <c r="I22" s="1057" t="e">
        <f>#REF!+'Table 9 POSB Assets'!I22</f>
        <v>#REF!</v>
      </c>
      <c r="J22" s="1058" t="e">
        <f>#REF!+'Table 9 POSB Assets'!J22</f>
        <v>#REF!</v>
      </c>
      <c r="K22" s="1058" t="e">
        <f>#REF!+'Table 9 POSB Assets'!K22</f>
        <v>#REF!</v>
      </c>
      <c r="L22" s="1058" t="e">
        <f>#REF!+'Table 9 POSB Assets'!L22</f>
        <v>#REF!</v>
      </c>
      <c r="M22" s="1057" t="e">
        <f>#REF!</f>
        <v>#REF!</v>
      </c>
      <c r="N22" s="1057" t="e">
        <f>#REF!+'Table 9 POSB Assets'!M22</f>
        <v>#REF!</v>
      </c>
      <c r="O22" s="1057" t="e">
        <f>#REF!+'Table 9 POSB Assets'!N22+'Table 9 POSB Assets'!O22+'Table 9 POSB Assets'!P22+'Table 9 POSB Assets'!Q22</f>
        <v>#REF!</v>
      </c>
      <c r="P22" s="1057" t="e">
        <f>#REF!+'Table 9 POSB Assets'!S22</f>
        <v>#REF!</v>
      </c>
      <c r="Q22" s="1057" t="e">
        <f>#REF!+'Table 9 POSB Assets'!T22</f>
        <v>#REF!</v>
      </c>
      <c r="R22" s="1059" t="e">
        <f t="shared" si="0"/>
        <v>#REF!</v>
      </c>
      <c r="T22" s="1060" t="e">
        <f>R22-'Table 9 POSB Assets'!U22-#REF!</f>
        <v>#REF!</v>
      </c>
      <c r="U22" s="1061" t="e">
        <f t="shared" si="1"/>
        <v>#REF!</v>
      </c>
      <c r="V22" s="1030" t="e">
        <f t="shared" si="2"/>
        <v>#REF!</v>
      </c>
    </row>
    <row r="23" spans="2:22" ht="15" customHeight="1">
      <c r="B23" s="1054" t="s">
        <v>1179</v>
      </c>
      <c r="C23" s="1055" t="e">
        <f>#REF!+'Table 9 POSB Assets'!C23</f>
        <v>#REF!</v>
      </c>
      <c r="D23" s="1056" t="e">
        <f>#REF!+'Table 9 POSB Assets'!D23</f>
        <v>#REF!</v>
      </c>
      <c r="E23" s="1056" t="e">
        <f>#REF!+'Table 9 POSB Assets'!E23</f>
        <v>#REF!</v>
      </c>
      <c r="F23" s="1056" t="e">
        <f>+#REF!+'Table 9 POSB Assets'!F23</f>
        <v>#REF!</v>
      </c>
      <c r="G23" s="1057" t="e">
        <f>#REF!+'Table 9 POSB Assets'!G23</f>
        <v>#REF!</v>
      </c>
      <c r="H23" s="1057" t="e">
        <f>#REF!+'Table 9 POSB Assets'!H23</f>
        <v>#REF!</v>
      </c>
      <c r="I23" s="1057" t="e">
        <f>#REF!+'Table 9 POSB Assets'!I23</f>
        <v>#REF!</v>
      </c>
      <c r="J23" s="1058" t="e">
        <f>#REF!+'Table 9 POSB Assets'!J23</f>
        <v>#REF!</v>
      </c>
      <c r="K23" s="1058" t="e">
        <f>#REF!+'Table 9 POSB Assets'!K23</f>
        <v>#REF!</v>
      </c>
      <c r="L23" s="1058" t="e">
        <f>#REF!+'Table 9 POSB Assets'!L23</f>
        <v>#REF!</v>
      </c>
      <c r="M23" s="1057" t="e">
        <f>#REF!</f>
        <v>#REF!</v>
      </c>
      <c r="N23" s="1057" t="e">
        <f>#REF!+'Table 9 POSB Assets'!M23</f>
        <v>#REF!</v>
      </c>
      <c r="O23" s="1057" t="e">
        <f>#REF!+'Table 9 POSB Assets'!N23+'Table 9 POSB Assets'!O23+'Table 9 POSB Assets'!P23+'Table 9 POSB Assets'!Q23</f>
        <v>#REF!</v>
      </c>
      <c r="P23" s="1057" t="e">
        <f>#REF!+'Table 9 POSB Assets'!S23</f>
        <v>#REF!</v>
      </c>
      <c r="Q23" s="1057" t="e">
        <f>#REF!+'Table 9 POSB Assets'!T23</f>
        <v>#REF!</v>
      </c>
      <c r="R23" s="1059" t="e">
        <f t="shared" si="0"/>
        <v>#REF!</v>
      </c>
      <c r="T23" s="1060" t="e">
        <f>R23-'Table 9 POSB Assets'!U23-#REF!</f>
        <v>#REF!</v>
      </c>
      <c r="U23" s="1061" t="e">
        <f t="shared" si="1"/>
        <v>#REF!</v>
      </c>
      <c r="V23" s="1030" t="e">
        <f t="shared" si="2"/>
        <v>#REF!</v>
      </c>
    </row>
    <row r="24" spans="2:22" ht="15" customHeight="1">
      <c r="B24" s="1054" t="s">
        <v>1180</v>
      </c>
      <c r="C24" s="1055" t="e">
        <f>#REF!+'Table 9 POSB Assets'!C24</f>
        <v>#REF!</v>
      </c>
      <c r="D24" s="1056" t="e">
        <f>#REF!+'Table 9 POSB Assets'!D24</f>
        <v>#REF!</v>
      </c>
      <c r="E24" s="1056" t="e">
        <f>#REF!+'Table 9 POSB Assets'!E24</f>
        <v>#REF!</v>
      </c>
      <c r="F24" s="1056" t="e">
        <f>+#REF!+'Table 9 POSB Assets'!F24</f>
        <v>#REF!</v>
      </c>
      <c r="G24" s="1057" t="e">
        <f>#REF!+'Table 9 POSB Assets'!G24</f>
        <v>#REF!</v>
      </c>
      <c r="H24" s="1057" t="e">
        <f>#REF!+'Table 9 POSB Assets'!H24</f>
        <v>#REF!</v>
      </c>
      <c r="I24" s="1057" t="e">
        <f>#REF!+'Table 9 POSB Assets'!I24</f>
        <v>#REF!</v>
      </c>
      <c r="J24" s="1058" t="e">
        <f>#REF!+'Table 9 POSB Assets'!J24</f>
        <v>#REF!</v>
      </c>
      <c r="K24" s="1058" t="e">
        <f>#REF!+'Table 9 POSB Assets'!K24</f>
        <v>#REF!</v>
      </c>
      <c r="L24" s="1058" t="e">
        <f>#REF!+'Table 9 POSB Assets'!L24</f>
        <v>#REF!</v>
      </c>
      <c r="M24" s="1057" t="e">
        <f>#REF!</f>
        <v>#REF!</v>
      </c>
      <c r="N24" s="1057" t="e">
        <f>#REF!+'Table 9 POSB Assets'!M24</f>
        <v>#REF!</v>
      </c>
      <c r="O24" s="1057" t="e">
        <f>#REF!+'Table 9 POSB Assets'!N24+'Table 9 POSB Assets'!O24+'Table 9 POSB Assets'!P24+'Table 9 POSB Assets'!Q24</f>
        <v>#REF!</v>
      </c>
      <c r="P24" s="1057" t="e">
        <f>#REF!+'Table 9 POSB Assets'!S24</f>
        <v>#REF!</v>
      </c>
      <c r="Q24" s="1057" t="e">
        <f>#REF!+'Table 9 POSB Assets'!T24</f>
        <v>#REF!</v>
      </c>
      <c r="R24" s="1059" t="e">
        <f t="shared" si="0"/>
        <v>#REF!</v>
      </c>
      <c r="T24" s="1060" t="e">
        <f>R24-'Table 9 POSB Assets'!U24-#REF!</f>
        <v>#REF!</v>
      </c>
      <c r="U24" s="1061" t="e">
        <f t="shared" si="1"/>
        <v>#REF!</v>
      </c>
      <c r="V24" s="1030" t="e">
        <f t="shared" si="2"/>
        <v>#REF!</v>
      </c>
    </row>
    <row r="25" spans="2:22" ht="15" customHeight="1">
      <c r="B25" s="1054" t="s">
        <v>1181</v>
      </c>
      <c r="C25" s="1055" t="e">
        <f>#REF!+'Table 9 POSB Assets'!C25</f>
        <v>#REF!</v>
      </c>
      <c r="D25" s="1056" t="e">
        <f>#REF!+'Table 9 POSB Assets'!D25</f>
        <v>#REF!</v>
      </c>
      <c r="E25" s="1056" t="e">
        <f>#REF!+'Table 9 POSB Assets'!E25</f>
        <v>#REF!</v>
      </c>
      <c r="F25" s="1056" t="e">
        <f>+#REF!+'Table 9 POSB Assets'!F25</f>
        <v>#REF!</v>
      </c>
      <c r="G25" s="1057" t="e">
        <f>#REF!+'Table 9 POSB Assets'!G25</f>
        <v>#REF!</v>
      </c>
      <c r="H25" s="1057" t="e">
        <f>#REF!+'Table 9 POSB Assets'!H25</f>
        <v>#REF!</v>
      </c>
      <c r="I25" s="1057" t="e">
        <f>#REF!+'Table 9 POSB Assets'!I25</f>
        <v>#REF!</v>
      </c>
      <c r="J25" s="1058" t="e">
        <f>#REF!+'Table 9 POSB Assets'!J25</f>
        <v>#REF!</v>
      </c>
      <c r="K25" s="1058" t="e">
        <f>#REF!+'Table 9 POSB Assets'!K25</f>
        <v>#REF!</v>
      </c>
      <c r="L25" s="1058" t="e">
        <f>#REF!+'Table 9 POSB Assets'!L25</f>
        <v>#REF!</v>
      </c>
      <c r="M25" s="1057" t="e">
        <f>#REF!</f>
        <v>#REF!</v>
      </c>
      <c r="N25" s="1057" t="e">
        <f>#REF!+'Table 9 POSB Assets'!M25</f>
        <v>#REF!</v>
      </c>
      <c r="O25" s="1057" t="e">
        <f>#REF!+'Table 9 POSB Assets'!N25+'Table 9 POSB Assets'!O25+'Table 9 POSB Assets'!P25+'Table 9 POSB Assets'!Q25</f>
        <v>#REF!</v>
      </c>
      <c r="P25" s="1057" t="e">
        <f>#REF!+'Table 9 POSB Assets'!S25</f>
        <v>#REF!</v>
      </c>
      <c r="Q25" s="1057" t="e">
        <f>#REF!+'Table 9 POSB Assets'!T25</f>
        <v>#REF!</v>
      </c>
      <c r="R25" s="1059" t="e">
        <f t="shared" si="0"/>
        <v>#REF!</v>
      </c>
      <c r="T25" s="1060" t="e">
        <f>R25-'Table 9 POSB Assets'!U25-#REF!</f>
        <v>#REF!</v>
      </c>
      <c r="U25" s="1061" t="e">
        <f t="shared" si="1"/>
        <v>#REF!</v>
      </c>
      <c r="V25" s="1030" t="e">
        <f t="shared" si="2"/>
        <v>#REF!</v>
      </c>
    </row>
    <row r="26" spans="2:22" ht="15" customHeight="1">
      <c r="B26" s="1062"/>
      <c r="C26" s="1055"/>
      <c r="D26" s="1056"/>
      <c r="E26" s="1056"/>
      <c r="F26" s="1056"/>
      <c r="G26" s="1057"/>
      <c r="H26" s="1057"/>
      <c r="I26" s="1057"/>
      <c r="J26" s="1058"/>
      <c r="K26" s="1058"/>
      <c r="L26" s="1058"/>
      <c r="M26" s="1057"/>
      <c r="N26" s="1057"/>
      <c r="O26" s="1057"/>
      <c r="P26" s="1057"/>
      <c r="Q26" s="1057"/>
      <c r="R26" s="1059"/>
      <c r="T26" s="1060" t="e">
        <f>R26-'Table 9 POSB Assets'!U26-#REF!</f>
        <v>#REF!</v>
      </c>
      <c r="U26" s="1061"/>
    </row>
    <row r="27" spans="2:22" ht="15" customHeight="1">
      <c r="B27" s="1053">
        <v>2016</v>
      </c>
      <c r="C27" s="1055"/>
      <c r="D27" s="1056"/>
      <c r="E27" s="1056"/>
      <c r="F27" s="1056"/>
      <c r="G27" s="1057"/>
      <c r="H27" s="1057"/>
      <c r="I27" s="1057"/>
      <c r="J27" s="1058"/>
      <c r="K27" s="1058"/>
      <c r="L27" s="1058"/>
      <c r="M27" s="1057"/>
      <c r="N27" s="1057"/>
      <c r="O27" s="1057"/>
      <c r="P27" s="1057"/>
      <c r="Q27" s="1057"/>
      <c r="R27" s="1059"/>
      <c r="T27" s="1060" t="e">
        <f>R27-'Table 9 POSB Assets'!U27-#REF!</f>
        <v>#REF!</v>
      </c>
      <c r="U27" s="1061"/>
    </row>
    <row r="28" spans="2:22" ht="15" customHeight="1">
      <c r="B28" s="1063" t="s">
        <v>345</v>
      </c>
      <c r="C28" s="1055" t="e">
        <f>#REF!+'Table 9 POSB Assets'!C28</f>
        <v>#REF!</v>
      </c>
      <c r="D28" s="1056" t="e">
        <f>#REF!+'Table 9 POSB Assets'!D28</f>
        <v>#REF!</v>
      </c>
      <c r="E28" s="1056" t="e">
        <f>#REF!+'Table 9 POSB Assets'!E28</f>
        <v>#REF!</v>
      </c>
      <c r="F28" s="1056" t="e">
        <f>+#REF!+'Table 9 POSB Assets'!F28</f>
        <v>#REF!</v>
      </c>
      <c r="G28" s="1057" t="e">
        <f>#REF!+'Table 9 POSB Assets'!G28</f>
        <v>#REF!</v>
      </c>
      <c r="H28" s="1057" t="e">
        <f>#REF!+'Table 9 POSB Assets'!H28</f>
        <v>#REF!</v>
      </c>
      <c r="I28" s="1057" t="e">
        <f>#REF!+'Table 9 POSB Assets'!I28</f>
        <v>#REF!</v>
      </c>
      <c r="J28" s="1058" t="e">
        <f>#REF!+'Table 9 POSB Assets'!J28</f>
        <v>#REF!</v>
      </c>
      <c r="K28" s="1058" t="e">
        <f>#REF!+'Table 9 POSB Assets'!K28</f>
        <v>#REF!</v>
      </c>
      <c r="L28" s="1058" t="e">
        <f>#REF!+'Table 9 POSB Assets'!L28</f>
        <v>#REF!</v>
      </c>
      <c r="M28" s="1057" t="e">
        <f>#REF!</f>
        <v>#REF!</v>
      </c>
      <c r="N28" s="1057" t="e">
        <f>#REF!+'Table 9 POSB Assets'!M28</f>
        <v>#REF!</v>
      </c>
      <c r="O28" s="1057" t="e">
        <f>#REF!+'Table 9 POSB Assets'!N28+'Table 9 POSB Assets'!O28+'Table 9 POSB Assets'!P28+'Table 9 POSB Assets'!Q28</f>
        <v>#REF!</v>
      </c>
      <c r="P28" s="1057" t="e">
        <f>#REF!+'Table 9 POSB Assets'!S28</f>
        <v>#REF!</v>
      </c>
      <c r="Q28" s="1057" t="e">
        <f>#REF!+'Table 9 POSB Assets'!T28</f>
        <v>#REF!</v>
      </c>
      <c r="R28" s="1059" t="e">
        <f t="shared" si="0"/>
        <v>#REF!</v>
      </c>
      <c r="T28" s="1060" t="e">
        <f>R28-'Table 9 POSB Assets'!U28-#REF!</f>
        <v>#REF!</v>
      </c>
      <c r="U28" s="1061" t="e">
        <f t="shared" si="1"/>
        <v>#REF!</v>
      </c>
      <c r="V28" s="1030" t="e">
        <f t="shared" ref="V28:V39" si="3">+T28*1000000</f>
        <v>#REF!</v>
      </c>
    </row>
    <row r="29" spans="2:22" ht="15" customHeight="1">
      <c r="B29" s="1054" t="s">
        <v>334</v>
      </c>
      <c r="C29" s="1055" t="e">
        <f>#REF!+'Table 9 POSB Assets'!C29</f>
        <v>#REF!</v>
      </c>
      <c r="D29" s="1056" t="e">
        <f>#REF!+'Table 9 POSB Assets'!D29</f>
        <v>#REF!</v>
      </c>
      <c r="E29" s="1056" t="e">
        <f>#REF!+'Table 9 POSB Assets'!E29</f>
        <v>#REF!</v>
      </c>
      <c r="F29" s="1056" t="e">
        <f>+#REF!+'Table 9 POSB Assets'!F29</f>
        <v>#REF!</v>
      </c>
      <c r="G29" s="1057" t="e">
        <f>#REF!+'Table 9 POSB Assets'!G29</f>
        <v>#REF!</v>
      </c>
      <c r="H29" s="1057" t="e">
        <f>#REF!+'Table 9 POSB Assets'!H29</f>
        <v>#REF!</v>
      </c>
      <c r="I29" s="1057" t="e">
        <f>#REF!+'Table 9 POSB Assets'!I29</f>
        <v>#REF!</v>
      </c>
      <c r="J29" s="1058" t="e">
        <f>#REF!+'Table 9 POSB Assets'!J29</f>
        <v>#REF!</v>
      </c>
      <c r="K29" s="1058" t="e">
        <f>#REF!+'Table 9 POSB Assets'!K29</f>
        <v>#REF!</v>
      </c>
      <c r="L29" s="1058" t="e">
        <f>#REF!+'Table 9 POSB Assets'!L29</f>
        <v>#REF!</v>
      </c>
      <c r="M29" s="1057" t="e">
        <f>#REF!</f>
        <v>#REF!</v>
      </c>
      <c r="N29" s="1057" t="e">
        <f>#REF!+'Table 9 POSB Assets'!M29</f>
        <v>#REF!</v>
      </c>
      <c r="O29" s="1057" t="e">
        <f>#REF!+'Table 9 POSB Assets'!N29+'Table 9 POSB Assets'!O29+'Table 9 POSB Assets'!P29+'Table 9 POSB Assets'!Q29</f>
        <v>#REF!</v>
      </c>
      <c r="P29" s="1057" t="e">
        <f>#REF!+'Table 9 POSB Assets'!S29</f>
        <v>#REF!</v>
      </c>
      <c r="Q29" s="1057" t="e">
        <f>#REF!+'Table 9 POSB Assets'!T29</f>
        <v>#REF!</v>
      </c>
      <c r="R29" s="1059" t="e">
        <f t="shared" si="0"/>
        <v>#REF!</v>
      </c>
      <c r="T29" s="1060" t="e">
        <f>R29-'Table 9 POSB Assets'!U29-#REF!</f>
        <v>#REF!</v>
      </c>
      <c r="U29" s="1061" t="e">
        <f t="shared" si="1"/>
        <v>#REF!</v>
      </c>
      <c r="V29" s="1030" t="e">
        <f t="shared" si="3"/>
        <v>#REF!</v>
      </c>
    </row>
    <row r="30" spans="2:22" ht="15" customHeight="1">
      <c r="B30" s="1054" t="s">
        <v>335</v>
      </c>
      <c r="C30" s="1055" t="e">
        <f>#REF!+'Table 9 POSB Assets'!C30</f>
        <v>#REF!</v>
      </c>
      <c r="D30" s="1056" t="e">
        <f>#REF!+'Table 9 POSB Assets'!D30</f>
        <v>#REF!</v>
      </c>
      <c r="E30" s="1056" t="e">
        <f>#REF!+'Table 9 POSB Assets'!E30</f>
        <v>#REF!</v>
      </c>
      <c r="F30" s="1056" t="e">
        <f>+#REF!+'Table 9 POSB Assets'!F30</f>
        <v>#REF!</v>
      </c>
      <c r="G30" s="1057" t="e">
        <f>#REF!+'Table 9 POSB Assets'!G30</f>
        <v>#REF!</v>
      </c>
      <c r="H30" s="1057" t="e">
        <f>#REF!+'Table 9 POSB Assets'!H30</f>
        <v>#REF!</v>
      </c>
      <c r="I30" s="1057" t="e">
        <f>#REF!+'Table 9 POSB Assets'!I30</f>
        <v>#REF!</v>
      </c>
      <c r="J30" s="1058" t="e">
        <f>#REF!+'Table 9 POSB Assets'!J30</f>
        <v>#REF!</v>
      </c>
      <c r="K30" s="1058" t="e">
        <f>#REF!+'Table 9 POSB Assets'!K30</f>
        <v>#REF!</v>
      </c>
      <c r="L30" s="1058" t="e">
        <f>#REF!+'Table 9 POSB Assets'!L30</f>
        <v>#REF!</v>
      </c>
      <c r="M30" s="1057" t="e">
        <f>#REF!</f>
        <v>#REF!</v>
      </c>
      <c r="N30" s="1057" t="e">
        <f>#REF!+'Table 9 POSB Assets'!M30</f>
        <v>#REF!</v>
      </c>
      <c r="O30" s="1057" t="e">
        <f>#REF!+'Table 9 POSB Assets'!N30+'Table 9 POSB Assets'!O30+'Table 9 POSB Assets'!P30+'Table 9 POSB Assets'!Q30</f>
        <v>#REF!</v>
      </c>
      <c r="P30" s="1057" t="e">
        <f>#REF!+'Table 9 POSB Assets'!S30</f>
        <v>#REF!</v>
      </c>
      <c r="Q30" s="1057" t="e">
        <f>#REF!+'Table 9 POSB Assets'!T30</f>
        <v>#REF!</v>
      </c>
      <c r="R30" s="1059" t="e">
        <f t="shared" si="0"/>
        <v>#REF!</v>
      </c>
      <c r="T30" s="1060" t="e">
        <f>R30-'Table 9 POSB Assets'!U30-#REF!</f>
        <v>#REF!</v>
      </c>
      <c r="U30" s="1061" t="e">
        <f t="shared" si="1"/>
        <v>#REF!</v>
      </c>
      <c r="V30" s="1030" t="e">
        <f t="shared" si="3"/>
        <v>#REF!</v>
      </c>
    </row>
    <row r="31" spans="2:22" ht="15" customHeight="1">
      <c r="B31" s="1054" t="s">
        <v>336</v>
      </c>
      <c r="C31" s="1055" t="e">
        <f>#REF!+'Table 9 POSB Assets'!C31</f>
        <v>#REF!</v>
      </c>
      <c r="D31" s="1056" t="e">
        <f>#REF!+'Table 9 POSB Assets'!D31</f>
        <v>#REF!</v>
      </c>
      <c r="E31" s="1056" t="e">
        <f>#REF!+'Table 9 POSB Assets'!E31</f>
        <v>#REF!</v>
      </c>
      <c r="F31" s="1056" t="e">
        <f>+#REF!+'Table 9 POSB Assets'!F31</f>
        <v>#REF!</v>
      </c>
      <c r="G31" s="1057" t="e">
        <f>#REF!+'Table 9 POSB Assets'!G31</f>
        <v>#REF!</v>
      </c>
      <c r="H31" s="1057" t="e">
        <f>#REF!+'Table 9 POSB Assets'!H31</f>
        <v>#REF!</v>
      </c>
      <c r="I31" s="1057" t="e">
        <f>#REF!+'Table 9 POSB Assets'!I31</f>
        <v>#REF!</v>
      </c>
      <c r="J31" s="1058" t="e">
        <f>#REF!+'Table 9 POSB Assets'!J31</f>
        <v>#REF!</v>
      </c>
      <c r="K31" s="1058" t="e">
        <f>#REF!+'Table 9 POSB Assets'!K31</f>
        <v>#REF!</v>
      </c>
      <c r="L31" s="1058" t="e">
        <f>#REF!+'Table 9 POSB Assets'!L31</f>
        <v>#REF!</v>
      </c>
      <c r="M31" s="1057" t="e">
        <f>#REF!</f>
        <v>#REF!</v>
      </c>
      <c r="N31" s="1057" t="e">
        <f>#REF!+'Table 9 POSB Assets'!M31</f>
        <v>#REF!</v>
      </c>
      <c r="O31" s="1057" t="e">
        <f>#REF!+'Table 9 POSB Assets'!N31+'Table 9 POSB Assets'!O31+'Table 9 POSB Assets'!P31+'Table 9 POSB Assets'!Q31</f>
        <v>#REF!</v>
      </c>
      <c r="P31" s="1057" t="e">
        <f>#REF!+'Table 9 POSB Assets'!S31</f>
        <v>#REF!</v>
      </c>
      <c r="Q31" s="1057" t="e">
        <f>#REF!+'Table 9 POSB Assets'!T31</f>
        <v>#REF!</v>
      </c>
      <c r="R31" s="1059" t="e">
        <f t="shared" si="0"/>
        <v>#REF!</v>
      </c>
      <c r="T31" s="1060" t="e">
        <f>R31-'Table 9 POSB Assets'!U31-#REF!</f>
        <v>#REF!</v>
      </c>
      <c r="U31" s="1061" t="e">
        <f t="shared" si="1"/>
        <v>#REF!</v>
      </c>
      <c r="V31" s="1030" t="e">
        <f t="shared" si="3"/>
        <v>#REF!</v>
      </c>
    </row>
    <row r="32" spans="2:22" ht="15" customHeight="1">
      <c r="B32" s="1054" t="s">
        <v>337</v>
      </c>
      <c r="C32" s="1055" t="e">
        <f>#REF!+'Table 9 POSB Assets'!C32</f>
        <v>#REF!</v>
      </c>
      <c r="D32" s="1056" t="e">
        <f>#REF!+'Table 9 POSB Assets'!D32</f>
        <v>#REF!</v>
      </c>
      <c r="E32" s="1056" t="e">
        <f>#REF!+'Table 9 POSB Assets'!E32</f>
        <v>#REF!</v>
      </c>
      <c r="F32" s="1056" t="e">
        <f>+#REF!+'Table 9 POSB Assets'!F32</f>
        <v>#REF!</v>
      </c>
      <c r="G32" s="1057" t="e">
        <f>#REF!+'Table 9 POSB Assets'!G32</f>
        <v>#REF!</v>
      </c>
      <c r="H32" s="1057" t="e">
        <f>#REF!+'Table 9 POSB Assets'!H32</f>
        <v>#REF!</v>
      </c>
      <c r="I32" s="1057" t="e">
        <f>#REF!+'Table 9 POSB Assets'!I32</f>
        <v>#REF!</v>
      </c>
      <c r="J32" s="1058" t="e">
        <f>#REF!+'Table 9 POSB Assets'!J32</f>
        <v>#REF!</v>
      </c>
      <c r="K32" s="1058" t="e">
        <f>#REF!+'Table 9 POSB Assets'!K32</f>
        <v>#REF!</v>
      </c>
      <c r="L32" s="1058" t="e">
        <f>#REF!+'Table 9 POSB Assets'!L32</f>
        <v>#REF!</v>
      </c>
      <c r="M32" s="1057" t="e">
        <f>#REF!</f>
        <v>#REF!</v>
      </c>
      <c r="N32" s="1057" t="e">
        <f>#REF!+'Table 9 POSB Assets'!M32</f>
        <v>#REF!</v>
      </c>
      <c r="O32" s="1057" t="e">
        <f>#REF!+'Table 9 POSB Assets'!N32+'Table 9 POSB Assets'!O32+'Table 9 POSB Assets'!P32+'Table 9 POSB Assets'!Q32</f>
        <v>#REF!</v>
      </c>
      <c r="P32" s="1057" t="e">
        <f>#REF!+'Table 9 POSB Assets'!S32</f>
        <v>#REF!</v>
      </c>
      <c r="Q32" s="1057" t="e">
        <f>#REF!+'Table 9 POSB Assets'!T32</f>
        <v>#REF!</v>
      </c>
      <c r="R32" s="1059" t="e">
        <f t="shared" si="0"/>
        <v>#REF!</v>
      </c>
      <c r="T32" s="1060" t="e">
        <f>R32-'Table 9 POSB Assets'!U32-#REF!</f>
        <v>#REF!</v>
      </c>
      <c r="U32" s="1061" t="e">
        <f t="shared" si="1"/>
        <v>#REF!</v>
      </c>
      <c r="V32" s="1030" t="e">
        <f t="shared" si="3"/>
        <v>#REF!</v>
      </c>
    </row>
    <row r="33" spans="2:22" ht="15" customHeight="1">
      <c r="B33" s="1054" t="s">
        <v>338</v>
      </c>
      <c r="C33" s="1055" t="e">
        <f>#REF!+'Table 9 POSB Assets'!C33</f>
        <v>#REF!</v>
      </c>
      <c r="D33" s="1056" t="e">
        <f>#REF!+'Table 9 POSB Assets'!D33</f>
        <v>#REF!</v>
      </c>
      <c r="E33" s="1056" t="e">
        <f>#REF!+'Table 9 POSB Assets'!E33</f>
        <v>#REF!</v>
      </c>
      <c r="F33" s="1056" t="e">
        <f>+#REF!+'Table 9 POSB Assets'!F33</f>
        <v>#REF!</v>
      </c>
      <c r="G33" s="1057" t="e">
        <f>#REF!+'Table 9 POSB Assets'!G33</f>
        <v>#REF!</v>
      </c>
      <c r="H33" s="1057" t="e">
        <f>#REF!+'Table 9 POSB Assets'!H33</f>
        <v>#REF!</v>
      </c>
      <c r="I33" s="1057" t="e">
        <f>#REF!+'Table 9 POSB Assets'!I33</f>
        <v>#REF!</v>
      </c>
      <c r="J33" s="1058" t="e">
        <f>#REF!+'Table 9 POSB Assets'!J33</f>
        <v>#REF!</v>
      </c>
      <c r="K33" s="1058" t="e">
        <f>#REF!+'Table 9 POSB Assets'!K33</f>
        <v>#REF!</v>
      </c>
      <c r="L33" s="1058" t="e">
        <f>#REF!+'Table 9 POSB Assets'!L33</f>
        <v>#REF!</v>
      </c>
      <c r="M33" s="1057" t="e">
        <f>#REF!</f>
        <v>#REF!</v>
      </c>
      <c r="N33" s="1057" t="e">
        <f>#REF!+'Table 9 POSB Assets'!M33</f>
        <v>#REF!</v>
      </c>
      <c r="O33" s="1057" t="e">
        <f>#REF!+'Table 9 POSB Assets'!N33+'Table 9 POSB Assets'!O33+'Table 9 POSB Assets'!P33+'Table 9 POSB Assets'!Q33</f>
        <v>#REF!</v>
      </c>
      <c r="P33" s="1057" t="e">
        <f>#REF!+'Table 9 POSB Assets'!S33</f>
        <v>#REF!</v>
      </c>
      <c r="Q33" s="1057" t="e">
        <f>#REF!+'Table 9 POSB Assets'!T33</f>
        <v>#REF!</v>
      </c>
      <c r="R33" s="1059" t="e">
        <f t="shared" si="0"/>
        <v>#REF!</v>
      </c>
      <c r="T33" s="1060" t="e">
        <f>R33-'Table 9 POSB Assets'!U33-#REF!</f>
        <v>#REF!</v>
      </c>
      <c r="U33" s="1061" t="e">
        <f t="shared" si="1"/>
        <v>#REF!</v>
      </c>
      <c r="V33" s="1030" t="e">
        <f t="shared" si="3"/>
        <v>#REF!</v>
      </c>
    </row>
    <row r="34" spans="2:22" ht="15" customHeight="1">
      <c r="B34" s="1054" t="s">
        <v>339</v>
      </c>
      <c r="C34" s="1055" t="e">
        <f>#REF!+'Table 9 POSB Assets'!C34</f>
        <v>#REF!</v>
      </c>
      <c r="D34" s="1056" t="e">
        <f>#REF!+'Table 9 POSB Assets'!D34</f>
        <v>#REF!</v>
      </c>
      <c r="E34" s="1056" t="e">
        <f>#REF!+'Table 9 POSB Assets'!E34</f>
        <v>#REF!</v>
      </c>
      <c r="F34" s="1056" t="e">
        <f>+#REF!+'Table 9 POSB Assets'!F34</f>
        <v>#REF!</v>
      </c>
      <c r="G34" s="1057" t="e">
        <f>#REF!+'Table 9 POSB Assets'!G34</f>
        <v>#REF!</v>
      </c>
      <c r="H34" s="1057" t="e">
        <f>#REF!+'Table 9 POSB Assets'!H34</f>
        <v>#REF!</v>
      </c>
      <c r="I34" s="1057" t="e">
        <f>#REF!+'Table 9 POSB Assets'!I34</f>
        <v>#REF!</v>
      </c>
      <c r="J34" s="1058" t="e">
        <f>#REF!+'Table 9 POSB Assets'!J34</f>
        <v>#REF!</v>
      </c>
      <c r="K34" s="1058" t="e">
        <f>#REF!+'Table 9 POSB Assets'!K34</f>
        <v>#REF!</v>
      </c>
      <c r="L34" s="1058" t="e">
        <f>#REF!+'Table 9 POSB Assets'!L34</f>
        <v>#REF!</v>
      </c>
      <c r="M34" s="1057" t="e">
        <f>#REF!</f>
        <v>#REF!</v>
      </c>
      <c r="N34" s="1057" t="e">
        <f>#REF!+'Table 9 POSB Assets'!M34</f>
        <v>#REF!</v>
      </c>
      <c r="O34" s="1057" t="e">
        <f>#REF!+'Table 9 POSB Assets'!N34+'Table 9 POSB Assets'!O34+'Table 9 POSB Assets'!P34+'Table 9 POSB Assets'!Q34</f>
        <v>#REF!</v>
      </c>
      <c r="P34" s="1057" t="e">
        <f>#REF!+'Table 9 POSB Assets'!S34</f>
        <v>#REF!</v>
      </c>
      <c r="Q34" s="1057" t="e">
        <f>#REF!+'Table 9 POSB Assets'!T34</f>
        <v>#REF!</v>
      </c>
      <c r="R34" s="1059" t="e">
        <f t="shared" si="0"/>
        <v>#REF!</v>
      </c>
      <c r="T34" s="1060" t="e">
        <f>R34-'Table 9 POSB Assets'!U34-#REF!</f>
        <v>#REF!</v>
      </c>
      <c r="U34" s="1061" t="e">
        <f t="shared" si="1"/>
        <v>#REF!</v>
      </c>
      <c r="V34" s="1030" t="e">
        <f t="shared" si="3"/>
        <v>#REF!</v>
      </c>
    </row>
    <row r="35" spans="2:22" ht="15" customHeight="1">
      <c r="B35" s="1054" t="s">
        <v>340</v>
      </c>
      <c r="C35" s="1055" t="e">
        <f>#REF!+'Table 9 POSB Assets'!C35</f>
        <v>#REF!</v>
      </c>
      <c r="D35" s="1056" t="e">
        <f>#REF!+'Table 9 POSB Assets'!D35</f>
        <v>#REF!</v>
      </c>
      <c r="E35" s="1056" t="e">
        <f>#REF!+'Table 9 POSB Assets'!E35</f>
        <v>#REF!</v>
      </c>
      <c r="F35" s="1056" t="e">
        <f>+#REF!+'Table 9 POSB Assets'!F35</f>
        <v>#REF!</v>
      </c>
      <c r="G35" s="1057" t="e">
        <f>#REF!+'Table 9 POSB Assets'!G35</f>
        <v>#REF!</v>
      </c>
      <c r="H35" s="1057" t="e">
        <f>#REF!+'Table 9 POSB Assets'!H35</f>
        <v>#REF!</v>
      </c>
      <c r="I35" s="1057" t="e">
        <f>#REF!+'Table 9 POSB Assets'!I35</f>
        <v>#REF!</v>
      </c>
      <c r="J35" s="1058" t="e">
        <f>#REF!+'Table 9 POSB Assets'!J35</f>
        <v>#REF!</v>
      </c>
      <c r="K35" s="1058" t="e">
        <f>#REF!+'Table 9 POSB Assets'!K35</f>
        <v>#REF!</v>
      </c>
      <c r="L35" s="1058" t="e">
        <f>#REF!+'Table 9 POSB Assets'!L35</f>
        <v>#REF!</v>
      </c>
      <c r="M35" s="1057" t="e">
        <f>#REF!</f>
        <v>#REF!</v>
      </c>
      <c r="N35" s="1057" t="e">
        <f>#REF!+'Table 9 POSB Assets'!M35</f>
        <v>#REF!</v>
      </c>
      <c r="O35" s="1057" t="e">
        <f>#REF!+'Table 9 POSB Assets'!N35+'Table 9 POSB Assets'!O35+'Table 9 POSB Assets'!P35+'Table 9 POSB Assets'!Q35</f>
        <v>#REF!</v>
      </c>
      <c r="P35" s="1057" t="e">
        <f>#REF!+'Table 9 POSB Assets'!S35</f>
        <v>#REF!</v>
      </c>
      <c r="Q35" s="1057" t="e">
        <f>#REF!+'Table 9 POSB Assets'!T35</f>
        <v>#REF!</v>
      </c>
      <c r="R35" s="1059" t="e">
        <f t="shared" si="0"/>
        <v>#REF!</v>
      </c>
      <c r="T35" s="1060" t="e">
        <f>R35-'Table 9 POSB Assets'!U35-#REF!</f>
        <v>#REF!</v>
      </c>
      <c r="U35" s="1061" t="e">
        <f t="shared" si="1"/>
        <v>#REF!</v>
      </c>
      <c r="V35" s="1030" t="e">
        <f t="shared" si="3"/>
        <v>#REF!</v>
      </c>
    </row>
    <row r="36" spans="2:22" ht="15" customHeight="1">
      <c r="B36" s="1054" t="s">
        <v>341</v>
      </c>
      <c r="C36" s="1055" t="e">
        <f>#REF!+'Table 9 POSB Assets'!C36</f>
        <v>#REF!</v>
      </c>
      <c r="D36" s="1056" t="e">
        <f>#REF!+'Table 9 POSB Assets'!D36</f>
        <v>#REF!</v>
      </c>
      <c r="E36" s="1056" t="e">
        <f>#REF!+'Table 9 POSB Assets'!E36</f>
        <v>#REF!</v>
      </c>
      <c r="F36" s="1056" t="e">
        <f>+#REF!+'Table 9 POSB Assets'!F36</f>
        <v>#REF!</v>
      </c>
      <c r="G36" s="1057" t="e">
        <f>#REF!+'Table 9 POSB Assets'!G36</f>
        <v>#REF!</v>
      </c>
      <c r="H36" s="1057" t="e">
        <f>#REF!+'Table 9 POSB Assets'!H36</f>
        <v>#REF!</v>
      </c>
      <c r="I36" s="1057" t="e">
        <f>#REF!+'Table 9 POSB Assets'!I36</f>
        <v>#REF!</v>
      </c>
      <c r="J36" s="1058" t="e">
        <f>#REF!+'Table 9 POSB Assets'!J36</f>
        <v>#REF!</v>
      </c>
      <c r="K36" s="1058" t="e">
        <f>#REF!+'Table 9 POSB Assets'!K36</f>
        <v>#REF!</v>
      </c>
      <c r="L36" s="1058" t="e">
        <f>#REF!+'Table 9 POSB Assets'!L36</f>
        <v>#REF!</v>
      </c>
      <c r="M36" s="1057" t="e">
        <f>#REF!</f>
        <v>#REF!</v>
      </c>
      <c r="N36" s="1057" t="e">
        <f>#REF!+'Table 9 POSB Assets'!M36</f>
        <v>#REF!</v>
      </c>
      <c r="O36" s="1057" t="e">
        <f>#REF!+'Table 9 POSB Assets'!N36+'Table 9 POSB Assets'!O36+'Table 9 POSB Assets'!P36+'Table 9 POSB Assets'!Q36</f>
        <v>#REF!</v>
      </c>
      <c r="P36" s="1057" t="e">
        <f>#REF!+'Table 9 POSB Assets'!S36</f>
        <v>#REF!</v>
      </c>
      <c r="Q36" s="1057" t="e">
        <f>#REF!+'Table 9 POSB Assets'!T36</f>
        <v>#REF!</v>
      </c>
      <c r="R36" s="1059" t="e">
        <f t="shared" si="0"/>
        <v>#REF!</v>
      </c>
      <c r="T36" s="1060" t="e">
        <f>R36-'Table 9 POSB Assets'!U36-#REF!</f>
        <v>#REF!</v>
      </c>
      <c r="U36" s="1061" t="e">
        <f t="shared" si="1"/>
        <v>#REF!</v>
      </c>
      <c r="V36" s="1030" t="e">
        <f t="shared" si="3"/>
        <v>#REF!</v>
      </c>
    </row>
    <row r="37" spans="2:22" ht="15" customHeight="1">
      <c r="B37" s="1054" t="s">
        <v>342</v>
      </c>
      <c r="C37" s="1055" t="e">
        <f>#REF!+'Table 9 POSB Assets'!C37</f>
        <v>#REF!</v>
      </c>
      <c r="D37" s="1056" t="e">
        <f>#REF!+'Table 9 POSB Assets'!D37</f>
        <v>#REF!</v>
      </c>
      <c r="E37" s="1056" t="e">
        <f>#REF!+'Table 9 POSB Assets'!E37</f>
        <v>#REF!</v>
      </c>
      <c r="F37" s="1056" t="e">
        <f>+#REF!+'Table 9 POSB Assets'!F37</f>
        <v>#REF!</v>
      </c>
      <c r="G37" s="1057" t="e">
        <f>#REF!+'Table 9 POSB Assets'!G37</f>
        <v>#REF!</v>
      </c>
      <c r="H37" s="1057" t="e">
        <f>#REF!+'Table 9 POSB Assets'!H37</f>
        <v>#REF!</v>
      </c>
      <c r="I37" s="1057" t="e">
        <f>#REF!+'Table 9 POSB Assets'!I37</f>
        <v>#REF!</v>
      </c>
      <c r="J37" s="1058" t="e">
        <f>#REF!+'Table 9 POSB Assets'!J37</f>
        <v>#REF!</v>
      </c>
      <c r="K37" s="1058" t="e">
        <f>#REF!+'Table 9 POSB Assets'!K37</f>
        <v>#REF!</v>
      </c>
      <c r="L37" s="1058" t="e">
        <f>#REF!+'Table 9 POSB Assets'!L37</f>
        <v>#REF!</v>
      </c>
      <c r="M37" s="1057" t="e">
        <f>#REF!</f>
        <v>#REF!</v>
      </c>
      <c r="N37" s="1057" t="e">
        <f>#REF!+'Table 9 POSB Assets'!M37</f>
        <v>#REF!</v>
      </c>
      <c r="O37" s="1057" t="e">
        <f>#REF!+'Table 9 POSB Assets'!N37+'Table 9 POSB Assets'!O37+'Table 9 POSB Assets'!P37+'Table 9 POSB Assets'!Q37</f>
        <v>#REF!</v>
      </c>
      <c r="P37" s="1057" t="e">
        <f>#REF!+'Table 9 POSB Assets'!S37</f>
        <v>#REF!</v>
      </c>
      <c r="Q37" s="1057" t="e">
        <f>#REF!+'Table 9 POSB Assets'!T37</f>
        <v>#REF!</v>
      </c>
      <c r="R37" s="1059" t="e">
        <f t="shared" si="0"/>
        <v>#REF!</v>
      </c>
      <c r="T37" s="1060" t="e">
        <f>R37-'Table 9 POSB Assets'!U37-#REF!</f>
        <v>#REF!</v>
      </c>
      <c r="U37" s="1061" t="e">
        <f t="shared" si="1"/>
        <v>#REF!</v>
      </c>
      <c r="V37" s="1030" t="e">
        <f t="shared" si="3"/>
        <v>#REF!</v>
      </c>
    </row>
    <row r="38" spans="2:22" ht="15" customHeight="1">
      <c r="B38" s="1054" t="s">
        <v>343</v>
      </c>
      <c r="C38" s="1055" t="e">
        <f>#REF!+'Table 9 POSB Assets'!C38</f>
        <v>#REF!</v>
      </c>
      <c r="D38" s="1056" t="e">
        <f>#REF!+'Table 9 POSB Assets'!D38</f>
        <v>#REF!</v>
      </c>
      <c r="E38" s="1056" t="e">
        <f>#REF!+'Table 9 POSB Assets'!E38</f>
        <v>#REF!</v>
      </c>
      <c r="F38" s="1056" t="e">
        <f>+#REF!+'Table 9 POSB Assets'!F38</f>
        <v>#REF!</v>
      </c>
      <c r="G38" s="1057" t="e">
        <f>#REF!+'Table 9 POSB Assets'!G38</f>
        <v>#REF!</v>
      </c>
      <c r="H38" s="1057" t="e">
        <f>#REF!+'Table 9 POSB Assets'!H38</f>
        <v>#REF!</v>
      </c>
      <c r="I38" s="1057" t="e">
        <f>#REF!+'Table 9 POSB Assets'!I38</f>
        <v>#REF!</v>
      </c>
      <c r="J38" s="1058" t="e">
        <f>#REF!+'Table 9 POSB Assets'!J38</f>
        <v>#REF!</v>
      </c>
      <c r="K38" s="1058" t="e">
        <f>#REF!+'Table 9 POSB Assets'!K38</f>
        <v>#REF!</v>
      </c>
      <c r="L38" s="1058" t="e">
        <f>#REF!+'Table 9 POSB Assets'!L38</f>
        <v>#REF!</v>
      </c>
      <c r="M38" s="1057" t="e">
        <f>#REF!</f>
        <v>#REF!</v>
      </c>
      <c r="N38" s="1057" t="e">
        <f>#REF!+'Table 9 POSB Assets'!M38</f>
        <v>#REF!</v>
      </c>
      <c r="O38" s="1057" t="e">
        <f>#REF!+'Table 9 POSB Assets'!N38+'Table 9 POSB Assets'!O38+'Table 9 POSB Assets'!P38+'Table 9 POSB Assets'!Q38</f>
        <v>#REF!</v>
      </c>
      <c r="P38" s="1057" t="e">
        <f>#REF!+'Table 9 POSB Assets'!S38</f>
        <v>#REF!</v>
      </c>
      <c r="Q38" s="1057" t="e">
        <f>#REF!+'Table 9 POSB Assets'!T38</f>
        <v>#REF!</v>
      </c>
      <c r="R38" s="1059" t="e">
        <f t="shared" si="0"/>
        <v>#REF!</v>
      </c>
      <c r="T38" s="1060" t="e">
        <f>R38-'Table 9 POSB Assets'!U38-#REF!</f>
        <v>#REF!</v>
      </c>
      <c r="U38" s="1061" t="e">
        <f t="shared" si="1"/>
        <v>#REF!</v>
      </c>
      <c r="V38" s="1030" t="e">
        <f t="shared" si="3"/>
        <v>#REF!</v>
      </c>
    </row>
    <row r="39" spans="2:22" ht="15" customHeight="1">
      <c r="B39" s="1054" t="s">
        <v>344</v>
      </c>
      <c r="C39" s="1055" t="e">
        <f>#REF!+'Table 9 POSB Assets'!C39</f>
        <v>#REF!</v>
      </c>
      <c r="D39" s="1056" t="e">
        <f>#REF!+'Table 9 POSB Assets'!D39</f>
        <v>#REF!</v>
      </c>
      <c r="E39" s="1056" t="e">
        <f>#REF!+'Table 9 POSB Assets'!E39</f>
        <v>#REF!</v>
      </c>
      <c r="F39" s="1056" t="e">
        <f>+#REF!+'Table 9 POSB Assets'!F39</f>
        <v>#REF!</v>
      </c>
      <c r="G39" s="1057" t="e">
        <f>#REF!+'Table 9 POSB Assets'!G39</f>
        <v>#REF!</v>
      </c>
      <c r="H39" s="1057" t="e">
        <f>#REF!+'Table 9 POSB Assets'!H39</f>
        <v>#REF!</v>
      </c>
      <c r="I39" s="1057" t="e">
        <f>#REF!+'Table 9 POSB Assets'!I39</f>
        <v>#REF!</v>
      </c>
      <c r="J39" s="1058" t="e">
        <f>#REF!+'Table 9 POSB Assets'!J39</f>
        <v>#REF!</v>
      </c>
      <c r="K39" s="1058" t="e">
        <f>#REF!+'Table 9 POSB Assets'!K39</f>
        <v>#REF!</v>
      </c>
      <c r="L39" s="1058" t="e">
        <f>#REF!+'Table 9 POSB Assets'!L39</f>
        <v>#REF!</v>
      </c>
      <c r="M39" s="1057" t="e">
        <f>#REF!</f>
        <v>#REF!</v>
      </c>
      <c r="N39" s="1057" t="e">
        <f>#REF!+'Table 9 POSB Assets'!M39</f>
        <v>#REF!</v>
      </c>
      <c r="O39" s="1057" t="e">
        <f>#REF!+'Table 9 POSB Assets'!N39+'Table 9 POSB Assets'!O39+'Table 9 POSB Assets'!P39+'Table 9 POSB Assets'!Q39</f>
        <v>#REF!</v>
      </c>
      <c r="P39" s="1057" t="e">
        <f>#REF!+'Table 9 POSB Assets'!S39</f>
        <v>#REF!</v>
      </c>
      <c r="Q39" s="1057" t="e">
        <f>#REF!+'Table 9 POSB Assets'!T39</f>
        <v>#REF!</v>
      </c>
      <c r="R39" s="1059" t="e">
        <f t="shared" si="0"/>
        <v>#REF!</v>
      </c>
      <c r="T39" s="1060" t="e">
        <f>R39-'Table 9 POSB Assets'!U39-#REF!</f>
        <v>#REF!</v>
      </c>
      <c r="U39" s="1061" t="e">
        <f t="shared" si="1"/>
        <v>#REF!</v>
      </c>
      <c r="V39" s="1030" t="e">
        <f t="shared" si="3"/>
        <v>#REF!</v>
      </c>
    </row>
    <row r="40" spans="2:22" ht="15" customHeight="1">
      <c r="B40" s="1057"/>
      <c r="C40" s="1055"/>
      <c r="D40" s="1056"/>
      <c r="E40" s="1056"/>
      <c r="F40" s="1056"/>
      <c r="G40" s="1057"/>
      <c r="H40" s="1057"/>
      <c r="I40" s="1057"/>
      <c r="J40" s="1058"/>
      <c r="K40" s="1058"/>
      <c r="L40" s="1058"/>
      <c r="M40" s="1057"/>
      <c r="N40" s="1057"/>
      <c r="O40" s="1057"/>
      <c r="P40" s="1057"/>
      <c r="Q40" s="1057"/>
      <c r="R40" s="1059"/>
      <c r="T40" s="1060"/>
      <c r="U40" s="1061"/>
    </row>
    <row r="41" spans="2:22" ht="15" customHeight="1">
      <c r="B41" s="1064">
        <v>2017</v>
      </c>
      <c r="C41" s="1136"/>
      <c r="D41" s="1057"/>
      <c r="E41" s="1057"/>
      <c r="F41" s="1057"/>
      <c r="G41" s="1057"/>
      <c r="H41" s="1057"/>
      <c r="I41" s="1057"/>
      <c r="J41" s="1057"/>
      <c r="K41" s="1057"/>
      <c r="L41" s="1057"/>
      <c r="M41" s="1057"/>
      <c r="N41" s="1057"/>
      <c r="O41" s="1057"/>
      <c r="P41" s="1057"/>
      <c r="Q41" s="1057"/>
      <c r="R41" s="1059"/>
    </row>
    <row r="42" spans="2:22" ht="15" customHeight="1">
      <c r="B42" s="1057" t="s">
        <v>345</v>
      </c>
      <c r="C42" s="1055" t="e">
        <f>#REF!+'Table 9 POSB Assets'!C42</f>
        <v>#REF!</v>
      </c>
      <c r="D42" s="1056" t="e">
        <f>#REF!+'Table 9 POSB Assets'!D42</f>
        <v>#REF!</v>
      </c>
      <c r="E42" s="1056" t="e">
        <f>#REF!+'Table 9 POSB Assets'!E42</f>
        <v>#REF!</v>
      </c>
      <c r="F42" s="1056" t="e">
        <f>+#REF!+'Table 9 POSB Assets'!F42</f>
        <v>#REF!</v>
      </c>
      <c r="G42" s="1057" t="e">
        <f>#REF!+'Table 9 POSB Assets'!G42</f>
        <v>#REF!</v>
      </c>
      <c r="H42" s="1057" t="e">
        <f>#REF!+'Table 9 POSB Assets'!H42</f>
        <v>#REF!</v>
      </c>
      <c r="I42" s="1057" t="e">
        <f>#REF!+'Table 9 POSB Assets'!I42</f>
        <v>#REF!</v>
      </c>
      <c r="J42" s="1058" t="e">
        <f>#REF!+'Table 9 POSB Assets'!J42</f>
        <v>#REF!</v>
      </c>
      <c r="K42" s="1058" t="e">
        <f>#REF!+'Table 9 POSB Assets'!K42</f>
        <v>#REF!</v>
      </c>
      <c r="L42" s="1058" t="e">
        <f>#REF!+'Table 9 POSB Assets'!L42</f>
        <v>#REF!</v>
      </c>
      <c r="M42" s="1057" t="e">
        <f>#REF!</f>
        <v>#REF!</v>
      </c>
      <c r="N42" s="1057" t="e">
        <f>#REF!+'Table 9 POSB Assets'!M42</f>
        <v>#REF!</v>
      </c>
      <c r="O42" s="1057" t="e">
        <f>#REF!+'Table 9 POSB Assets'!N42+'Table 9 POSB Assets'!O42+'Table 9 POSB Assets'!P42+'Table 9 POSB Assets'!Q42</f>
        <v>#REF!</v>
      </c>
      <c r="P42" s="1057" t="e">
        <f>#REF!+'Table 9 POSB Assets'!S42</f>
        <v>#REF!</v>
      </c>
      <c r="Q42" s="1057" t="e">
        <f>#REF!+'Table 9 POSB Assets'!T42</f>
        <v>#REF!</v>
      </c>
      <c r="R42" s="1059" t="e">
        <f>SUM(C42:Q42)</f>
        <v>#REF!</v>
      </c>
      <c r="T42" s="1060" t="e">
        <f>R42-'Table 9 POSB Assets'!U42-#REF!</f>
        <v>#REF!</v>
      </c>
      <c r="U42" s="1061" t="e">
        <f>+T42/R42</f>
        <v>#REF!</v>
      </c>
      <c r="V42" s="1030" t="e">
        <f>+T42*1000000</f>
        <v>#REF!</v>
      </c>
    </row>
    <row r="43" spans="2:22" ht="15" customHeight="1">
      <c r="B43" s="1057" t="s">
        <v>334</v>
      </c>
      <c r="C43" s="1055" t="e">
        <f>#REF!+'Table 9 POSB Assets'!C43</f>
        <v>#REF!</v>
      </c>
      <c r="D43" s="1056" t="e">
        <f>#REF!+'Table 9 POSB Assets'!D43</f>
        <v>#REF!</v>
      </c>
      <c r="E43" s="1056" t="e">
        <f>#REF!+'Table 9 POSB Assets'!E43</f>
        <v>#REF!</v>
      </c>
      <c r="F43" s="1056" t="e">
        <f>+#REF!+'Table 9 POSB Assets'!F43</f>
        <v>#REF!</v>
      </c>
      <c r="G43" s="1057" t="e">
        <f>#REF!+'Table 9 POSB Assets'!G43</f>
        <v>#REF!</v>
      </c>
      <c r="H43" s="1057" t="e">
        <f>#REF!+'Table 9 POSB Assets'!H43</f>
        <v>#REF!</v>
      </c>
      <c r="I43" s="1057" t="e">
        <f>#REF!+'Table 9 POSB Assets'!I43</f>
        <v>#REF!</v>
      </c>
      <c r="J43" s="1058" t="e">
        <f>#REF!+'Table 9 POSB Assets'!J43</f>
        <v>#REF!</v>
      </c>
      <c r="K43" s="1058" t="e">
        <f>#REF!+'Table 9 POSB Assets'!K43</f>
        <v>#REF!</v>
      </c>
      <c r="L43" s="1058" t="e">
        <f>#REF!+'Table 9 POSB Assets'!L43</f>
        <v>#REF!</v>
      </c>
      <c r="M43" s="1057" t="e">
        <f>#REF!</f>
        <v>#REF!</v>
      </c>
      <c r="N43" s="1057" t="e">
        <f>#REF!+'Table 9 POSB Assets'!M43</f>
        <v>#REF!</v>
      </c>
      <c r="O43" s="1057" t="e">
        <f>#REF!+'Table 9 POSB Assets'!N43+'Table 9 POSB Assets'!O43+'Table 9 POSB Assets'!P43+'Table 9 POSB Assets'!Q43</f>
        <v>#REF!</v>
      </c>
      <c r="P43" s="1057" t="e">
        <f>#REF!+'Table 9 POSB Assets'!S43</f>
        <v>#REF!</v>
      </c>
      <c r="Q43" s="1057" t="e">
        <f>#REF!+'Table 9 POSB Assets'!T43</f>
        <v>#REF!</v>
      </c>
      <c r="R43" s="1059" t="e">
        <f>SUM(C43:Q43)</f>
        <v>#REF!</v>
      </c>
      <c r="T43" s="1060" t="e">
        <f>R43-'Table 9 POSB Assets'!U43-#REF!</f>
        <v>#REF!</v>
      </c>
      <c r="U43" s="1061" t="e">
        <f>+T43/R43</f>
        <v>#REF!</v>
      </c>
      <c r="V43" s="1030" t="e">
        <f>+T43*1000000</f>
        <v>#REF!</v>
      </c>
    </row>
    <row r="44" spans="2:22" ht="15" customHeight="1">
      <c r="B44" s="1057" t="s">
        <v>335</v>
      </c>
      <c r="C44" s="1057"/>
      <c r="D44" s="1057"/>
      <c r="E44" s="1057"/>
      <c r="F44" s="1057"/>
      <c r="G44" s="1057"/>
      <c r="H44" s="1057"/>
      <c r="I44" s="1057"/>
      <c r="J44" s="1057"/>
      <c r="K44" s="1057"/>
      <c r="L44" s="1057"/>
      <c r="M44" s="1057"/>
      <c r="N44" s="1057"/>
      <c r="O44" s="1057"/>
      <c r="P44" s="1057"/>
      <c r="Q44" s="1057"/>
      <c r="R44" s="1059"/>
    </row>
    <row r="45" spans="2:22" ht="15" customHeight="1">
      <c r="B45" s="1062" t="s">
        <v>1174</v>
      </c>
      <c r="C45" s="1062"/>
      <c r="D45" s="1057"/>
      <c r="E45" s="1057"/>
      <c r="F45" s="1057"/>
      <c r="G45" s="1057"/>
      <c r="H45" s="1057"/>
      <c r="I45" s="1057"/>
      <c r="J45" s="1057"/>
      <c r="K45" s="1057"/>
      <c r="L45" s="1057"/>
      <c r="M45" s="1057"/>
      <c r="N45" s="1057"/>
      <c r="O45" s="1057"/>
      <c r="P45" s="1057"/>
      <c r="Q45" s="1057"/>
      <c r="R45" s="1059"/>
    </row>
    <row r="46" spans="2:22" ht="15" customHeight="1">
      <c r="B46" s="1057" t="s">
        <v>337</v>
      </c>
      <c r="C46" s="1057"/>
      <c r="D46" s="1057"/>
      <c r="E46" s="1057"/>
      <c r="F46" s="1057"/>
      <c r="G46" s="1057"/>
      <c r="H46" s="1057"/>
      <c r="I46" s="1057"/>
      <c r="J46" s="1057"/>
      <c r="K46" s="1057"/>
      <c r="L46" s="1057"/>
      <c r="M46" s="1057"/>
      <c r="N46" s="1057"/>
      <c r="O46" s="1057"/>
      <c r="P46" s="1057"/>
      <c r="Q46" s="1057"/>
      <c r="R46" s="1059"/>
    </row>
    <row r="47" spans="2:22" ht="15" customHeight="1">
      <c r="B47" s="1057" t="s">
        <v>338</v>
      </c>
      <c r="C47" s="1057"/>
      <c r="D47" s="1057"/>
      <c r="E47" s="1057"/>
      <c r="F47" s="1057"/>
      <c r="G47" s="1057"/>
      <c r="H47" s="1057"/>
      <c r="I47" s="1057"/>
      <c r="J47" s="1057"/>
      <c r="K47" s="1057"/>
      <c r="L47" s="1057"/>
      <c r="M47" s="1057"/>
      <c r="N47" s="1057"/>
      <c r="O47" s="1057"/>
      <c r="P47" s="1057"/>
      <c r="Q47" s="1057"/>
      <c r="R47" s="1059"/>
    </row>
    <row r="48" spans="2:22" ht="15" customHeight="1">
      <c r="B48" s="1057" t="s">
        <v>339</v>
      </c>
      <c r="C48" s="1057"/>
      <c r="D48" s="1057"/>
      <c r="E48" s="1057"/>
      <c r="F48" s="1057"/>
      <c r="G48" s="1057"/>
      <c r="H48" s="1057"/>
      <c r="I48" s="1057"/>
      <c r="J48" s="1057"/>
      <c r="K48" s="1057"/>
      <c r="L48" s="1057"/>
      <c r="M48" s="1057"/>
      <c r="N48" s="1057"/>
      <c r="O48" s="1057"/>
      <c r="P48" s="1057"/>
      <c r="Q48" s="1057"/>
      <c r="R48" s="1059"/>
    </row>
    <row r="49" spans="2:22" ht="15" customHeight="1">
      <c r="B49" s="1057" t="s">
        <v>340</v>
      </c>
      <c r="C49" s="1057"/>
      <c r="D49" s="1057"/>
      <c r="E49" s="1057"/>
      <c r="F49" s="1057"/>
      <c r="G49" s="1057"/>
      <c r="H49" s="1057"/>
      <c r="I49" s="1057"/>
      <c r="J49" s="1057"/>
      <c r="K49" s="1057"/>
      <c r="L49" s="1057"/>
      <c r="M49" s="1057"/>
      <c r="N49" s="1057"/>
      <c r="O49" s="1057"/>
      <c r="P49" s="1057"/>
      <c r="Q49" s="1057"/>
      <c r="R49" s="1059"/>
    </row>
    <row r="50" spans="2:22" ht="15" customHeight="1" thickBot="1">
      <c r="B50" s="1065" t="s">
        <v>1178</v>
      </c>
      <c r="C50" s="1065"/>
      <c r="D50" s="1066"/>
      <c r="E50" s="1066"/>
      <c r="F50" s="1066"/>
      <c r="G50" s="1066"/>
      <c r="H50" s="1066"/>
      <c r="I50" s="1066"/>
      <c r="J50" s="1066"/>
      <c r="K50" s="1066"/>
      <c r="L50" s="1066"/>
      <c r="M50" s="1067"/>
      <c r="N50" s="1066"/>
      <c r="O50" s="1067"/>
      <c r="P50" s="1066"/>
      <c r="Q50" s="1066"/>
      <c r="R50" s="1068"/>
    </row>
    <row r="51" spans="2:22" ht="12" thickTop="1"/>
    <row r="52" spans="2:22">
      <c r="B52" s="1069"/>
      <c r="C52" s="1069"/>
      <c r="D52" s="1069"/>
      <c r="E52" s="1069"/>
      <c r="F52" s="1069"/>
      <c r="G52" s="1069"/>
      <c r="H52" s="1069"/>
      <c r="I52" s="1069"/>
      <c r="J52" s="1069"/>
      <c r="K52" s="1069"/>
      <c r="L52" s="1069"/>
      <c r="M52" s="1069"/>
      <c r="N52" s="1069"/>
      <c r="O52" s="1069"/>
      <c r="P52" s="1069"/>
      <c r="Q52" s="1069"/>
      <c r="R52" s="1069"/>
      <c r="S52" s="1070"/>
    </row>
    <row r="53" spans="2:22" ht="16.5">
      <c r="B53" s="963" t="s">
        <v>1360</v>
      </c>
      <c r="C53" s="926"/>
      <c r="D53" s="926"/>
      <c r="E53" s="1069"/>
      <c r="F53" s="1069"/>
      <c r="G53" s="1069"/>
      <c r="H53" s="1069"/>
      <c r="I53" s="1069"/>
      <c r="J53" s="1069"/>
      <c r="K53" s="1069"/>
      <c r="L53" s="1069"/>
      <c r="M53" s="1069"/>
      <c r="N53" s="1069"/>
      <c r="O53" s="1069"/>
      <c r="P53" s="1069"/>
      <c r="Q53" s="1069"/>
      <c r="R53" s="1069"/>
      <c r="S53" s="1070"/>
    </row>
    <row r="54" spans="2:22" ht="15.75">
      <c r="B54" s="237" t="s">
        <v>998</v>
      </c>
    </row>
    <row r="55" spans="2:22" s="921" customFormat="1" ht="15">
      <c r="B55" s="1071">
        <v>1</v>
      </c>
      <c r="T55" s="1072"/>
      <c r="U55" s="1073"/>
      <c r="V55" s="1074"/>
    </row>
    <row r="56" spans="2:22" s="921" customFormat="1" ht="15">
      <c r="B56" s="1071">
        <v>2</v>
      </c>
      <c r="T56" s="1072"/>
      <c r="U56" s="1073"/>
      <c r="V56" s="1074"/>
    </row>
    <row r="57" spans="2:22" s="921" customFormat="1" ht="15">
      <c r="B57" s="1071">
        <v>3</v>
      </c>
      <c r="T57" s="1072"/>
      <c r="U57" s="1073"/>
      <c r="V57" s="1074"/>
    </row>
    <row r="58" spans="2:22" s="921" customFormat="1" ht="15">
      <c r="T58" s="1072"/>
      <c r="U58" s="1073"/>
      <c r="V58" s="1074"/>
    </row>
    <row r="59" spans="2:22" s="921" customFormat="1" ht="15">
      <c r="T59" s="1072"/>
      <c r="U59" s="1073"/>
      <c r="V59" s="1074"/>
    </row>
    <row r="60" spans="2:22" s="921" customFormat="1" ht="15">
      <c r="T60" s="1072"/>
      <c r="U60" s="1073"/>
      <c r="V60" s="1074"/>
    </row>
    <row r="61" spans="2:22" s="921" customFormat="1" ht="15">
      <c r="T61" s="1072"/>
      <c r="U61" s="1073"/>
      <c r="V61" s="1074"/>
    </row>
    <row r="62" spans="2:22" s="921" customFormat="1" ht="15">
      <c r="T62" s="1072"/>
      <c r="U62" s="1073"/>
      <c r="V62" s="1074"/>
    </row>
    <row r="63" spans="2:22" s="921" customFormat="1" ht="15">
      <c r="T63" s="1072"/>
      <c r="U63" s="1073"/>
      <c r="V63" s="1074"/>
    </row>
    <row r="64" spans="2:22" s="921" customFormat="1" ht="15">
      <c r="T64" s="1072"/>
      <c r="U64" s="1073"/>
      <c r="V64" s="1074"/>
    </row>
    <row r="65" spans="20:22" s="921" customFormat="1" ht="15">
      <c r="T65" s="1072"/>
      <c r="U65" s="1073"/>
      <c r="V65" s="1074"/>
    </row>
    <row r="66" spans="20:22" s="921" customFormat="1" ht="15">
      <c r="T66" s="1072"/>
      <c r="U66" s="1073"/>
      <c r="V66" s="1074"/>
    </row>
    <row r="67" spans="20:22" s="921" customFormat="1" ht="15">
      <c r="T67" s="1072"/>
      <c r="U67" s="1073"/>
      <c r="V67" s="1074"/>
    </row>
    <row r="68" spans="20:22" s="921" customFormat="1" ht="15">
      <c r="T68" s="1072"/>
      <c r="U68" s="1073"/>
      <c r="V68" s="1074"/>
    </row>
    <row r="69" spans="20:22" s="921" customFormat="1" ht="15">
      <c r="T69" s="1072"/>
      <c r="U69" s="1073"/>
      <c r="V69" s="1074"/>
    </row>
    <row r="70" spans="20:22" s="921" customFormat="1" ht="15">
      <c r="T70" s="1072"/>
      <c r="U70" s="1073"/>
      <c r="V70" s="1074"/>
    </row>
    <row r="71" spans="20:22" s="921" customFormat="1" ht="15">
      <c r="T71" s="1072"/>
      <c r="U71" s="1073"/>
      <c r="V71" s="1074"/>
    </row>
    <row r="72" spans="20:22" s="921" customFormat="1" ht="15">
      <c r="T72" s="1072"/>
      <c r="U72" s="1073"/>
      <c r="V72" s="1074"/>
    </row>
    <row r="73" spans="20:22" s="921" customFormat="1" ht="15">
      <c r="T73" s="1072"/>
      <c r="U73" s="1073"/>
      <c r="V73" s="1074"/>
    </row>
    <row r="74" spans="20:22" s="921" customFormat="1" ht="15">
      <c r="T74" s="1072"/>
      <c r="U74" s="1073"/>
      <c r="V74" s="1074"/>
    </row>
    <row r="75" spans="20:22" s="921" customFormat="1" ht="15">
      <c r="T75" s="1072"/>
      <c r="U75" s="1073"/>
      <c r="V75" s="1074"/>
    </row>
    <row r="76" spans="20:22" s="921" customFormat="1" ht="15">
      <c r="T76" s="1072"/>
      <c r="U76" s="1073"/>
      <c r="V76" s="1074"/>
    </row>
    <row r="77" spans="20:22" s="921" customFormat="1" ht="15">
      <c r="T77" s="1072"/>
      <c r="U77" s="1073"/>
      <c r="V77" s="1074"/>
    </row>
    <row r="78" spans="20:22" s="921" customFormat="1" ht="15">
      <c r="T78" s="1072"/>
      <c r="U78" s="1073"/>
      <c r="V78" s="1074"/>
    </row>
    <row r="79" spans="20:22" s="921" customFormat="1" ht="15">
      <c r="T79" s="1072"/>
      <c r="U79" s="1073"/>
      <c r="V79" s="1074"/>
    </row>
    <row r="80" spans="20:22" s="921" customFormat="1" ht="15">
      <c r="T80" s="1072"/>
      <c r="U80" s="1073"/>
      <c r="V80" s="1074"/>
    </row>
    <row r="81" spans="20:22" s="921" customFormat="1" ht="15">
      <c r="T81" s="1072"/>
      <c r="U81" s="1073"/>
      <c r="V81" s="1074"/>
    </row>
    <row r="82" spans="20:22" s="921" customFormat="1" ht="15">
      <c r="T82" s="1072"/>
      <c r="U82" s="1073"/>
      <c r="V82" s="1074"/>
    </row>
    <row r="83" spans="20:22" s="921" customFormat="1" ht="15">
      <c r="T83" s="1072"/>
      <c r="U83" s="1073"/>
      <c r="V83" s="1074"/>
    </row>
    <row r="84" spans="20:22" s="921" customFormat="1" ht="15">
      <c r="T84" s="1072"/>
      <c r="U84" s="1073"/>
      <c r="V84" s="1074"/>
    </row>
    <row r="85" spans="20:22" s="921" customFormat="1" ht="15">
      <c r="T85" s="1072"/>
      <c r="U85" s="1073"/>
      <c r="V85" s="1074"/>
    </row>
    <row r="86" spans="20:22" s="921" customFormat="1" ht="15">
      <c r="T86" s="1072"/>
      <c r="U86" s="1073"/>
      <c r="V86" s="1074"/>
    </row>
    <row r="87" spans="20:22" s="921" customFormat="1" ht="15">
      <c r="T87" s="1072"/>
      <c r="U87" s="1073"/>
      <c r="V87" s="1074"/>
    </row>
    <row r="88" spans="20:22" s="921" customFormat="1" ht="15">
      <c r="T88" s="1072"/>
      <c r="U88" s="1073"/>
      <c r="V88" s="1074"/>
    </row>
    <row r="89" spans="20:22" s="921" customFormat="1" ht="15">
      <c r="T89" s="1072"/>
      <c r="U89" s="1073"/>
      <c r="V89" s="1074"/>
    </row>
    <row r="90" spans="20:22" s="921" customFormat="1" ht="15">
      <c r="T90" s="1072"/>
      <c r="U90" s="1073"/>
      <c r="V90" s="1074"/>
    </row>
    <row r="91" spans="20:22" s="921" customFormat="1" ht="15">
      <c r="T91" s="1072"/>
      <c r="U91" s="1073"/>
      <c r="V91" s="1074"/>
    </row>
    <row r="92" spans="20:22" s="921" customFormat="1" ht="15">
      <c r="T92" s="1072"/>
      <c r="U92" s="1073"/>
      <c r="V92" s="1074"/>
    </row>
    <row r="93" spans="20:22" s="921" customFormat="1" ht="15">
      <c r="T93" s="1072"/>
      <c r="U93" s="1073"/>
      <c r="V93" s="1074"/>
    </row>
    <row r="94" spans="20:22" s="921" customFormat="1" ht="15">
      <c r="T94" s="1072"/>
      <c r="U94" s="1073"/>
      <c r="V94" s="1074"/>
    </row>
    <row r="95" spans="20:22" s="921" customFormat="1" ht="15">
      <c r="T95" s="1072"/>
      <c r="U95" s="1073"/>
      <c r="V95" s="1074"/>
    </row>
    <row r="96" spans="20:22" s="921" customFormat="1" ht="15">
      <c r="T96" s="1072"/>
      <c r="U96" s="1073"/>
      <c r="V96" s="1074"/>
    </row>
    <row r="97" spans="20:22" s="921" customFormat="1" ht="15">
      <c r="T97" s="1072"/>
      <c r="U97" s="1073"/>
      <c r="V97" s="1074"/>
    </row>
    <row r="98" spans="20:22" s="921" customFormat="1" ht="15">
      <c r="T98" s="1072"/>
      <c r="U98" s="1073"/>
      <c r="V98" s="1074"/>
    </row>
    <row r="99" spans="20:22" s="921" customFormat="1" ht="15">
      <c r="T99" s="1072"/>
      <c r="U99" s="1073"/>
      <c r="V99" s="1074"/>
    </row>
    <row r="100" spans="20:22" s="921" customFormat="1" ht="15">
      <c r="T100" s="1072"/>
      <c r="U100" s="1073"/>
      <c r="V100" s="1074"/>
    </row>
    <row r="101" spans="20:22" s="921" customFormat="1" ht="15">
      <c r="T101" s="1072"/>
      <c r="U101" s="1073"/>
      <c r="V101" s="1074"/>
    </row>
    <row r="102" spans="20:22" s="921" customFormat="1" ht="15">
      <c r="T102" s="1072"/>
      <c r="U102" s="1073"/>
      <c r="V102" s="1074"/>
    </row>
    <row r="103" spans="20:22" s="921" customFormat="1" ht="15">
      <c r="T103" s="1072"/>
      <c r="U103" s="1073"/>
      <c r="V103" s="1074"/>
    </row>
    <row r="104" spans="20:22" s="921" customFormat="1" ht="15">
      <c r="T104" s="1072"/>
      <c r="U104" s="1073"/>
      <c r="V104" s="1074"/>
    </row>
    <row r="105" spans="20:22" s="921" customFormat="1" ht="15">
      <c r="T105" s="1072"/>
      <c r="U105" s="1073"/>
      <c r="V105" s="1074"/>
    </row>
    <row r="106" spans="20:22" s="921" customFormat="1" ht="15">
      <c r="T106" s="1072"/>
      <c r="U106" s="1073"/>
      <c r="V106" s="1074"/>
    </row>
    <row r="107" spans="20:22" s="921" customFormat="1" ht="15">
      <c r="T107" s="1072"/>
      <c r="U107" s="1073"/>
      <c r="V107" s="1074"/>
    </row>
    <row r="108" spans="20:22" s="921" customFormat="1" ht="15">
      <c r="T108" s="1072"/>
      <c r="U108" s="1073"/>
      <c r="V108" s="1074"/>
    </row>
    <row r="109" spans="20:22" s="921" customFormat="1" ht="15">
      <c r="T109" s="1072"/>
      <c r="U109" s="1073"/>
      <c r="V109" s="1074"/>
    </row>
    <row r="110" spans="20:22" s="921" customFormat="1" ht="15">
      <c r="T110" s="1072"/>
      <c r="U110" s="1073"/>
      <c r="V110" s="1074"/>
    </row>
    <row r="111" spans="20:22" s="921" customFormat="1" ht="15">
      <c r="T111" s="1072"/>
      <c r="U111" s="1073"/>
      <c r="V111" s="1074"/>
    </row>
    <row r="112" spans="20:22" s="921" customFormat="1" ht="15">
      <c r="T112" s="1072"/>
      <c r="U112" s="1073"/>
      <c r="V112" s="1074"/>
    </row>
    <row r="113" spans="20:22" s="921" customFormat="1" ht="15">
      <c r="T113" s="1072"/>
      <c r="U113" s="1073"/>
      <c r="V113" s="1074"/>
    </row>
    <row r="114" spans="20:22" s="921" customFormat="1" ht="15">
      <c r="T114" s="1072"/>
      <c r="U114" s="1073"/>
      <c r="V114" s="1074"/>
    </row>
    <row r="115" spans="20:22" s="921" customFormat="1" ht="15">
      <c r="T115" s="1072"/>
      <c r="U115" s="1073"/>
      <c r="V115" s="1074"/>
    </row>
    <row r="116" spans="20:22" s="921" customFormat="1" ht="15">
      <c r="T116" s="1072"/>
      <c r="U116" s="1073"/>
      <c r="V116" s="1074"/>
    </row>
    <row r="117" spans="20:22" s="921" customFormat="1" ht="15">
      <c r="T117" s="1072"/>
      <c r="U117" s="1073"/>
      <c r="V117" s="1074"/>
    </row>
    <row r="118" spans="20:22" s="921" customFormat="1" ht="15">
      <c r="T118" s="1072"/>
      <c r="U118" s="1073"/>
      <c r="V118" s="1074"/>
    </row>
    <row r="119" spans="20:22" s="921" customFormat="1" ht="15">
      <c r="T119" s="1072"/>
      <c r="U119" s="1073"/>
      <c r="V119" s="1074"/>
    </row>
    <row r="120" spans="20:22" s="921" customFormat="1" ht="15">
      <c r="T120" s="1072"/>
      <c r="U120" s="1073"/>
      <c r="V120" s="1074"/>
    </row>
    <row r="121" spans="20:22" s="921" customFormat="1" ht="15">
      <c r="T121" s="1072"/>
      <c r="U121" s="1073"/>
      <c r="V121" s="1074"/>
    </row>
    <row r="122" spans="20:22" s="921" customFormat="1" ht="15">
      <c r="T122" s="1072"/>
      <c r="U122" s="1073"/>
      <c r="V122" s="1074"/>
    </row>
    <row r="123" spans="20:22" s="921" customFormat="1" ht="15">
      <c r="T123" s="1072"/>
      <c r="U123" s="1073"/>
      <c r="V123" s="1074"/>
    </row>
    <row r="124" spans="20:22" s="921" customFormat="1" ht="15">
      <c r="T124" s="1072"/>
      <c r="U124" s="1073"/>
      <c r="V124" s="1074"/>
    </row>
    <row r="125" spans="20:22" s="921" customFormat="1" ht="15">
      <c r="T125" s="1072"/>
      <c r="U125" s="1073"/>
      <c r="V125" s="1074"/>
    </row>
    <row r="126" spans="20:22" s="921" customFormat="1" ht="15">
      <c r="T126" s="1072"/>
      <c r="U126" s="1073"/>
      <c r="V126" s="1074"/>
    </row>
    <row r="127" spans="20:22" s="921" customFormat="1" ht="15">
      <c r="T127" s="1072"/>
      <c r="U127" s="1073"/>
      <c r="V127" s="1074"/>
    </row>
    <row r="128" spans="20:22" s="921" customFormat="1" ht="15">
      <c r="T128" s="1072"/>
      <c r="U128" s="1073"/>
      <c r="V128" s="1074"/>
    </row>
    <row r="129" spans="20:22" s="921" customFormat="1" ht="15">
      <c r="T129" s="1072"/>
      <c r="U129" s="1073"/>
      <c r="V129" s="1074"/>
    </row>
    <row r="130" spans="20:22" s="921" customFormat="1" ht="15">
      <c r="T130" s="1072"/>
      <c r="U130" s="1073"/>
      <c r="V130" s="1074"/>
    </row>
    <row r="131" spans="20:22" s="921" customFormat="1" ht="15">
      <c r="T131" s="1072"/>
      <c r="U131" s="1073"/>
      <c r="V131" s="1074"/>
    </row>
    <row r="132" spans="20:22" s="921" customFormat="1" ht="15">
      <c r="T132" s="1072"/>
      <c r="U132" s="1073"/>
      <c r="V132" s="1074"/>
    </row>
    <row r="133" spans="20:22" s="921" customFormat="1" ht="15">
      <c r="T133" s="1072"/>
      <c r="U133" s="1073"/>
      <c r="V133" s="1074"/>
    </row>
    <row r="134" spans="20:22" s="921" customFormat="1" ht="15">
      <c r="T134" s="1072"/>
      <c r="U134" s="1073"/>
      <c r="V134" s="1074"/>
    </row>
    <row r="135" spans="20:22" s="921" customFormat="1" ht="15">
      <c r="T135" s="1072"/>
      <c r="U135" s="1073"/>
      <c r="V135" s="1074"/>
    </row>
    <row r="136" spans="20:22" s="921" customFormat="1" ht="15">
      <c r="T136" s="1072"/>
      <c r="U136" s="1073"/>
      <c r="V136" s="1074"/>
    </row>
    <row r="137" spans="20:22" s="921" customFormat="1" ht="15">
      <c r="T137" s="1072"/>
      <c r="U137" s="1073"/>
      <c r="V137" s="1074"/>
    </row>
    <row r="138" spans="20:22" s="921" customFormat="1" ht="15">
      <c r="T138" s="1072"/>
      <c r="U138" s="1073"/>
      <c r="V138" s="1074"/>
    </row>
    <row r="139" spans="20:22" s="921" customFormat="1" ht="15">
      <c r="T139" s="1072"/>
      <c r="U139" s="1073"/>
      <c r="V139" s="1074"/>
    </row>
    <row r="140" spans="20:22" s="921" customFormat="1" ht="15">
      <c r="T140" s="1072"/>
      <c r="U140" s="1073"/>
      <c r="V140" s="1074"/>
    </row>
    <row r="141" spans="20:22" s="921" customFormat="1" ht="15">
      <c r="T141" s="1072"/>
      <c r="U141" s="1073"/>
      <c r="V141" s="1074"/>
    </row>
    <row r="142" spans="20:22" s="921" customFormat="1" ht="15">
      <c r="T142" s="1072"/>
      <c r="U142" s="1073"/>
      <c r="V142" s="1074"/>
    </row>
    <row r="143" spans="20:22" s="921" customFormat="1" ht="15">
      <c r="T143" s="1072"/>
      <c r="U143" s="1073"/>
      <c r="V143" s="1074"/>
    </row>
    <row r="144" spans="20:22" s="921" customFormat="1" ht="15">
      <c r="T144" s="1072"/>
      <c r="U144" s="1073"/>
      <c r="V144" s="1074"/>
    </row>
    <row r="145" spans="20:22" s="921" customFormat="1" ht="15">
      <c r="T145" s="1072"/>
      <c r="U145" s="1073"/>
      <c r="V145" s="1074"/>
    </row>
    <row r="146" spans="20:22" s="921" customFormat="1" ht="15">
      <c r="T146" s="1072"/>
      <c r="U146" s="1073"/>
      <c r="V146" s="1074"/>
    </row>
    <row r="147" spans="20:22" s="921" customFormat="1" ht="15">
      <c r="T147" s="1072"/>
      <c r="U147" s="1073"/>
      <c r="V147" s="1074"/>
    </row>
    <row r="148" spans="20:22" s="921" customFormat="1" ht="15">
      <c r="T148" s="1072"/>
      <c r="U148" s="1073"/>
      <c r="V148" s="1074"/>
    </row>
    <row r="149" spans="20:22" s="921" customFormat="1" ht="15">
      <c r="T149" s="1072"/>
      <c r="U149" s="1073"/>
      <c r="V149" s="1074"/>
    </row>
    <row r="150" spans="20:22" s="921" customFormat="1" ht="15">
      <c r="T150" s="1072"/>
      <c r="U150" s="1073"/>
      <c r="V150" s="1074"/>
    </row>
    <row r="151" spans="20:22" s="921" customFormat="1" ht="15">
      <c r="T151" s="1072"/>
      <c r="U151" s="1073"/>
      <c r="V151" s="1074"/>
    </row>
    <row r="152" spans="20:22" s="921" customFormat="1" ht="15">
      <c r="T152" s="1072"/>
      <c r="U152" s="1073"/>
      <c r="V152" s="1074"/>
    </row>
    <row r="153" spans="20:22" s="921" customFormat="1" ht="15">
      <c r="T153" s="1072"/>
      <c r="U153" s="1073"/>
      <c r="V153" s="1074"/>
    </row>
    <row r="154" spans="20:22" s="921" customFormat="1" ht="15">
      <c r="T154" s="1072"/>
      <c r="U154" s="1073"/>
      <c r="V154" s="1074"/>
    </row>
    <row r="155" spans="20:22" s="921" customFormat="1" ht="15">
      <c r="T155" s="1072"/>
      <c r="U155" s="1073"/>
      <c r="V155" s="1074"/>
    </row>
    <row r="156" spans="20:22" s="921" customFormat="1" ht="15">
      <c r="T156" s="1072"/>
      <c r="U156" s="1073"/>
      <c r="V156" s="1074"/>
    </row>
    <row r="157" spans="20:22" s="921" customFormat="1" ht="15">
      <c r="T157" s="1072"/>
      <c r="U157" s="1073"/>
      <c r="V157" s="1074"/>
    </row>
    <row r="158" spans="20:22" s="921" customFormat="1" ht="15">
      <c r="T158" s="1072"/>
      <c r="U158" s="1073"/>
      <c r="V158" s="1074"/>
    </row>
    <row r="159" spans="20:22" s="921" customFormat="1" ht="15">
      <c r="T159" s="1072"/>
      <c r="U159" s="1073"/>
      <c r="V159" s="1074"/>
    </row>
    <row r="160" spans="20:22" s="921" customFormat="1" ht="15">
      <c r="T160" s="1072"/>
      <c r="U160" s="1073"/>
      <c r="V160" s="1074"/>
    </row>
    <row r="161" spans="20:22" s="921" customFormat="1" ht="15">
      <c r="T161" s="1072"/>
      <c r="U161" s="1073"/>
      <c r="V161" s="1074"/>
    </row>
    <row r="162" spans="20:22" s="921" customFormat="1" ht="15">
      <c r="T162" s="1072"/>
      <c r="U162" s="1073"/>
      <c r="V162" s="1074"/>
    </row>
    <row r="163" spans="20:22" s="921" customFormat="1" ht="15">
      <c r="T163" s="1072"/>
      <c r="U163" s="1073"/>
      <c r="V163" s="1074"/>
    </row>
    <row r="164" spans="20:22" s="921" customFormat="1" ht="15">
      <c r="T164" s="1072"/>
      <c r="U164" s="1073"/>
      <c r="V164" s="1074"/>
    </row>
    <row r="165" spans="20:22" s="921" customFormat="1" ht="15">
      <c r="T165" s="1072"/>
      <c r="U165" s="1073"/>
      <c r="V165" s="1074"/>
    </row>
    <row r="166" spans="20:22" s="921" customFormat="1" ht="15">
      <c r="T166" s="1072"/>
      <c r="U166" s="1073"/>
      <c r="V166" s="1074"/>
    </row>
    <row r="167" spans="20:22" s="921" customFormat="1" ht="15">
      <c r="T167" s="1072"/>
      <c r="U167" s="1073"/>
      <c r="V167" s="1074"/>
    </row>
    <row r="168" spans="20:22" s="921" customFormat="1" ht="15">
      <c r="T168" s="1072"/>
      <c r="U168" s="1073"/>
      <c r="V168" s="1074"/>
    </row>
    <row r="169" spans="20:22" s="921" customFormat="1" ht="15">
      <c r="T169" s="1072"/>
      <c r="U169" s="1073"/>
      <c r="V169" s="1074"/>
    </row>
    <row r="170" spans="20:22" s="921" customFormat="1" ht="15">
      <c r="T170" s="1072"/>
      <c r="U170" s="1073"/>
      <c r="V170" s="1074"/>
    </row>
    <row r="171" spans="20:22" s="921" customFormat="1" ht="15">
      <c r="T171" s="1072"/>
      <c r="U171" s="1073"/>
      <c r="V171" s="1074"/>
    </row>
    <row r="172" spans="20:22" s="921" customFormat="1" ht="15">
      <c r="T172" s="1072"/>
      <c r="U172" s="1073"/>
      <c r="V172" s="1074"/>
    </row>
    <row r="173" spans="20:22" s="921" customFormat="1" ht="15">
      <c r="T173" s="1072"/>
      <c r="U173" s="1073"/>
      <c r="V173" s="1074"/>
    </row>
    <row r="174" spans="20:22" s="921" customFormat="1" ht="15">
      <c r="T174" s="1072"/>
      <c r="U174" s="1073"/>
      <c r="V174" s="1074"/>
    </row>
    <row r="175" spans="20:22" s="921" customFormat="1" ht="15">
      <c r="T175" s="1072"/>
      <c r="U175" s="1073"/>
      <c r="V175" s="1074"/>
    </row>
  </sheetData>
  <customSheetViews>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5"/>
    <col min="3" max="3" width="10.5546875" style="1075" customWidth="1"/>
    <col min="4" max="4" width="11.77734375" style="1075" customWidth="1"/>
    <col min="5" max="6" width="17.21875" style="1075" customWidth="1"/>
    <col min="7" max="7" width="17.21875" style="1077" customWidth="1"/>
    <col min="8" max="8" width="17.21875" style="1075" customWidth="1"/>
    <col min="9" max="9" width="11.88671875" style="1075" customWidth="1"/>
    <col min="10" max="10" width="10.5546875" style="1077" customWidth="1"/>
    <col min="11" max="11" width="12.109375" style="1075" bestFit="1" customWidth="1"/>
    <col min="12" max="12" width="15.88671875" style="1075" customWidth="1"/>
    <col min="13" max="13" width="13.33203125" style="1075" customWidth="1"/>
    <col min="14" max="14" width="12.77734375" style="1075" bestFit="1" customWidth="1"/>
    <col min="15" max="15" width="10.5546875" style="1075" bestFit="1" customWidth="1"/>
    <col min="16" max="16" width="11" style="1075" customWidth="1"/>
    <col min="17" max="17" width="11.5546875" style="1075" customWidth="1"/>
    <col min="18" max="18" width="13.88671875" style="1077" customWidth="1"/>
    <col min="19" max="19" width="14.6640625" style="1075" customWidth="1"/>
    <col min="20" max="20" width="18.88671875" style="1078" customWidth="1"/>
    <col min="21" max="21" width="15.33203125" style="1075" customWidth="1"/>
    <col min="22" max="16384" width="8.88671875" style="1075"/>
  </cols>
  <sheetData>
    <row r="4" spans="4:22" ht="14.25">
      <c r="D4" s="1855" t="s">
        <v>1724</v>
      </c>
      <c r="E4" s="1855"/>
      <c r="F4" s="1855"/>
      <c r="G4" s="1855"/>
      <c r="H4" s="1855"/>
      <c r="I4" s="1855"/>
      <c r="J4" s="1855"/>
      <c r="K4" s="1855"/>
      <c r="L4" s="1855"/>
      <c r="M4" s="1855"/>
      <c r="N4" s="1855"/>
      <c r="O4" s="1855"/>
      <c r="P4" s="1855"/>
      <c r="Q4" s="1855"/>
      <c r="R4" s="1855"/>
      <c r="S4" s="754"/>
      <c r="T4" s="1076"/>
      <c r="U4" s="753"/>
      <c r="V4" s="753"/>
    </row>
    <row r="5" spans="4:22" ht="13.5" thickBot="1"/>
    <row r="6" spans="4:22" ht="13.5" thickTop="1">
      <c r="D6" s="1031"/>
      <c r="E6" s="1080"/>
      <c r="F6" s="1080"/>
      <c r="G6" s="1081"/>
      <c r="H6" s="1080"/>
      <c r="I6" s="1080"/>
      <c r="J6" s="1082"/>
      <c r="K6" s="1083"/>
      <c r="L6" s="1084"/>
      <c r="M6" s="1079"/>
      <c r="N6" s="1080"/>
      <c r="O6" s="1083"/>
      <c r="P6" s="1084"/>
      <c r="Q6" s="1084"/>
      <c r="R6" s="1085"/>
    </row>
    <row r="7" spans="4:22" ht="15" thickBot="1">
      <c r="D7" s="1086"/>
      <c r="E7" s="1824"/>
      <c r="F7" s="1824"/>
      <c r="G7" s="1824"/>
      <c r="H7" s="1824"/>
      <c r="I7" s="1824"/>
      <c r="J7" s="1854"/>
      <c r="K7" s="1087" t="s">
        <v>1694</v>
      </c>
      <c r="L7" s="1087" t="s">
        <v>1169</v>
      </c>
      <c r="M7" s="1853" t="s">
        <v>1166</v>
      </c>
      <c r="N7" s="1824"/>
      <c r="O7" s="1854"/>
      <c r="P7" s="1043" t="s">
        <v>39</v>
      </c>
      <c r="Q7" s="1043" t="s">
        <v>31</v>
      </c>
      <c r="R7" s="1043" t="s">
        <v>37</v>
      </c>
    </row>
    <row r="8" spans="4:22" ht="16.5" thickTop="1" thickBot="1">
      <c r="D8" s="1088"/>
      <c r="E8" s="1039"/>
      <c r="F8" s="1039"/>
      <c r="G8" s="1090"/>
      <c r="H8" s="1039"/>
      <c r="I8" s="1039"/>
      <c r="J8" s="1091"/>
      <c r="K8" s="1046"/>
      <c r="L8" s="1040"/>
      <c r="M8" s="1042"/>
      <c r="N8" s="1039"/>
      <c r="O8" s="1050"/>
      <c r="P8" s="1043" t="s">
        <v>45</v>
      </c>
      <c r="Q8" s="1043" t="s">
        <v>1167</v>
      </c>
      <c r="R8" s="1043"/>
    </row>
    <row r="9" spans="4:22" ht="15.75" thickTop="1">
      <c r="D9" s="1092" t="s">
        <v>32</v>
      </c>
      <c r="E9" s="1040" t="s">
        <v>1007</v>
      </c>
      <c r="F9" s="1040" t="s">
        <v>1713</v>
      </c>
      <c r="G9" s="1043" t="s">
        <v>1714</v>
      </c>
      <c r="H9" s="1093" t="s">
        <v>1715</v>
      </c>
      <c r="I9" s="1040" t="s">
        <v>1716</v>
      </c>
      <c r="J9" s="1043" t="s">
        <v>37</v>
      </c>
      <c r="K9" s="1040"/>
      <c r="L9" s="1040"/>
      <c r="M9" s="1044" t="s">
        <v>1005</v>
      </c>
      <c r="N9" s="1044" t="s">
        <v>1699</v>
      </c>
      <c r="O9" s="1040" t="s">
        <v>1717</v>
      </c>
      <c r="P9" s="1043" t="s">
        <v>1008</v>
      </c>
      <c r="Q9" s="1040"/>
      <c r="R9" s="1043"/>
    </row>
    <row r="10" spans="4:22" ht="15">
      <c r="D10" s="1088"/>
      <c r="E10" s="1040"/>
      <c r="F10" s="1040"/>
      <c r="G10" s="1043" t="s">
        <v>1718</v>
      </c>
      <c r="H10" s="1040" t="s">
        <v>1706</v>
      </c>
      <c r="I10" s="1040"/>
      <c r="J10" s="1043"/>
      <c r="K10" s="1040"/>
      <c r="L10" s="1040"/>
      <c r="M10" s="1040"/>
      <c r="N10" s="1040" t="s">
        <v>1719</v>
      </c>
      <c r="O10" s="1040" t="s">
        <v>1719</v>
      </c>
      <c r="P10" s="1040"/>
      <c r="Q10" s="1040"/>
      <c r="R10" s="1043"/>
    </row>
    <row r="11" spans="4:22" ht="15">
      <c r="D11" s="1088"/>
      <c r="E11" s="1040"/>
      <c r="F11" s="1040"/>
      <c r="G11" s="1043"/>
      <c r="H11" s="1040"/>
      <c r="I11" s="1040"/>
      <c r="J11" s="1043"/>
      <c r="K11" s="1040"/>
      <c r="L11" s="1040"/>
      <c r="M11" s="1040"/>
      <c r="N11" s="1040"/>
      <c r="O11" s="1040"/>
      <c r="P11" s="1040"/>
      <c r="Q11" s="1040"/>
      <c r="R11" s="1043"/>
    </row>
    <row r="12" spans="4:22" ht="15.75" thickBot="1">
      <c r="D12" s="1088"/>
      <c r="E12" s="1049"/>
      <c r="F12" s="1049"/>
      <c r="G12" s="1095"/>
      <c r="H12" s="1049"/>
      <c r="I12" s="1049"/>
      <c r="J12" s="1095"/>
      <c r="K12" s="1049"/>
      <c r="L12" s="1049"/>
      <c r="M12" s="1049"/>
      <c r="N12" s="1049"/>
      <c r="O12" s="1049"/>
      <c r="P12" s="1049"/>
      <c r="Q12" s="1049"/>
      <c r="R12" s="1095"/>
    </row>
    <row r="13" spans="4:22" ht="15.75" thickTop="1">
      <c r="D13" s="1096"/>
      <c r="E13" s="1041"/>
      <c r="F13" s="1041"/>
      <c r="G13" s="1097"/>
      <c r="H13" s="1041"/>
      <c r="I13" s="1041"/>
      <c r="J13" s="1097"/>
      <c r="K13" s="1041"/>
      <c r="L13" s="1041"/>
      <c r="M13" s="1041"/>
      <c r="N13" s="1041"/>
      <c r="O13" s="1041"/>
      <c r="P13" s="1041"/>
      <c r="Q13" s="1041"/>
      <c r="R13" s="1097"/>
      <c r="T13" s="1098" t="s">
        <v>1720</v>
      </c>
    </row>
    <row r="14" spans="4:22" ht="15">
      <c r="D14" s="1099">
        <v>2015</v>
      </c>
      <c r="E14" s="1041"/>
      <c r="F14" s="1041"/>
      <c r="G14" s="1097"/>
      <c r="H14" s="1041"/>
      <c r="I14" s="1041"/>
      <c r="J14" s="1097"/>
      <c r="K14" s="1041"/>
      <c r="L14" s="1041"/>
      <c r="M14" s="1041"/>
      <c r="N14" s="1041"/>
      <c r="O14" s="1041"/>
      <c r="P14" s="1041"/>
      <c r="Q14" s="1041"/>
      <c r="R14" s="1041"/>
      <c r="T14" s="1100"/>
      <c r="U14" s="1101" t="e">
        <f>+T15/#REF!</f>
        <v>#REF!</v>
      </c>
    </row>
    <row r="15" spans="4:22" ht="15">
      <c r="D15" s="1114" t="s">
        <v>1170</v>
      </c>
      <c r="E15" s="1057" t="e">
        <f>#REF!+'Table 10 POSB Liabilities'!E15</f>
        <v>#REF!</v>
      </c>
      <c r="F15" s="1057" t="e">
        <f>#REF!+'Table 10 POSB Liabilities'!F15</f>
        <v>#REF!</v>
      </c>
      <c r="G15" s="1134" t="e">
        <f>SUM(E15:F15)</f>
        <v>#REF!</v>
      </c>
      <c r="H15" s="1059" t="e">
        <f>#REF!+'Table 10 POSB Liabilities'!H15</f>
        <v>#REF!</v>
      </c>
      <c r="I15" s="1057" t="e">
        <f>#REF!+'Table 10 POSB Liabilities'!I15</f>
        <v>#REF!</v>
      </c>
      <c r="J15" s="1059" t="e">
        <f>SUM(G15:I15)</f>
        <v>#REF!</v>
      </c>
      <c r="K15" s="1057" t="e">
        <f>+#REF!+'Table 10 POSB Liabilities'!K15</f>
        <v>#REF!</v>
      </c>
      <c r="L15" s="1057" t="e">
        <f>#REF!+'Table 10 POSB Liabilities'!L15</f>
        <v>#REF!</v>
      </c>
      <c r="M15" s="1057" t="e">
        <f>#REF!+'Table 10 POSB Liabilities'!M15</f>
        <v>#REF!</v>
      </c>
      <c r="N15" s="1057" t="e">
        <f>#REF!+'Table 10 POSB Liabilities'!N15</f>
        <v>#REF!</v>
      </c>
      <c r="O15" s="1057" t="e">
        <f>#REF!+'Table 10 POSB Liabilities'!O15</f>
        <v>#REF!</v>
      </c>
      <c r="P15" s="1057" t="e">
        <f>#REF!+'Table 10 POSB Liabilities'!P15</f>
        <v>#REF!</v>
      </c>
      <c r="Q15" s="1057" t="e">
        <f>#REF!+'Table 10 POSB Liabilities'!Q15</f>
        <v>#REF!</v>
      </c>
      <c r="R15" s="1104" t="e">
        <f>SUM(J15:Q15)</f>
        <v>#REF!</v>
      </c>
      <c r="T15" s="1105" t="e">
        <f>R15-'Table 10 POSB Liabilities'!R15-#REF!</f>
        <v>#REF!</v>
      </c>
    </row>
    <row r="16" spans="4:22" ht="15">
      <c r="D16" s="1114" t="s">
        <v>1172</v>
      </c>
      <c r="E16" s="1057" t="e">
        <f>#REF!+'Table 10 POSB Liabilities'!E16</f>
        <v>#REF!</v>
      </c>
      <c r="F16" s="1057" t="e">
        <f>#REF!+'Table 10 POSB Liabilities'!F16</f>
        <v>#REF!</v>
      </c>
      <c r="G16" s="1134" t="e">
        <f t="shared" ref="G16:G40" si="0">SUM(E16:F16)</f>
        <v>#REF!</v>
      </c>
      <c r="H16" s="1059" t="e">
        <f>#REF!+'Table 10 POSB Liabilities'!H16</f>
        <v>#REF!</v>
      </c>
      <c r="I16" s="1057" t="e">
        <f>#REF!+'Table 10 POSB Liabilities'!I16</f>
        <v>#REF!</v>
      </c>
      <c r="J16" s="1059" t="e">
        <f t="shared" ref="J16:J40" si="1">SUM(G16:I16)</f>
        <v>#REF!</v>
      </c>
      <c r="K16" s="1057" t="e">
        <f>+#REF!+'Table 10 POSB Liabilities'!K16</f>
        <v>#REF!</v>
      </c>
      <c r="L16" s="1057" t="e">
        <f>#REF!+'Table 10 POSB Liabilities'!L16</f>
        <v>#REF!</v>
      </c>
      <c r="M16" s="1057" t="e">
        <f>#REF!+'Table 10 POSB Liabilities'!M16</f>
        <v>#REF!</v>
      </c>
      <c r="N16" s="1057" t="e">
        <f>#REF!+'Table 10 POSB Liabilities'!N16</f>
        <v>#REF!</v>
      </c>
      <c r="O16" s="1057" t="e">
        <f>#REF!+'Table 10 POSB Liabilities'!O16</f>
        <v>#REF!</v>
      </c>
      <c r="P16" s="1057" t="e">
        <f>#REF!+'Table 10 POSB Liabilities'!P16</f>
        <v>#REF!</v>
      </c>
      <c r="Q16" s="1057" t="e">
        <f>#REF!+'Table 10 POSB Liabilities'!Q16</f>
        <v>#REF!</v>
      </c>
      <c r="R16" s="1104" t="e">
        <f t="shared" ref="R16:R40" si="2">SUM(J16:Q16)</f>
        <v>#REF!</v>
      </c>
      <c r="T16" s="1105" t="e">
        <f>R16-'Table 10 POSB Liabilities'!R16-#REF!</f>
        <v>#REF!</v>
      </c>
    </row>
    <row r="17" spans="4:20" ht="15">
      <c r="D17" s="1114" t="s">
        <v>1173</v>
      </c>
      <c r="E17" s="1057" t="e">
        <f>#REF!+'Table 10 POSB Liabilities'!E17</f>
        <v>#REF!</v>
      </c>
      <c r="F17" s="1057" t="e">
        <f>#REF!+'Table 10 POSB Liabilities'!F17</f>
        <v>#REF!</v>
      </c>
      <c r="G17" s="1134" t="e">
        <f t="shared" si="0"/>
        <v>#REF!</v>
      </c>
      <c r="H17" s="1059" t="e">
        <f>#REF!+'Table 10 POSB Liabilities'!H17</f>
        <v>#REF!</v>
      </c>
      <c r="I17" s="1057" t="e">
        <f>#REF!+'Table 10 POSB Liabilities'!I17</f>
        <v>#REF!</v>
      </c>
      <c r="J17" s="1059" t="e">
        <f t="shared" si="1"/>
        <v>#REF!</v>
      </c>
      <c r="K17" s="1057" t="e">
        <f>+#REF!+'Table 10 POSB Liabilities'!K17</f>
        <v>#REF!</v>
      </c>
      <c r="L17" s="1057" t="e">
        <f>#REF!+'Table 10 POSB Liabilities'!L17</f>
        <v>#REF!</v>
      </c>
      <c r="M17" s="1057" t="e">
        <f>#REF!+'Table 10 POSB Liabilities'!M17</f>
        <v>#REF!</v>
      </c>
      <c r="N17" s="1057" t="e">
        <f>#REF!+'Table 10 POSB Liabilities'!N17</f>
        <v>#REF!</v>
      </c>
      <c r="O17" s="1057" t="e">
        <f>#REF!+'Table 10 POSB Liabilities'!O17</f>
        <v>#REF!</v>
      </c>
      <c r="P17" s="1057" t="e">
        <f>#REF!+'Table 10 POSB Liabilities'!P17</f>
        <v>#REF!</v>
      </c>
      <c r="Q17" s="1057" t="e">
        <f>#REF!+'Table 10 POSB Liabilities'!Q17</f>
        <v>#REF!</v>
      </c>
      <c r="R17" s="1104" t="e">
        <f t="shared" si="2"/>
        <v>#REF!</v>
      </c>
      <c r="T17" s="1105" t="e">
        <f>R17-'Table 10 POSB Liabilities'!R17-#REF!</f>
        <v>#REF!</v>
      </c>
    </row>
    <row r="18" spans="4:20" ht="15">
      <c r="D18" s="1114" t="s">
        <v>1174</v>
      </c>
      <c r="E18" s="1057" t="e">
        <f>#REF!+'Table 10 POSB Liabilities'!E18</f>
        <v>#REF!</v>
      </c>
      <c r="F18" s="1057" t="e">
        <f>#REF!+'Table 10 POSB Liabilities'!F18</f>
        <v>#REF!</v>
      </c>
      <c r="G18" s="1134" t="e">
        <f t="shared" si="0"/>
        <v>#REF!</v>
      </c>
      <c r="H18" s="1059" t="e">
        <f>#REF!+'Table 10 POSB Liabilities'!H18</f>
        <v>#REF!</v>
      </c>
      <c r="I18" s="1057" t="e">
        <f>#REF!+'Table 10 POSB Liabilities'!I18</f>
        <v>#REF!</v>
      </c>
      <c r="J18" s="1059" t="e">
        <f t="shared" si="1"/>
        <v>#REF!</v>
      </c>
      <c r="K18" s="1057" t="e">
        <f>+#REF!+'Table 10 POSB Liabilities'!K18</f>
        <v>#REF!</v>
      </c>
      <c r="L18" s="1057" t="e">
        <f>#REF!+'Table 10 POSB Liabilities'!L18</f>
        <v>#REF!</v>
      </c>
      <c r="M18" s="1057" t="e">
        <f>#REF!+'Table 10 POSB Liabilities'!M18</f>
        <v>#REF!</v>
      </c>
      <c r="N18" s="1057" t="e">
        <f>#REF!+'Table 10 POSB Liabilities'!N18</f>
        <v>#REF!</v>
      </c>
      <c r="O18" s="1057" t="e">
        <f>#REF!+'Table 10 POSB Liabilities'!O18</f>
        <v>#REF!</v>
      </c>
      <c r="P18" s="1057" t="e">
        <f>#REF!+'Table 10 POSB Liabilities'!P18</f>
        <v>#REF!</v>
      </c>
      <c r="Q18" s="1057" t="e">
        <f>#REF!+'Table 10 POSB Liabilities'!Q18</f>
        <v>#REF!</v>
      </c>
      <c r="R18" s="1104" t="e">
        <f t="shared" si="2"/>
        <v>#REF!</v>
      </c>
      <c r="T18" s="1105" t="e">
        <f>R18-'Table 10 POSB Liabilities'!R18-#REF!</f>
        <v>#REF!</v>
      </c>
    </row>
    <row r="19" spans="4:20" ht="15">
      <c r="D19" s="1114" t="s">
        <v>1165</v>
      </c>
      <c r="E19" s="1057" t="e">
        <f>#REF!+'Table 10 POSB Liabilities'!E19</f>
        <v>#REF!</v>
      </c>
      <c r="F19" s="1057" t="e">
        <f>#REF!+'Table 10 POSB Liabilities'!F19</f>
        <v>#REF!</v>
      </c>
      <c r="G19" s="1134" t="e">
        <f t="shared" si="0"/>
        <v>#REF!</v>
      </c>
      <c r="H19" s="1059" t="e">
        <f>#REF!+'Table 10 POSB Liabilities'!H19</f>
        <v>#REF!</v>
      </c>
      <c r="I19" s="1057" t="e">
        <f>#REF!+'Table 10 POSB Liabilities'!I19</f>
        <v>#REF!</v>
      </c>
      <c r="J19" s="1059" t="e">
        <f t="shared" si="1"/>
        <v>#REF!</v>
      </c>
      <c r="K19" s="1057" t="e">
        <f>+#REF!+'Table 10 POSB Liabilities'!K19</f>
        <v>#REF!</v>
      </c>
      <c r="L19" s="1057" t="e">
        <f>#REF!+'Table 10 POSB Liabilities'!L19</f>
        <v>#REF!</v>
      </c>
      <c r="M19" s="1057" t="e">
        <f>#REF!+'Table 10 POSB Liabilities'!M19</f>
        <v>#REF!</v>
      </c>
      <c r="N19" s="1057" t="e">
        <f>#REF!+'Table 10 POSB Liabilities'!N19</f>
        <v>#REF!</v>
      </c>
      <c r="O19" s="1057" t="e">
        <f>#REF!+'Table 10 POSB Liabilities'!O19</f>
        <v>#REF!</v>
      </c>
      <c r="P19" s="1057" t="e">
        <f>#REF!+'Table 10 POSB Liabilities'!P19</f>
        <v>#REF!</v>
      </c>
      <c r="Q19" s="1057" t="e">
        <f>#REF!+'Table 10 POSB Liabilities'!Q19</f>
        <v>#REF!</v>
      </c>
      <c r="R19" s="1104" t="e">
        <f t="shared" si="2"/>
        <v>#REF!</v>
      </c>
      <c r="T19" s="1105" t="e">
        <f>R19-'Table 10 POSB Liabilities'!R19-#REF!</f>
        <v>#REF!</v>
      </c>
    </row>
    <row r="20" spans="4:20" ht="15">
      <c r="D20" s="1114" t="s">
        <v>1175</v>
      </c>
      <c r="E20" s="1057" t="e">
        <f>#REF!+'Table 10 POSB Liabilities'!E20</f>
        <v>#REF!</v>
      </c>
      <c r="F20" s="1057" t="e">
        <f>#REF!+'Table 10 POSB Liabilities'!F20</f>
        <v>#REF!</v>
      </c>
      <c r="G20" s="1134" t="e">
        <f t="shared" si="0"/>
        <v>#REF!</v>
      </c>
      <c r="H20" s="1059" t="e">
        <f>#REF!+'Table 10 POSB Liabilities'!H20</f>
        <v>#REF!</v>
      </c>
      <c r="I20" s="1057" t="e">
        <f>#REF!+'Table 10 POSB Liabilities'!I20</f>
        <v>#REF!</v>
      </c>
      <c r="J20" s="1059" t="e">
        <f t="shared" si="1"/>
        <v>#REF!</v>
      </c>
      <c r="K20" s="1057" t="e">
        <f>+#REF!+'Table 10 POSB Liabilities'!K20</f>
        <v>#REF!</v>
      </c>
      <c r="L20" s="1057" t="e">
        <f>#REF!+'Table 10 POSB Liabilities'!L20</f>
        <v>#REF!</v>
      </c>
      <c r="M20" s="1057" t="e">
        <f>#REF!+'Table 10 POSB Liabilities'!M20</f>
        <v>#REF!</v>
      </c>
      <c r="N20" s="1057" t="e">
        <f>#REF!+'Table 10 POSB Liabilities'!N20</f>
        <v>#REF!</v>
      </c>
      <c r="O20" s="1057" t="e">
        <f>#REF!+'Table 10 POSB Liabilities'!O20</f>
        <v>#REF!</v>
      </c>
      <c r="P20" s="1057" t="e">
        <f>#REF!+'Table 10 POSB Liabilities'!P20</f>
        <v>#REF!</v>
      </c>
      <c r="Q20" s="1057" t="e">
        <f>#REF!+'Table 10 POSB Liabilities'!Q20</f>
        <v>#REF!</v>
      </c>
      <c r="R20" s="1104" t="e">
        <f t="shared" si="2"/>
        <v>#REF!</v>
      </c>
      <c r="T20" s="1105" t="e">
        <f>R20-'Table 10 POSB Liabilities'!R20-#REF!</f>
        <v>#REF!</v>
      </c>
    </row>
    <row r="21" spans="4:20" ht="15">
      <c r="D21" s="1114" t="s">
        <v>1176</v>
      </c>
      <c r="E21" s="1057" t="e">
        <f>#REF!+'Table 10 POSB Liabilities'!E21</f>
        <v>#REF!</v>
      </c>
      <c r="F21" s="1057" t="e">
        <f>#REF!+'Table 10 POSB Liabilities'!F21</f>
        <v>#REF!</v>
      </c>
      <c r="G21" s="1134" t="e">
        <f t="shared" si="0"/>
        <v>#REF!</v>
      </c>
      <c r="H21" s="1059" t="e">
        <f>#REF!+'Table 10 POSB Liabilities'!H21</f>
        <v>#REF!</v>
      </c>
      <c r="I21" s="1057" t="e">
        <f>#REF!+'Table 10 POSB Liabilities'!I21</f>
        <v>#REF!</v>
      </c>
      <c r="J21" s="1059" t="e">
        <f t="shared" si="1"/>
        <v>#REF!</v>
      </c>
      <c r="K21" s="1057" t="e">
        <f>+#REF!+'Table 10 POSB Liabilities'!K21</f>
        <v>#REF!</v>
      </c>
      <c r="L21" s="1057" t="e">
        <f>#REF!+'Table 10 POSB Liabilities'!L21</f>
        <v>#REF!</v>
      </c>
      <c r="M21" s="1057" t="e">
        <f>#REF!+'Table 10 POSB Liabilities'!M21</f>
        <v>#REF!</v>
      </c>
      <c r="N21" s="1057" t="e">
        <f>#REF!+'Table 10 POSB Liabilities'!N21</f>
        <v>#REF!</v>
      </c>
      <c r="O21" s="1057" t="e">
        <f>#REF!+'Table 10 POSB Liabilities'!O21</f>
        <v>#REF!</v>
      </c>
      <c r="P21" s="1057" t="e">
        <f>#REF!+'Table 10 POSB Liabilities'!P21</f>
        <v>#REF!</v>
      </c>
      <c r="Q21" s="1057" t="e">
        <f>#REF!+'Table 10 POSB Liabilities'!Q21</f>
        <v>#REF!</v>
      </c>
      <c r="R21" s="1104" t="e">
        <f t="shared" si="2"/>
        <v>#REF!</v>
      </c>
      <c r="T21" s="1105" t="e">
        <f>R21-'Table 10 POSB Liabilities'!R21-#REF!</f>
        <v>#REF!</v>
      </c>
    </row>
    <row r="22" spans="4:20" ht="15">
      <c r="D22" s="1114" t="s">
        <v>1177</v>
      </c>
      <c r="E22" s="1057" t="e">
        <f>#REF!+'Table 10 POSB Liabilities'!E22</f>
        <v>#REF!</v>
      </c>
      <c r="F22" s="1057" t="e">
        <f>#REF!+'Table 10 POSB Liabilities'!F22</f>
        <v>#REF!</v>
      </c>
      <c r="G22" s="1134" t="e">
        <f t="shared" si="0"/>
        <v>#REF!</v>
      </c>
      <c r="H22" s="1059" t="e">
        <f>#REF!+'Table 10 POSB Liabilities'!H22</f>
        <v>#REF!</v>
      </c>
      <c r="I22" s="1057" t="e">
        <f>#REF!+'Table 10 POSB Liabilities'!I22</f>
        <v>#REF!</v>
      </c>
      <c r="J22" s="1059" t="e">
        <f t="shared" si="1"/>
        <v>#REF!</v>
      </c>
      <c r="K22" s="1057" t="e">
        <f>+#REF!+'Table 10 POSB Liabilities'!K22</f>
        <v>#REF!</v>
      </c>
      <c r="L22" s="1057" t="e">
        <f>#REF!+'Table 10 POSB Liabilities'!L22</f>
        <v>#REF!</v>
      </c>
      <c r="M22" s="1057" t="e">
        <f>#REF!+'Table 10 POSB Liabilities'!M22</f>
        <v>#REF!</v>
      </c>
      <c r="N22" s="1057" t="e">
        <f>#REF!+'Table 10 POSB Liabilities'!N22</f>
        <v>#REF!</v>
      </c>
      <c r="O22" s="1057" t="e">
        <f>#REF!+'Table 10 POSB Liabilities'!O22</f>
        <v>#REF!</v>
      </c>
      <c r="P22" s="1057" t="e">
        <f>#REF!+'Table 10 POSB Liabilities'!P22</f>
        <v>#REF!</v>
      </c>
      <c r="Q22" s="1057" t="e">
        <f>#REF!+'Table 10 POSB Liabilities'!Q22</f>
        <v>#REF!</v>
      </c>
      <c r="R22" s="1104" t="e">
        <f t="shared" si="2"/>
        <v>#REF!</v>
      </c>
      <c r="T22" s="1105" t="e">
        <f>R22-'Table 10 POSB Liabilities'!R22-#REF!</f>
        <v>#REF!</v>
      </c>
    </row>
    <row r="23" spans="4:20" ht="15">
      <c r="D23" s="1114" t="s">
        <v>1178</v>
      </c>
      <c r="E23" s="1057" t="e">
        <f>#REF!+'Table 10 POSB Liabilities'!E23</f>
        <v>#REF!</v>
      </c>
      <c r="F23" s="1057" t="e">
        <f>#REF!+'Table 10 POSB Liabilities'!F23</f>
        <v>#REF!</v>
      </c>
      <c r="G23" s="1134" t="e">
        <f t="shared" si="0"/>
        <v>#REF!</v>
      </c>
      <c r="H23" s="1059" t="e">
        <f>#REF!+'Table 10 POSB Liabilities'!H23</f>
        <v>#REF!</v>
      </c>
      <c r="I23" s="1057" t="e">
        <f>#REF!+'Table 10 POSB Liabilities'!I23</f>
        <v>#REF!</v>
      </c>
      <c r="J23" s="1059" t="e">
        <f t="shared" si="1"/>
        <v>#REF!</v>
      </c>
      <c r="K23" s="1057" t="e">
        <f>+#REF!+'Table 10 POSB Liabilities'!K23</f>
        <v>#REF!</v>
      </c>
      <c r="L23" s="1057" t="e">
        <f>#REF!+'Table 10 POSB Liabilities'!L23</f>
        <v>#REF!</v>
      </c>
      <c r="M23" s="1057" t="e">
        <f>#REF!+'Table 10 POSB Liabilities'!M23</f>
        <v>#REF!</v>
      </c>
      <c r="N23" s="1057" t="e">
        <f>#REF!+'Table 10 POSB Liabilities'!N23</f>
        <v>#REF!</v>
      </c>
      <c r="O23" s="1057" t="e">
        <f>#REF!+'Table 10 POSB Liabilities'!O23</f>
        <v>#REF!</v>
      </c>
      <c r="P23" s="1057" t="e">
        <f>#REF!+'Table 10 POSB Liabilities'!P23</f>
        <v>#REF!</v>
      </c>
      <c r="Q23" s="1057" t="e">
        <f>#REF!+'Table 10 POSB Liabilities'!Q23</f>
        <v>#REF!</v>
      </c>
      <c r="R23" s="1104" t="e">
        <f t="shared" si="2"/>
        <v>#REF!</v>
      </c>
      <c r="T23" s="1105" t="e">
        <f>R23-'Table 10 POSB Liabilities'!R23-#REF!</f>
        <v>#REF!</v>
      </c>
    </row>
    <row r="24" spans="4:20" ht="15">
      <c r="D24" s="1114" t="s">
        <v>1179</v>
      </c>
      <c r="E24" s="1057" t="e">
        <f>#REF!+'Table 10 POSB Liabilities'!E24</f>
        <v>#REF!</v>
      </c>
      <c r="F24" s="1057" t="e">
        <f>#REF!+'Table 10 POSB Liabilities'!F24</f>
        <v>#REF!</v>
      </c>
      <c r="G24" s="1134" t="e">
        <f t="shared" si="0"/>
        <v>#REF!</v>
      </c>
      <c r="H24" s="1059" t="e">
        <f>#REF!+'Table 10 POSB Liabilities'!H24</f>
        <v>#REF!</v>
      </c>
      <c r="I24" s="1057" t="e">
        <f>#REF!+'Table 10 POSB Liabilities'!I24</f>
        <v>#REF!</v>
      </c>
      <c r="J24" s="1059" t="e">
        <f t="shared" si="1"/>
        <v>#REF!</v>
      </c>
      <c r="K24" s="1057" t="e">
        <f>+#REF!+'Table 10 POSB Liabilities'!K24</f>
        <v>#REF!</v>
      </c>
      <c r="L24" s="1057" t="e">
        <f>#REF!+'Table 10 POSB Liabilities'!L24</f>
        <v>#REF!</v>
      </c>
      <c r="M24" s="1057" t="e">
        <f>#REF!+'Table 10 POSB Liabilities'!M24</f>
        <v>#REF!</v>
      </c>
      <c r="N24" s="1057" t="e">
        <f>#REF!+'Table 10 POSB Liabilities'!N24</f>
        <v>#REF!</v>
      </c>
      <c r="O24" s="1057" t="e">
        <f>#REF!+'Table 10 POSB Liabilities'!O24</f>
        <v>#REF!</v>
      </c>
      <c r="P24" s="1057" t="e">
        <f>#REF!+'Table 10 POSB Liabilities'!P24</f>
        <v>#REF!</v>
      </c>
      <c r="Q24" s="1057" t="e">
        <f>#REF!+'Table 10 POSB Liabilities'!Q24</f>
        <v>#REF!</v>
      </c>
      <c r="R24" s="1104" t="e">
        <f t="shared" si="2"/>
        <v>#REF!</v>
      </c>
      <c r="T24" s="1105" t="e">
        <f>R24-'Table 10 POSB Liabilities'!R24-#REF!</f>
        <v>#REF!</v>
      </c>
    </row>
    <row r="25" spans="4:20" ht="15">
      <c r="D25" s="1114" t="s">
        <v>1180</v>
      </c>
      <c r="E25" s="1057" t="e">
        <f>#REF!+'Table 10 POSB Liabilities'!E25</f>
        <v>#REF!</v>
      </c>
      <c r="F25" s="1057" t="e">
        <f>#REF!+'Table 10 POSB Liabilities'!F25</f>
        <v>#REF!</v>
      </c>
      <c r="G25" s="1134" t="e">
        <f t="shared" si="0"/>
        <v>#REF!</v>
      </c>
      <c r="H25" s="1059" t="e">
        <f>#REF!+'Table 10 POSB Liabilities'!H25</f>
        <v>#REF!</v>
      </c>
      <c r="I25" s="1057" t="e">
        <f>#REF!+'Table 10 POSB Liabilities'!I25</f>
        <v>#REF!</v>
      </c>
      <c r="J25" s="1059" t="e">
        <f t="shared" si="1"/>
        <v>#REF!</v>
      </c>
      <c r="K25" s="1057" t="e">
        <f>+#REF!+'Table 10 POSB Liabilities'!K25</f>
        <v>#REF!</v>
      </c>
      <c r="L25" s="1057" t="e">
        <f>#REF!+'Table 10 POSB Liabilities'!L25</f>
        <v>#REF!</v>
      </c>
      <c r="M25" s="1057" t="e">
        <f>#REF!+'Table 10 POSB Liabilities'!M25</f>
        <v>#REF!</v>
      </c>
      <c r="N25" s="1057" t="e">
        <f>#REF!+'Table 10 POSB Liabilities'!N25</f>
        <v>#REF!</v>
      </c>
      <c r="O25" s="1057" t="e">
        <f>#REF!+'Table 10 POSB Liabilities'!O25</f>
        <v>#REF!</v>
      </c>
      <c r="P25" s="1057" t="e">
        <f>#REF!+'Table 10 POSB Liabilities'!P25</f>
        <v>#REF!</v>
      </c>
      <c r="Q25" s="1057" t="e">
        <f>#REF!+'Table 10 POSB Liabilities'!Q25</f>
        <v>#REF!</v>
      </c>
      <c r="R25" s="1104" t="e">
        <f t="shared" si="2"/>
        <v>#REF!</v>
      </c>
      <c r="T25" s="1105" t="e">
        <f>R25-'Table 10 POSB Liabilities'!R25-#REF!</f>
        <v>#REF!</v>
      </c>
    </row>
    <row r="26" spans="4:20" ht="15">
      <c r="D26" s="1114" t="s">
        <v>1181</v>
      </c>
      <c r="E26" s="1057" t="e">
        <f>#REF!+'Table 10 POSB Liabilities'!E26</f>
        <v>#REF!</v>
      </c>
      <c r="F26" s="1057" t="e">
        <f>#REF!+'Table 10 POSB Liabilities'!F26</f>
        <v>#REF!</v>
      </c>
      <c r="G26" s="1134" t="e">
        <f t="shared" si="0"/>
        <v>#REF!</v>
      </c>
      <c r="H26" s="1059" t="e">
        <f>#REF!+'Table 10 POSB Liabilities'!H26</f>
        <v>#REF!</v>
      </c>
      <c r="I26" s="1057" t="e">
        <f>#REF!+'Table 10 POSB Liabilities'!I26</f>
        <v>#REF!</v>
      </c>
      <c r="J26" s="1059" t="e">
        <f t="shared" si="1"/>
        <v>#REF!</v>
      </c>
      <c r="K26" s="1057" t="e">
        <f>+#REF!+'Table 10 POSB Liabilities'!K26</f>
        <v>#REF!</v>
      </c>
      <c r="L26" s="1057" t="e">
        <f>#REF!+'Table 10 POSB Liabilities'!L26</f>
        <v>#REF!</v>
      </c>
      <c r="M26" s="1057" t="e">
        <f>#REF!+'Table 10 POSB Liabilities'!M26</f>
        <v>#REF!</v>
      </c>
      <c r="N26" s="1057" t="e">
        <f>#REF!+'Table 10 POSB Liabilities'!N26</f>
        <v>#REF!</v>
      </c>
      <c r="O26" s="1057" t="e">
        <f>#REF!+'Table 10 POSB Liabilities'!O26</f>
        <v>#REF!</v>
      </c>
      <c r="P26" s="1057" t="e">
        <f>#REF!+'Table 10 POSB Liabilities'!P26</f>
        <v>#REF!</v>
      </c>
      <c r="Q26" s="1057" t="e">
        <f>#REF!+'Table 10 POSB Liabilities'!Q26</f>
        <v>#REF!</v>
      </c>
      <c r="R26" s="1104" t="e">
        <f t="shared" si="2"/>
        <v>#REF!</v>
      </c>
      <c r="T26" s="1105" t="e">
        <f>R26-'Table 10 POSB Liabilities'!R26-#REF!</f>
        <v>#REF!</v>
      </c>
    </row>
    <row r="27" spans="4:20" ht="15">
      <c r="D27" s="1114"/>
      <c r="E27" s="1057"/>
      <c r="F27" s="1057"/>
      <c r="G27" s="1134"/>
      <c r="H27" s="1059"/>
      <c r="I27" s="1057"/>
      <c r="J27" s="1059"/>
      <c r="K27" s="1057"/>
      <c r="L27" s="1057"/>
      <c r="M27" s="1057"/>
      <c r="N27" s="1057"/>
      <c r="O27" s="1057"/>
      <c r="P27" s="1057"/>
      <c r="Q27" s="1057"/>
      <c r="R27" s="1104"/>
      <c r="T27" s="1105"/>
    </row>
    <row r="28" spans="4:20" ht="15">
      <c r="D28" s="1099">
        <v>2016</v>
      </c>
      <c r="E28" s="1057"/>
      <c r="F28" s="1057"/>
      <c r="G28" s="1134"/>
      <c r="H28" s="1059"/>
      <c r="I28" s="1057"/>
      <c r="J28" s="1059"/>
      <c r="K28" s="1057"/>
      <c r="L28" s="1057"/>
      <c r="M28" s="1057"/>
      <c r="N28" s="1057"/>
      <c r="O28" s="1057"/>
      <c r="P28" s="1057"/>
      <c r="Q28" s="1057"/>
      <c r="R28" s="1104"/>
      <c r="T28" s="1105"/>
    </row>
    <row r="29" spans="4:20" ht="15">
      <c r="D29" s="1114" t="s">
        <v>1170</v>
      </c>
      <c r="E29" s="1057" t="e">
        <f>#REF!+'Table 10 POSB Liabilities'!E29</f>
        <v>#REF!</v>
      </c>
      <c r="F29" s="1057" t="e">
        <f>#REF!+'Table 10 POSB Liabilities'!F29</f>
        <v>#REF!</v>
      </c>
      <c r="G29" s="1134" t="e">
        <f t="shared" si="0"/>
        <v>#REF!</v>
      </c>
      <c r="H29" s="1059" t="e">
        <f>#REF!+'Table 10 POSB Liabilities'!H29</f>
        <v>#REF!</v>
      </c>
      <c r="I29" s="1057" t="e">
        <f>#REF!+'Table 10 POSB Liabilities'!I29</f>
        <v>#REF!</v>
      </c>
      <c r="J29" s="1059" t="e">
        <f t="shared" si="1"/>
        <v>#REF!</v>
      </c>
      <c r="K29" s="1057" t="e">
        <f>+#REF!+'Table 10 POSB Liabilities'!K29</f>
        <v>#REF!</v>
      </c>
      <c r="L29" s="1057" t="e">
        <f>#REF!+'Table 10 POSB Liabilities'!L29</f>
        <v>#REF!</v>
      </c>
      <c r="M29" s="1057" t="e">
        <f>#REF!+'Table 10 POSB Liabilities'!M29</f>
        <v>#REF!</v>
      </c>
      <c r="N29" s="1057" t="e">
        <f>#REF!+'Table 10 POSB Liabilities'!N29</f>
        <v>#REF!</v>
      </c>
      <c r="O29" s="1057" t="e">
        <f>#REF!+'Table 10 POSB Liabilities'!O29</f>
        <v>#REF!</v>
      </c>
      <c r="P29" s="1057" t="e">
        <f>#REF!+'Table 10 POSB Liabilities'!P29</f>
        <v>#REF!</v>
      </c>
      <c r="Q29" s="1057" t="e">
        <f>#REF!+'Table 10 POSB Liabilities'!Q29</f>
        <v>#REF!</v>
      </c>
      <c r="R29" s="1104" t="e">
        <f t="shared" si="2"/>
        <v>#REF!</v>
      </c>
      <c r="T29" s="1105" t="e">
        <f>R29-'Table 10 POSB Liabilities'!R29-#REF!</f>
        <v>#REF!</v>
      </c>
    </row>
    <row r="30" spans="4:20" ht="15">
      <c r="D30" s="1114" t="s">
        <v>1172</v>
      </c>
      <c r="E30" s="1057" t="e">
        <f>#REF!+'Table 10 POSB Liabilities'!E30</f>
        <v>#REF!</v>
      </c>
      <c r="F30" s="1057" t="e">
        <f>#REF!+'Table 10 POSB Liabilities'!F30</f>
        <v>#REF!</v>
      </c>
      <c r="G30" s="1134" t="e">
        <f t="shared" si="0"/>
        <v>#REF!</v>
      </c>
      <c r="H30" s="1059" t="e">
        <f>#REF!+'Table 10 POSB Liabilities'!H30</f>
        <v>#REF!</v>
      </c>
      <c r="I30" s="1057" t="e">
        <f>#REF!+'Table 10 POSB Liabilities'!I30</f>
        <v>#REF!</v>
      </c>
      <c r="J30" s="1059" t="e">
        <f t="shared" si="1"/>
        <v>#REF!</v>
      </c>
      <c r="K30" s="1057" t="e">
        <f>+#REF!+'Table 10 POSB Liabilities'!K30</f>
        <v>#REF!</v>
      </c>
      <c r="L30" s="1057" t="e">
        <f>#REF!+'Table 10 POSB Liabilities'!L30</f>
        <v>#REF!</v>
      </c>
      <c r="M30" s="1057" t="e">
        <f>#REF!+'Table 10 POSB Liabilities'!M30</f>
        <v>#REF!</v>
      </c>
      <c r="N30" s="1057" t="e">
        <f>#REF!+'Table 10 POSB Liabilities'!N30</f>
        <v>#REF!</v>
      </c>
      <c r="O30" s="1057" t="e">
        <f>#REF!+'Table 10 POSB Liabilities'!O30</f>
        <v>#REF!</v>
      </c>
      <c r="P30" s="1057" t="e">
        <f>#REF!+'Table 10 POSB Liabilities'!P30</f>
        <v>#REF!</v>
      </c>
      <c r="Q30" s="1057" t="e">
        <f>#REF!+'Table 10 POSB Liabilities'!Q30</f>
        <v>#REF!</v>
      </c>
      <c r="R30" s="1104" t="e">
        <f t="shared" si="2"/>
        <v>#REF!</v>
      </c>
      <c r="T30" s="1105" t="e">
        <f>R30-'Table 10 POSB Liabilities'!R30-#REF!</f>
        <v>#REF!</v>
      </c>
    </row>
    <row r="31" spans="4:20" ht="15">
      <c r="D31" s="1114" t="s">
        <v>1173</v>
      </c>
      <c r="E31" s="1057" t="e">
        <f>#REF!+'Table 10 POSB Liabilities'!E31</f>
        <v>#REF!</v>
      </c>
      <c r="F31" s="1057" t="e">
        <f>#REF!+'Table 10 POSB Liabilities'!F31</f>
        <v>#REF!</v>
      </c>
      <c r="G31" s="1134" t="e">
        <f t="shared" si="0"/>
        <v>#REF!</v>
      </c>
      <c r="H31" s="1059" t="e">
        <f>#REF!+'Table 10 POSB Liabilities'!H31</f>
        <v>#REF!</v>
      </c>
      <c r="I31" s="1057" t="e">
        <f>#REF!+'Table 10 POSB Liabilities'!I31</f>
        <v>#REF!</v>
      </c>
      <c r="J31" s="1059" t="e">
        <f t="shared" si="1"/>
        <v>#REF!</v>
      </c>
      <c r="K31" s="1057" t="e">
        <f>+#REF!+'Table 10 POSB Liabilities'!K31</f>
        <v>#REF!</v>
      </c>
      <c r="L31" s="1057" t="e">
        <f>#REF!+'Table 10 POSB Liabilities'!L31</f>
        <v>#REF!</v>
      </c>
      <c r="M31" s="1057" t="e">
        <f>#REF!+'Table 10 POSB Liabilities'!M31</f>
        <v>#REF!</v>
      </c>
      <c r="N31" s="1057" t="e">
        <f>#REF!+'Table 10 POSB Liabilities'!N31</f>
        <v>#REF!</v>
      </c>
      <c r="O31" s="1057" t="e">
        <f>#REF!+'Table 10 POSB Liabilities'!O31</f>
        <v>#REF!</v>
      </c>
      <c r="P31" s="1057" t="e">
        <f>#REF!+'Table 10 POSB Liabilities'!P31</f>
        <v>#REF!</v>
      </c>
      <c r="Q31" s="1057" t="e">
        <f>#REF!+'Table 10 POSB Liabilities'!Q31</f>
        <v>#REF!</v>
      </c>
      <c r="R31" s="1104" t="e">
        <f t="shared" si="2"/>
        <v>#REF!</v>
      </c>
      <c r="T31" s="1105" t="e">
        <f>R31-'Table 10 POSB Liabilities'!R31-#REF!</f>
        <v>#REF!</v>
      </c>
    </row>
    <row r="32" spans="4:20" ht="15">
      <c r="D32" s="1114" t="s">
        <v>1174</v>
      </c>
      <c r="E32" s="1057" t="e">
        <f>#REF!+'Table 10 POSB Liabilities'!E32</f>
        <v>#REF!</v>
      </c>
      <c r="F32" s="1057" t="e">
        <f>#REF!+'Table 10 POSB Liabilities'!F32</f>
        <v>#REF!</v>
      </c>
      <c r="G32" s="1134" t="e">
        <f t="shared" si="0"/>
        <v>#REF!</v>
      </c>
      <c r="H32" s="1059" t="e">
        <f>#REF!+'Table 10 POSB Liabilities'!H32</f>
        <v>#REF!</v>
      </c>
      <c r="I32" s="1057" t="e">
        <f>#REF!+'Table 10 POSB Liabilities'!I32</f>
        <v>#REF!</v>
      </c>
      <c r="J32" s="1059" t="e">
        <f t="shared" si="1"/>
        <v>#REF!</v>
      </c>
      <c r="K32" s="1057" t="e">
        <f>+#REF!+'Table 10 POSB Liabilities'!K32</f>
        <v>#REF!</v>
      </c>
      <c r="L32" s="1057" t="e">
        <f>#REF!+'Table 10 POSB Liabilities'!L32</f>
        <v>#REF!</v>
      </c>
      <c r="M32" s="1057" t="e">
        <f>#REF!+'Table 10 POSB Liabilities'!M32</f>
        <v>#REF!</v>
      </c>
      <c r="N32" s="1057" t="e">
        <f>#REF!+'Table 10 POSB Liabilities'!N32</f>
        <v>#REF!</v>
      </c>
      <c r="O32" s="1057" t="e">
        <f>#REF!+'Table 10 POSB Liabilities'!O32</f>
        <v>#REF!</v>
      </c>
      <c r="P32" s="1057" t="e">
        <f>#REF!+'Table 10 POSB Liabilities'!P32</f>
        <v>#REF!</v>
      </c>
      <c r="Q32" s="1057" t="e">
        <f>#REF!+'Table 10 POSB Liabilities'!Q32</f>
        <v>#REF!</v>
      </c>
      <c r="R32" s="1104" t="e">
        <f t="shared" si="2"/>
        <v>#REF!</v>
      </c>
      <c r="T32" s="1105" t="e">
        <f>R32-'Table 10 POSB Liabilities'!R32-#REF!</f>
        <v>#REF!</v>
      </c>
    </row>
    <row r="33" spans="2:21" ht="15">
      <c r="D33" s="1114" t="s">
        <v>1165</v>
      </c>
      <c r="E33" s="1057" t="e">
        <f>#REF!+'Table 10 POSB Liabilities'!E33</f>
        <v>#REF!</v>
      </c>
      <c r="F33" s="1057" t="e">
        <f>#REF!+'Table 10 POSB Liabilities'!F33</f>
        <v>#REF!</v>
      </c>
      <c r="G33" s="1134" t="e">
        <f t="shared" si="0"/>
        <v>#REF!</v>
      </c>
      <c r="H33" s="1059" t="e">
        <f>#REF!+'Table 10 POSB Liabilities'!H33</f>
        <v>#REF!</v>
      </c>
      <c r="I33" s="1057" t="e">
        <f>#REF!+'Table 10 POSB Liabilities'!I33</f>
        <v>#REF!</v>
      </c>
      <c r="J33" s="1059" t="e">
        <f t="shared" si="1"/>
        <v>#REF!</v>
      </c>
      <c r="K33" s="1057" t="e">
        <f>+#REF!+'Table 10 POSB Liabilities'!K33</f>
        <v>#REF!</v>
      </c>
      <c r="L33" s="1057" t="e">
        <f>#REF!+'Table 10 POSB Liabilities'!L33</f>
        <v>#REF!</v>
      </c>
      <c r="M33" s="1057" t="e">
        <f>#REF!+'Table 10 POSB Liabilities'!M33</f>
        <v>#REF!</v>
      </c>
      <c r="N33" s="1057" t="e">
        <f>#REF!+'Table 10 POSB Liabilities'!N33</f>
        <v>#REF!</v>
      </c>
      <c r="O33" s="1057" t="e">
        <f>#REF!+'Table 10 POSB Liabilities'!O33</f>
        <v>#REF!</v>
      </c>
      <c r="P33" s="1057" t="e">
        <f>#REF!+'Table 10 POSB Liabilities'!P33</f>
        <v>#REF!</v>
      </c>
      <c r="Q33" s="1057" t="e">
        <f>#REF!+'Table 10 POSB Liabilities'!Q33</f>
        <v>#REF!</v>
      </c>
      <c r="R33" s="1104" t="e">
        <f t="shared" si="2"/>
        <v>#REF!</v>
      </c>
      <c r="T33" s="1105" t="e">
        <f>R33-'Table 10 POSB Liabilities'!R33-#REF!</f>
        <v>#REF!</v>
      </c>
    </row>
    <row r="34" spans="2:21" ht="15">
      <c r="D34" s="1114" t="s">
        <v>1203</v>
      </c>
      <c r="E34" s="1057" t="e">
        <f>#REF!+'Table 10 POSB Liabilities'!E34</f>
        <v>#REF!</v>
      </c>
      <c r="F34" s="1057" t="e">
        <f>#REF!+'Table 10 POSB Liabilities'!F34</f>
        <v>#REF!</v>
      </c>
      <c r="G34" s="1134" t="e">
        <f t="shared" si="0"/>
        <v>#REF!</v>
      </c>
      <c r="H34" s="1059" t="e">
        <f>#REF!+'Table 10 POSB Liabilities'!H34</f>
        <v>#REF!</v>
      </c>
      <c r="I34" s="1057" t="e">
        <f>#REF!+'Table 10 POSB Liabilities'!I34</f>
        <v>#REF!</v>
      </c>
      <c r="J34" s="1059" t="e">
        <f t="shared" si="1"/>
        <v>#REF!</v>
      </c>
      <c r="K34" s="1057" t="e">
        <f>+#REF!+'Table 10 POSB Liabilities'!K34</f>
        <v>#REF!</v>
      </c>
      <c r="L34" s="1057" t="e">
        <f>#REF!+'Table 10 POSB Liabilities'!L34</f>
        <v>#REF!</v>
      </c>
      <c r="M34" s="1057" t="e">
        <f>#REF!+'Table 10 POSB Liabilities'!M34</f>
        <v>#REF!</v>
      </c>
      <c r="N34" s="1057" t="e">
        <f>#REF!+'Table 10 POSB Liabilities'!N34</f>
        <v>#REF!</v>
      </c>
      <c r="O34" s="1057" t="e">
        <f>#REF!+'Table 10 POSB Liabilities'!O34</f>
        <v>#REF!</v>
      </c>
      <c r="P34" s="1057" t="e">
        <f>#REF!+'Table 10 POSB Liabilities'!P34</f>
        <v>#REF!</v>
      </c>
      <c r="Q34" s="1057" t="e">
        <f>#REF!+'Table 10 POSB Liabilities'!Q34</f>
        <v>#REF!</v>
      </c>
      <c r="R34" s="1104" t="e">
        <f t="shared" si="2"/>
        <v>#REF!</v>
      </c>
      <c r="T34" s="1105" t="e">
        <f>R34-'Table 10 POSB Liabilities'!R34-#REF!</f>
        <v>#REF!</v>
      </c>
    </row>
    <row r="35" spans="2:21" ht="15">
      <c r="D35" s="1114" t="s">
        <v>1205</v>
      </c>
      <c r="E35" s="1057" t="e">
        <f>#REF!+'Table 10 POSB Liabilities'!E35</f>
        <v>#REF!</v>
      </c>
      <c r="F35" s="1057" t="e">
        <f>#REF!+'Table 10 POSB Liabilities'!F35</f>
        <v>#REF!</v>
      </c>
      <c r="G35" s="1134" t="e">
        <f t="shared" si="0"/>
        <v>#REF!</v>
      </c>
      <c r="H35" s="1059" t="e">
        <f>#REF!+'Table 10 POSB Liabilities'!H35</f>
        <v>#REF!</v>
      </c>
      <c r="I35" s="1057" t="e">
        <f>#REF!+'Table 10 POSB Liabilities'!I35</f>
        <v>#REF!</v>
      </c>
      <c r="J35" s="1059" t="e">
        <f t="shared" si="1"/>
        <v>#REF!</v>
      </c>
      <c r="K35" s="1057" t="e">
        <f>+#REF!+'Table 10 POSB Liabilities'!K35</f>
        <v>#REF!</v>
      </c>
      <c r="L35" s="1057" t="e">
        <f>#REF!+'Table 10 POSB Liabilities'!L35</f>
        <v>#REF!</v>
      </c>
      <c r="M35" s="1057" t="e">
        <f>#REF!+'Table 10 POSB Liabilities'!M35</f>
        <v>#REF!</v>
      </c>
      <c r="N35" s="1057" t="e">
        <f>#REF!+'Table 10 POSB Liabilities'!N35</f>
        <v>#REF!</v>
      </c>
      <c r="O35" s="1057" t="e">
        <f>#REF!+'Table 10 POSB Liabilities'!O35</f>
        <v>#REF!</v>
      </c>
      <c r="P35" s="1057" t="e">
        <f>#REF!+'Table 10 POSB Liabilities'!P35</f>
        <v>#REF!</v>
      </c>
      <c r="Q35" s="1057" t="e">
        <f>#REF!+'Table 10 POSB Liabilities'!Q35</f>
        <v>#REF!</v>
      </c>
      <c r="R35" s="1104" t="e">
        <f t="shared" si="2"/>
        <v>#REF!</v>
      </c>
      <c r="T35" s="1105" t="e">
        <f>R35-'Table 10 POSB Liabilities'!R35-#REF!</f>
        <v>#REF!</v>
      </c>
    </row>
    <row r="36" spans="2:21" ht="15">
      <c r="D36" s="1114" t="s">
        <v>1177</v>
      </c>
      <c r="E36" s="1057" t="e">
        <f>#REF!+'Table 10 POSB Liabilities'!E36</f>
        <v>#REF!</v>
      </c>
      <c r="F36" s="1057" t="e">
        <f>#REF!+'Table 10 POSB Liabilities'!F36</f>
        <v>#REF!</v>
      </c>
      <c r="G36" s="1134" t="e">
        <f t="shared" si="0"/>
        <v>#REF!</v>
      </c>
      <c r="H36" s="1059" t="e">
        <f>#REF!+'Table 10 POSB Liabilities'!H36</f>
        <v>#REF!</v>
      </c>
      <c r="I36" s="1057" t="e">
        <f>#REF!+'Table 10 POSB Liabilities'!I36</f>
        <v>#REF!</v>
      </c>
      <c r="J36" s="1059" t="e">
        <f t="shared" si="1"/>
        <v>#REF!</v>
      </c>
      <c r="K36" s="1057" t="e">
        <f>+#REF!+'Table 10 POSB Liabilities'!K36</f>
        <v>#REF!</v>
      </c>
      <c r="L36" s="1057" t="e">
        <f>#REF!+'Table 10 POSB Liabilities'!L36</f>
        <v>#REF!</v>
      </c>
      <c r="M36" s="1057" t="e">
        <f>#REF!+'Table 10 POSB Liabilities'!M36</f>
        <v>#REF!</v>
      </c>
      <c r="N36" s="1057" t="e">
        <f>#REF!+'Table 10 POSB Liabilities'!N36</f>
        <v>#REF!</v>
      </c>
      <c r="O36" s="1057" t="e">
        <f>#REF!+'Table 10 POSB Liabilities'!O36</f>
        <v>#REF!</v>
      </c>
      <c r="P36" s="1057" t="e">
        <f>#REF!+'Table 10 POSB Liabilities'!P36</f>
        <v>#REF!</v>
      </c>
      <c r="Q36" s="1057" t="e">
        <f>#REF!+'Table 10 POSB Liabilities'!Q36</f>
        <v>#REF!</v>
      </c>
      <c r="R36" s="1104" t="e">
        <f t="shared" si="2"/>
        <v>#REF!</v>
      </c>
      <c r="T36" s="1105" t="e">
        <f>R36-'Table 10 POSB Liabilities'!R36-#REF!</f>
        <v>#REF!</v>
      </c>
    </row>
    <row r="37" spans="2:21" ht="15">
      <c r="D37" s="1114" t="s">
        <v>1178</v>
      </c>
      <c r="E37" s="1057" t="e">
        <f>#REF!+'Table 10 POSB Liabilities'!E37</f>
        <v>#REF!</v>
      </c>
      <c r="F37" s="1057" t="e">
        <f>#REF!+'Table 10 POSB Liabilities'!F37</f>
        <v>#REF!</v>
      </c>
      <c r="G37" s="1134" t="e">
        <f t="shared" si="0"/>
        <v>#REF!</v>
      </c>
      <c r="H37" s="1059" t="e">
        <f>#REF!+'Table 10 POSB Liabilities'!H37</f>
        <v>#REF!</v>
      </c>
      <c r="I37" s="1057" t="e">
        <f>#REF!+'Table 10 POSB Liabilities'!I37</f>
        <v>#REF!</v>
      </c>
      <c r="J37" s="1059" t="e">
        <f t="shared" si="1"/>
        <v>#REF!</v>
      </c>
      <c r="K37" s="1057" t="e">
        <f>+#REF!+'Table 10 POSB Liabilities'!K37</f>
        <v>#REF!</v>
      </c>
      <c r="L37" s="1057" t="e">
        <f>#REF!+'Table 10 POSB Liabilities'!L37</f>
        <v>#REF!</v>
      </c>
      <c r="M37" s="1057" t="e">
        <f>#REF!+'Table 10 POSB Liabilities'!M37</f>
        <v>#REF!</v>
      </c>
      <c r="N37" s="1057" t="e">
        <f>#REF!+'Table 10 POSB Liabilities'!N37</f>
        <v>#REF!</v>
      </c>
      <c r="O37" s="1057" t="e">
        <f>#REF!+'Table 10 POSB Liabilities'!O37</f>
        <v>#REF!</v>
      </c>
      <c r="P37" s="1057" t="e">
        <f>#REF!+'Table 10 POSB Liabilities'!P37</f>
        <v>#REF!</v>
      </c>
      <c r="Q37" s="1057" t="e">
        <f>#REF!+'Table 10 POSB Liabilities'!Q37</f>
        <v>#REF!</v>
      </c>
      <c r="R37" s="1104" t="e">
        <f t="shared" si="2"/>
        <v>#REF!</v>
      </c>
      <c r="T37" s="1105" t="e">
        <f>R37-'Table 10 POSB Liabilities'!R37-#REF!</f>
        <v>#REF!</v>
      </c>
    </row>
    <row r="38" spans="2:21" ht="15">
      <c r="D38" s="1114" t="s">
        <v>1179</v>
      </c>
      <c r="E38" s="1057" t="e">
        <f>#REF!+'Table 10 POSB Liabilities'!E38</f>
        <v>#REF!</v>
      </c>
      <c r="F38" s="1057" t="e">
        <f>#REF!+'Table 10 POSB Liabilities'!F38</f>
        <v>#REF!</v>
      </c>
      <c r="G38" s="1134" t="e">
        <f t="shared" si="0"/>
        <v>#REF!</v>
      </c>
      <c r="H38" s="1059" t="e">
        <f>#REF!+'Table 10 POSB Liabilities'!H38</f>
        <v>#REF!</v>
      </c>
      <c r="I38" s="1057" t="e">
        <f>#REF!+'Table 10 POSB Liabilities'!I38</f>
        <v>#REF!</v>
      </c>
      <c r="J38" s="1059" t="e">
        <f t="shared" si="1"/>
        <v>#REF!</v>
      </c>
      <c r="K38" s="1057" t="e">
        <f>+#REF!+'Table 10 POSB Liabilities'!K38</f>
        <v>#REF!</v>
      </c>
      <c r="L38" s="1057" t="e">
        <f>#REF!+'Table 10 POSB Liabilities'!L38</f>
        <v>#REF!</v>
      </c>
      <c r="M38" s="1057" t="e">
        <f>#REF!+'Table 10 POSB Liabilities'!M38</f>
        <v>#REF!</v>
      </c>
      <c r="N38" s="1057" t="e">
        <f>#REF!+'Table 10 POSB Liabilities'!N38</f>
        <v>#REF!</v>
      </c>
      <c r="O38" s="1057" t="e">
        <f>#REF!+'Table 10 POSB Liabilities'!O38</f>
        <v>#REF!</v>
      </c>
      <c r="P38" s="1057" t="e">
        <f>#REF!+'Table 10 POSB Liabilities'!P38</f>
        <v>#REF!</v>
      </c>
      <c r="Q38" s="1057" t="e">
        <f>#REF!+'Table 10 POSB Liabilities'!Q38</f>
        <v>#REF!</v>
      </c>
      <c r="R38" s="1104" t="e">
        <f t="shared" si="2"/>
        <v>#REF!</v>
      </c>
      <c r="T38" s="1105" t="e">
        <f>R38-'Table 10 POSB Liabilities'!R38-#REF!</f>
        <v>#REF!</v>
      </c>
    </row>
    <row r="39" spans="2:21" ht="15">
      <c r="D39" s="1114" t="s">
        <v>1180</v>
      </c>
      <c r="E39" s="1057" t="e">
        <f>#REF!+'Table 10 POSB Liabilities'!E39</f>
        <v>#REF!</v>
      </c>
      <c r="F39" s="1057" t="e">
        <f>#REF!+'Table 10 POSB Liabilities'!F39</f>
        <v>#REF!</v>
      </c>
      <c r="G39" s="1134" t="e">
        <f t="shared" si="0"/>
        <v>#REF!</v>
      </c>
      <c r="H39" s="1059" t="e">
        <f>#REF!+'Table 10 POSB Liabilities'!H39</f>
        <v>#REF!</v>
      </c>
      <c r="I39" s="1057" t="e">
        <f>#REF!+'Table 10 POSB Liabilities'!I39</f>
        <v>#REF!</v>
      </c>
      <c r="J39" s="1059" t="e">
        <f t="shared" si="1"/>
        <v>#REF!</v>
      </c>
      <c r="K39" s="1057" t="e">
        <f>+#REF!+'Table 10 POSB Liabilities'!K39</f>
        <v>#REF!</v>
      </c>
      <c r="L39" s="1057" t="e">
        <f>#REF!+'Table 10 POSB Liabilities'!L39</f>
        <v>#REF!</v>
      </c>
      <c r="M39" s="1057" t="e">
        <f>#REF!+'Table 10 POSB Liabilities'!M39</f>
        <v>#REF!</v>
      </c>
      <c r="N39" s="1057" t="e">
        <f>#REF!+'Table 10 POSB Liabilities'!N39</f>
        <v>#REF!</v>
      </c>
      <c r="O39" s="1057" t="e">
        <f>#REF!+'Table 10 POSB Liabilities'!O39</f>
        <v>#REF!</v>
      </c>
      <c r="P39" s="1057" t="e">
        <f>#REF!+'Table 10 POSB Liabilities'!P39</f>
        <v>#REF!</v>
      </c>
      <c r="Q39" s="1057" t="e">
        <f>#REF!+'Table 10 POSB Liabilities'!Q39</f>
        <v>#REF!</v>
      </c>
      <c r="R39" s="1104" t="e">
        <f t="shared" si="2"/>
        <v>#REF!</v>
      </c>
      <c r="T39" s="1105" t="e">
        <f>R39-'Table 10 POSB Liabilities'!R39-#REF!</f>
        <v>#REF!</v>
      </c>
    </row>
    <row r="40" spans="2:21" ht="15">
      <c r="D40" s="1114" t="s">
        <v>1181</v>
      </c>
      <c r="E40" s="1057" t="e">
        <f>#REF!+'Table 10 POSB Liabilities'!E40</f>
        <v>#REF!</v>
      </c>
      <c r="F40" s="1057" t="e">
        <f>#REF!+'Table 10 POSB Liabilities'!F40</f>
        <v>#REF!</v>
      </c>
      <c r="G40" s="1134" t="e">
        <f t="shared" si="0"/>
        <v>#REF!</v>
      </c>
      <c r="H40" s="1059" t="e">
        <f>#REF!+'Table 10 POSB Liabilities'!H40</f>
        <v>#REF!</v>
      </c>
      <c r="I40" s="1057" t="e">
        <f>#REF!+'Table 10 POSB Liabilities'!I40</f>
        <v>#REF!</v>
      </c>
      <c r="J40" s="1059" t="e">
        <f t="shared" si="1"/>
        <v>#REF!</v>
      </c>
      <c r="K40" s="1057" t="e">
        <f>+#REF!+'Table 10 POSB Liabilities'!K40</f>
        <v>#REF!</v>
      </c>
      <c r="L40" s="1057" t="e">
        <f>#REF!+'Table 10 POSB Liabilities'!L40</f>
        <v>#REF!</v>
      </c>
      <c r="M40" s="1057" t="e">
        <f>#REF!+'Table 10 POSB Liabilities'!M40</f>
        <v>#REF!</v>
      </c>
      <c r="N40" s="1057" t="e">
        <f>#REF!+'Table 10 POSB Liabilities'!N40</f>
        <v>#REF!</v>
      </c>
      <c r="O40" s="1057" t="e">
        <f>#REF!+'Table 10 POSB Liabilities'!O40</f>
        <v>#REF!</v>
      </c>
      <c r="P40" s="1057" t="e">
        <f>#REF!+'Table 10 POSB Liabilities'!P40</f>
        <v>#REF!</v>
      </c>
      <c r="Q40" s="1057" t="e">
        <f>#REF!+'Table 10 POSB Liabilities'!Q40</f>
        <v>#REF!</v>
      </c>
      <c r="R40" s="1104" t="e">
        <f t="shared" si="2"/>
        <v>#REF!</v>
      </c>
      <c r="T40" s="1105" t="e">
        <f>R40-'Table 10 POSB Liabilities'!R40-#REF!</f>
        <v>#REF!</v>
      </c>
    </row>
    <row r="41" spans="2:21" ht="15">
      <c r="D41" s="1114"/>
      <c r="E41" s="1057"/>
      <c r="F41" s="1057"/>
      <c r="G41" s="1059"/>
      <c r="H41" s="1057"/>
      <c r="I41" s="1057"/>
      <c r="J41" s="1059"/>
      <c r="K41" s="1057"/>
      <c r="L41" s="1057"/>
      <c r="M41" s="1057"/>
      <c r="N41" s="1057"/>
      <c r="O41" s="1057"/>
      <c r="P41" s="1057"/>
      <c r="Q41" s="1057"/>
      <c r="R41" s="1104"/>
      <c r="U41" s="1106"/>
    </row>
    <row r="42" spans="2:21" ht="15">
      <c r="D42" s="1099">
        <v>2017</v>
      </c>
      <c r="E42" s="1057"/>
      <c r="F42" s="1057"/>
      <c r="G42" s="1059"/>
      <c r="H42" s="1057"/>
      <c r="I42" s="1057"/>
      <c r="J42" s="1059"/>
      <c r="K42" s="1057"/>
      <c r="L42" s="1057"/>
      <c r="M42" s="1057"/>
      <c r="N42" s="1057"/>
      <c r="O42" s="1057"/>
      <c r="P42" s="1057"/>
      <c r="Q42" s="1057"/>
      <c r="R42" s="1059"/>
      <c r="S42" s="1107"/>
      <c r="T42" s="1109"/>
      <c r="U42" s="1106"/>
    </row>
    <row r="43" spans="2:21" ht="15">
      <c r="D43" s="1114" t="s">
        <v>1170</v>
      </c>
      <c r="E43" s="1057" t="e">
        <f>#REF!+'Table 10 POSB Liabilities'!E43</f>
        <v>#REF!</v>
      </c>
      <c r="F43" s="1057" t="e">
        <f>#REF!+'Table 10 POSB Liabilities'!F43</f>
        <v>#REF!</v>
      </c>
      <c r="G43" s="1134" t="e">
        <f>SUM(E43:F43)</f>
        <v>#REF!</v>
      </c>
      <c r="H43" s="1059" t="e">
        <f>#REF!+'Table 10 POSB Liabilities'!H43</f>
        <v>#REF!</v>
      </c>
      <c r="I43" s="1057" t="e">
        <f>#REF!+'Table 10 POSB Liabilities'!I43</f>
        <v>#REF!</v>
      </c>
      <c r="J43" s="1059" t="e">
        <f>SUM(G43:I43)</f>
        <v>#REF!</v>
      </c>
      <c r="K43" s="1057" t="e">
        <f>+#REF!+'Table 10 POSB Liabilities'!K43</f>
        <v>#REF!</v>
      </c>
      <c r="L43" s="1057" t="e">
        <f>#REF!+'Table 10 POSB Liabilities'!L43</f>
        <v>#REF!</v>
      </c>
      <c r="M43" s="1057" t="e">
        <f>#REF!+'Table 10 POSB Liabilities'!M43</f>
        <v>#REF!</v>
      </c>
      <c r="N43" s="1057" t="e">
        <f>#REF!+'Table 10 POSB Liabilities'!N43</f>
        <v>#REF!</v>
      </c>
      <c r="O43" s="1057" t="e">
        <f>#REF!+'Table 10 POSB Liabilities'!O43</f>
        <v>#REF!</v>
      </c>
      <c r="P43" s="1057" t="e">
        <f>#REF!+'Table 10 POSB Liabilities'!P43</f>
        <v>#REF!</v>
      </c>
      <c r="Q43" s="1057" t="e">
        <f>#REF!+'Table 10 POSB Liabilities'!Q43</f>
        <v>#REF!</v>
      </c>
      <c r="R43" s="1104" t="e">
        <f>SUM(J43:Q43)</f>
        <v>#REF!</v>
      </c>
      <c r="T43" s="1105" t="e">
        <f>R43-'Table 10 POSB Liabilities'!R43-#REF!</f>
        <v>#REF!</v>
      </c>
    </row>
    <row r="44" spans="2:21" ht="15">
      <c r="D44" s="1114" t="s">
        <v>1172</v>
      </c>
      <c r="E44" s="1057" t="e">
        <f>#REF!+'Table 10 POSB Liabilities'!E44</f>
        <v>#REF!</v>
      </c>
      <c r="F44" s="1057" t="e">
        <f>#REF!+'Table 10 POSB Liabilities'!F44</f>
        <v>#REF!</v>
      </c>
      <c r="G44" s="1134" t="e">
        <f>SUM(E44:F44)</f>
        <v>#REF!</v>
      </c>
      <c r="H44" s="1059" t="e">
        <f>#REF!+'Table 10 POSB Liabilities'!H44</f>
        <v>#REF!</v>
      </c>
      <c r="I44" s="1057" t="e">
        <f>#REF!+'Table 10 POSB Liabilities'!I44</f>
        <v>#REF!</v>
      </c>
      <c r="J44" s="1059" t="e">
        <f>SUM(G44:I44)</f>
        <v>#REF!</v>
      </c>
      <c r="K44" s="1057" t="e">
        <f>+#REF!+'Table 10 POSB Liabilities'!K44</f>
        <v>#REF!</v>
      </c>
      <c r="L44" s="1057" t="e">
        <f>#REF!+'Table 10 POSB Liabilities'!L44</f>
        <v>#REF!</v>
      </c>
      <c r="M44" s="1057" t="e">
        <f>#REF!+'Table 10 POSB Liabilities'!M44</f>
        <v>#REF!</v>
      </c>
      <c r="N44" s="1057" t="e">
        <f>#REF!+'Table 10 POSB Liabilities'!N44</f>
        <v>#REF!</v>
      </c>
      <c r="O44" s="1057" t="e">
        <f>#REF!+'Table 10 POSB Liabilities'!O44</f>
        <v>#REF!</v>
      </c>
      <c r="P44" s="1057" t="e">
        <f>#REF!+'Table 10 POSB Liabilities'!P44</f>
        <v>#REF!</v>
      </c>
      <c r="Q44" s="1057" t="e">
        <f>#REF!+'Table 10 POSB Liabilities'!Q44</f>
        <v>#REF!</v>
      </c>
      <c r="R44" s="1104" t="e">
        <f>SUM(J44:Q44)</f>
        <v>#REF!</v>
      </c>
      <c r="T44" s="1105" t="e">
        <f>R44-'Table 10 POSB Liabilities'!R44-#REF!</f>
        <v>#REF!</v>
      </c>
    </row>
    <row r="45" spans="2:21" ht="15.75" thickBot="1">
      <c r="D45" s="1114"/>
      <c r="E45" s="1127"/>
      <c r="F45" s="1127"/>
      <c r="G45" s="1128"/>
      <c r="H45" s="1127"/>
      <c r="I45" s="1127"/>
      <c r="J45" s="1128"/>
      <c r="K45" s="1127"/>
      <c r="L45" s="1127"/>
      <c r="M45" s="1127"/>
      <c r="N45" s="1127"/>
      <c r="O45" s="1127"/>
      <c r="P45" s="1127"/>
      <c r="Q45" s="1127"/>
      <c r="R45" s="1128"/>
      <c r="S45" s="1100"/>
    </row>
    <row r="46" spans="2:21" ht="13.5" thickTop="1">
      <c r="D46" s="1129"/>
      <c r="E46" s="1130"/>
      <c r="F46" s="1130"/>
      <c r="G46" s="1131"/>
      <c r="H46" s="1130"/>
      <c r="I46" s="1130"/>
      <c r="J46" s="1132"/>
      <c r="K46" s="1133"/>
      <c r="L46" s="1133"/>
      <c r="M46" s="1133"/>
      <c r="N46" s="1133"/>
      <c r="O46" s="1133"/>
      <c r="P46" s="1133"/>
      <c r="Q46" s="1133"/>
      <c r="R46" s="1132"/>
      <c r="S46" s="1100"/>
    </row>
    <row r="47" spans="2:21" s="530" customFormat="1" ht="18" customHeight="1">
      <c r="B47" s="963"/>
      <c r="C47" s="926"/>
      <c r="D47" s="963" t="s">
        <v>1360</v>
      </c>
      <c r="E47" s="926"/>
      <c r="F47" s="926"/>
      <c r="G47" s="924"/>
      <c r="H47" s="924"/>
      <c r="I47" s="924"/>
      <c r="J47" s="924"/>
      <c r="K47" s="924"/>
      <c r="L47" s="924"/>
      <c r="M47" s="924"/>
      <c r="N47" s="924"/>
      <c r="O47" s="924"/>
    </row>
  </sheetData>
  <customSheetViews>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856" t="s">
        <v>1732</v>
      </c>
      <c r="C2" s="1856"/>
      <c r="D2" s="1856"/>
      <c r="E2" s="1856"/>
      <c r="F2" s="1856"/>
      <c r="G2" s="1856"/>
      <c r="H2" s="1856"/>
      <c r="I2" s="1856"/>
      <c r="J2" s="1856"/>
      <c r="K2" s="1856"/>
      <c r="L2" s="1856"/>
      <c r="M2" s="1856"/>
      <c r="N2" s="1856"/>
      <c r="O2" s="185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856" t="s">
        <v>1783</v>
      </c>
      <c r="C4" s="1856"/>
      <c r="D4" s="1856"/>
      <c r="E4" s="1856"/>
      <c r="F4" s="1856"/>
      <c r="G4" s="1856"/>
      <c r="H4" s="1856"/>
      <c r="I4" s="1856"/>
      <c r="J4" s="1856"/>
      <c r="K4" s="1856"/>
      <c r="L4" s="1856"/>
      <c r="M4" s="1856"/>
      <c r="N4" s="1856"/>
      <c r="O4" s="185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741"/>
      <c r="G6" s="1751"/>
      <c r="H6" s="1742"/>
      <c r="I6" s="1751"/>
      <c r="J6" s="1759"/>
      <c r="K6" s="1751"/>
      <c r="L6" s="1751"/>
      <c r="M6" s="1760"/>
      <c r="N6" s="892"/>
      <c r="O6" s="892"/>
      <c r="P6" s="533"/>
      <c r="Q6" s="1343">
        <v>1000</v>
      </c>
      <c r="R6" s="534"/>
      <c r="S6" s="534"/>
      <c r="T6" s="534"/>
      <c r="U6" s="534"/>
    </row>
    <row r="7" spans="1:59" ht="19.899999999999999" customHeight="1">
      <c r="A7" s="531"/>
      <c r="B7" s="1465"/>
      <c r="C7" s="855" t="s">
        <v>392</v>
      </c>
      <c r="D7" s="856" t="s">
        <v>393</v>
      </c>
      <c r="E7" s="856" t="s">
        <v>395</v>
      </c>
      <c r="F7" s="856" t="s">
        <v>396</v>
      </c>
      <c r="G7" s="1731" t="s">
        <v>401</v>
      </c>
      <c r="H7" s="1720" t="s">
        <v>402</v>
      </c>
      <c r="I7" s="1731" t="s">
        <v>403</v>
      </c>
      <c r="J7" s="1731" t="s">
        <v>404</v>
      </c>
      <c r="K7" s="1731" t="s">
        <v>405</v>
      </c>
      <c r="L7" s="1731" t="s">
        <v>406</v>
      </c>
      <c r="M7" s="1720"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731" t="s">
        <v>408</v>
      </c>
      <c r="H8" s="1720" t="s">
        <v>409</v>
      </c>
      <c r="I8" s="1731" t="s">
        <v>296</v>
      </c>
      <c r="J8" s="1731" t="s">
        <v>296</v>
      </c>
      <c r="K8" s="1731" t="s">
        <v>296</v>
      </c>
      <c r="L8" s="1731" t="s">
        <v>296</v>
      </c>
      <c r="M8" s="1721"/>
      <c r="N8" s="855"/>
      <c r="O8" s="855"/>
      <c r="P8" s="533"/>
      <c r="Q8" s="534"/>
      <c r="R8" s="534"/>
      <c r="S8" s="534"/>
      <c r="T8" s="534"/>
      <c r="U8" s="534"/>
    </row>
    <row r="9" spans="1:59" ht="19.899999999999999" customHeight="1" thickBot="1">
      <c r="A9" s="531"/>
      <c r="B9" s="857"/>
      <c r="C9" s="857"/>
      <c r="D9" s="857"/>
      <c r="E9" s="857"/>
      <c r="F9" s="1712"/>
      <c r="G9" s="1732"/>
      <c r="H9" s="1722"/>
      <c r="I9" s="1732"/>
      <c r="J9" s="1732"/>
      <c r="K9" s="1761"/>
      <c r="L9" s="1761"/>
      <c r="M9" s="1722"/>
      <c r="N9" s="857"/>
      <c r="O9" s="858"/>
      <c r="P9" s="533"/>
      <c r="Q9" s="534"/>
      <c r="R9" s="534"/>
      <c r="S9" s="534"/>
      <c r="T9" s="534"/>
      <c r="U9" s="534"/>
    </row>
    <row r="10" spans="1:59" ht="19.5" hidden="1" customHeight="1" thickTop="1">
      <c r="A10" s="531"/>
      <c r="B10" s="859">
        <v>2009</v>
      </c>
      <c r="C10" s="860"/>
      <c r="D10" s="860"/>
      <c r="E10" s="860"/>
      <c r="F10" s="860"/>
      <c r="G10" s="1733"/>
      <c r="H10" s="1723"/>
      <c r="I10" s="1733"/>
      <c r="J10" s="1733"/>
      <c r="K10" s="1733"/>
      <c r="L10" s="1743"/>
      <c r="M10" s="1723"/>
      <c r="N10" s="860"/>
      <c r="O10" s="861"/>
      <c r="P10" s="533"/>
      <c r="Q10" s="534"/>
      <c r="R10" s="534"/>
      <c r="S10" s="534"/>
      <c r="T10" s="534"/>
      <c r="U10" s="534"/>
    </row>
    <row r="11" spans="1:59" ht="12" hidden="1" thickTop="1">
      <c r="B11" s="862"/>
      <c r="C11" s="860"/>
      <c r="D11" s="860"/>
      <c r="E11" s="860"/>
      <c r="F11" s="860"/>
      <c r="G11" s="1733"/>
      <c r="H11" s="1723"/>
      <c r="I11" s="1733"/>
      <c r="J11" s="1733"/>
      <c r="K11" s="1733"/>
      <c r="L11" s="1743"/>
      <c r="M11" s="1723"/>
      <c r="N11" s="860"/>
      <c r="O11" s="861"/>
    </row>
    <row r="12" spans="1:59" ht="12" hidden="1" thickTop="1">
      <c r="B12" s="613" t="s">
        <v>299</v>
      </c>
      <c r="C12" s="617">
        <v>26021242</v>
      </c>
      <c r="D12" s="617">
        <v>3439039</v>
      </c>
      <c r="E12" s="617">
        <v>0</v>
      </c>
      <c r="F12" s="1713">
        <v>8471455</v>
      </c>
      <c r="G12" s="1734">
        <v>85425.8</v>
      </c>
      <c r="H12" s="1752">
        <v>19611109</v>
      </c>
      <c r="I12" s="1734">
        <v>10868597</v>
      </c>
      <c r="J12" s="1734">
        <v>12918429</v>
      </c>
      <c r="K12" s="1734">
        <v>14807252</v>
      </c>
      <c r="L12" s="1744">
        <v>634503</v>
      </c>
      <c r="M12" s="1724">
        <v>18960000</v>
      </c>
      <c r="N12" s="617">
        <v>2219578</v>
      </c>
      <c r="O12" s="617">
        <f>SUM(C12:N12)</f>
        <v>118036629.8</v>
      </c>
    </row>
    <row r="13" spans="1:59" ht="12" hidden="1" thickTop="1">
      <c r="B13" s="613"/>
      <c r="C13" s="617"/>
      <c r="D13" s="617"/>
      <c r="E13" s="617"/>
      <c r="F13" s="1713"/>
      <c r="G13" s="1734"/>
      <c r="H13" s="1752"/>
      <c r="I13" s="1734"/>
      <c r="J13" s="1734"/>
      <c r="K13" s="1734"/>
      <c r="L13" s="1744"/>
      <c r="M13" s="1724"/>
      <c r="N13" s="617"/>
      <c r="O13" s="617"/>
    </row>
    <row r="14" spans="1:59" ht="12" hidden="1" thickTop="1">
      <c r="B14" s="613" t="s">
        <v>300</v>
      </c>
      <c r="C14" s="617">
        <v>25217746</v>
      </c>
      <c r="D14" s="617">
        <v>2170514</v>
      </c>
      <c r="E14" s="617">
        <v>148254</v>
      </c>
      <c r="F14" s="1713">
        <v>10974370</v>
      </c>
      <c r="G14" s="1734">
        <v>260101.7</v>
      </c>
      <c r="H14" s="1752">
        <v>17851016</v>
      </c>
      <c r="I14" s="1734">
        <v>11412152</v>
      </c>
      <c r="J14" s="1734">
        <v>12533450</v>
      </c>
      <c r="K14" s="1734">
        <v>12784468</v>
      </c>
      <c r="L14" s="1744">
        <v>728611</v>
      </c>
      <c r="M14" s="1724">
        <v>1323943</v>
      </c>
      <c r="N14" s="617">
        <v>1879589</v>
      </c>
      <c r="O14" s="617">
        <f>SUM(C14:N14)</f>
        <v>97284214.700000003</v>
      </c>
    </row>
    <row r="15" spans="1:59" ht="12" hidden="1" thickTop="1">
      <c r="B15" s="613"/>
      <c r="C15" s="617"/>
      <c r="D15" s="617"/>
      <c r="E15" s="617"/>
      <c r="F15" s="1713"/>
      <c r="G15" s="1734"/>
      <c r="H15" s="1752"/>
      <c r="I15" s="1734"/>
      <c r="J15" s="1734"/>
      <c r="K15" s="1734"/>
      <c r="L15" s="1744"/>
      <c r="M15" s="1724"/>
      <c r="N15" s="617"/>
      <c r="O15" s="617"/>
    </row>
    <row r="16" spans="1:59" ht="12" hidden="1" thickTop="1">
      <c r="B16" s="613" t="s">
        <v>301</v>
      </c>
      <c r="C16" s="617">
        <v>31977627</v>
      </c>
      <c r="D16" s="617">
        <v>2762518</v>
      </c>
      <c r="E16" s="617">
        <v>285506</v>
      </c>
      <c r="F16" s="1713">
        <v>20930038</v>
      </c>
      <c r="G16" s="1734">
        <v>1208205.7</v>
      </c>
      <c r="H16" s="1752">
        <v>15821698</v>
      </c>
      <c r="I16" s="1734">
        <v>12326901</v>
      </c>
      <c r="J16" s="1734">
        <v>18154502</v>
      </c>
      <c r="K16" s="1734">
        <v>19499463</v>
      </c>
      <c r="L16" s="1744">
        <v>3893283</v>
      </c>
      <c r="M16" s="1724">
        <v>5776306</v>
      </c>
      <c r="N16" s="617">
        <v>1872163</v>
      </c>
      <c r="O16" s="617">
        <f>SUM(C16:N16)</f>
        <v>134508210.69999999</v>
      </c>
    </row>
    <row r="17" spans="2:15" ht="12" hidden="1" thickTop="1">
      <c r="B17" s="613"/>
      <c r="C17" s="617"/>
      <c r="D17" s="617"/>
      <c r="E17" s="617"/>
      <c r="F17" s="1713"/>
      <c r="G17" s="1734"/>
      <c r="H17" s="1752"/>
      <c r="I17" s="1734"/>
      <c r="J17" s="1734"/>
      <c r="K17" s="1734"/>
      <c r="L17" s="1744"/>
      <c r="M17" s="1724"/>
      <c r="N17" s="617"/>
      <c r="O17" s="617"/>
    </row>
    <row r="18" spans="2:15" ht="12" hidden="1" thickTop="1">
      <c r="B18" s="613" t="s">
        <v>302</v>
      </c>
      <c r="C18" s="617">
        <v>37158997</v>
      </c>
      <c r="D18" s="617">
        <v>717613</v>
      </c>
      <c r="E18" s="617">
        <v>869291</v>
      </c>
      <c r="F18" s="1713">
        <v>37525610</v>
      </c>
      <c r="G18" s="1734">
        <v>81094</v>
      </c>
      <c r="H18" s="1752">
        <v>49684820</v>
      </c>
      <c r="I18" s="1734">
        <v>18622305</v>
      </c>
      <c r="J18" s="1734">
        <v>16767522</v>
      </c>
      <c r="K18" s="1734">
        <v>12510478</v>
      </c>
      <c r="L18" s="1744">
        <v>6736073</v>
      </c>
      <c r="M18" s="1724">
        <v>3532434</v>
      </c>
      <c r="N18" s="617">
        <v>1873408</v>
      </c>
      <c r="O18" s="617">
        <f>SUM(C18:N18)</f>
        <v>186079645</v>
      </c>
    </row>
    <row r="19" spans="2:15" ht="12" hidden="1" thickTop="1">
      <c r="B19" s="613"/>
      <c r="C19" s="617"/>
      <c r="D19" s="617"/>
      <c r="E19" s="617"/>
      <c r="F19" s="1713"/>
      <c r="G19" s="1734"/>
      <c r="H19" s="1752"/>
      <c r="I19" s="1734"/>
      <c r="J19" s="1734"/>
      <c r="K19" s="1734"/>
      <c r="L19" s="1744"/>
      <c r="M19" s="1724"/>
      <c r="N19" s="617"/>
      <c r="O19" s="617"/>
    </row>
    <row r="20" spans="2:15" ht="12" hidden="1" thickTop="1">
      <c r="B20" s="613" t="s">
        <v>303</v>
      </c>
      <c r="C20" s="617">
        <v>60649728</v>
      </c>
      <c r="D20" s="617">
        <v>2717375</v>
      </c>
      <c r="E20" s="617">
        <v>114977</v>
      </c>
      <c r="F20" s="1713">
        <v>63147870</v>
      </c>
      <c r="G20" s="1734">
        <v>6437</v>
      </c>
      <c r="H20" s="1752">
        <v>18918170</v>
      </c>
      <c r="I20" s="1734">
        <v>21023280</v>
      </c>
      <c r="J20" s="1734">
        <v>32087232</v>
      </c>
      <c r="K20" s="1734">
        <v>14378180</v>
      </c>
      <c r="L20" s="1744">
        <v>5238914</v>
      </c>
      <c r="M20" s="1724">
        <v>4618150</v>
      </c>
      <c r="N20" s="617">
        <v>3027982</v>
      </c>
      <c r="O20" s="617">
        <f>SUM(C20:N20)</f>
        <v>225928295</v>
      </c>
    </row>
    <row r="21" spans="2:15" ht="12" hidden="1" thickTop="1">
      <c r="B21" s="613"/>
      <c r="C21" s="617"/>
      <c r="D21" s="617"/>
      <c r="E21" s="617"/>
      <c r="F21" s="1713"/>
      <c r="G21" s="1734"/>
      <c r="H21" s="1752"/>
      <c r="I21" s="1734"/>
      <c r="J21" s="1734"/>
      <c r="K21" s="1734"/>
      <c r="L21" s="1744"/>
      <c r="M21" s="1724"/>
      <c r="N21" s="617"/>
      <c r="O21" s="617"/>
    </row>
    <row r="22" spans="2:15" ht="12" hidden="1" thickTop="1">
      <c r="B22" s="613" t="s">
        <v>304</v>
      </c>
      <c r="C22" s="617">
        <v>71959378</v>
      </c>
      <c r="D22" s="617">
        <v>1612127</v>
      </c>
      <c r="E22" s="617">
        <v>494612</v>
      </c>
      <c r="F22" s="1713">
        <v>88289148</v>
      </c>
      <c r="G22" s="1734">
        <v>2058131</v>
      </c>
      <c r="H22" s="1752">
        <v>15896680</v>
      </c>
      <c r="I22" s="1734">
        <v>45291709</v>
      </c>
      <c r="J22" s="1734">
        <v>13421853</v>
      </c>
      <c r="K22" s="1734">
        <v>17329820</v>
      </c>
      <c r="L22" s="1744">
        <v>5804314</v>
      </c>
      <c r="M22" s="1724">
        <v>7581296</v>
      </c>
      <c r="N22" s="617">
        <v>3965040</v>
      </c>
      <c r="O22" s="617">
        <f>SUM(C22:N22)</f>
        <v>273704108</v>
      </c>
    </row>
    <row r="23" spans="2:15" ht="12" hidden="1" thickTop="1">
      <c r="B23" s="632"/>
      <c r="C23" s="617"/>
      <c r="D23" s="617"/>
      <c r="E23" s="617"/>
      <c r="F23" s="1713"/>
      <c r="G23" s="1734"/>
      <c r="H23" s="1752"/>
      <c r="I23" s="1734"/>
      <c r="J23" s="1734"/>
      <c r="K23" s="1734"/>
      <c r="L23" s="1744"/>
      <c r="M23" s="1724"/>
      <c r="N23" s="617"/>
      <c r="O23" s="617"/>
    </row>
    <row r="24" spans="2:15" ht="12" hidden="1" thickTop="1">
      <c r="B24" s="613" t="s">
        <v>305</v>
      </c>
      <c r="C24" s="617">
        <v>75293750</v>
      </c>
      <c r="D24" s="617">
        <v>4042618</v>
      </c>
      <c r="E24" s="617">
        <v>2776378</v>
      </c>
      <c r="F24" s="1713">
        <v>110366777</v>
      </c>
      <c r="G24" s="1734">
        <v>2328797</v>
      </c>
      <c r="H24" s="1752">
        <v>19028432</v>
      </c>
      <c r="I24" s="1734">
        <v>58827545</v>
      </c>
      <c r="J24" s="1734">
        <v>24737863</v>
      </c>
      <c r="K24" s="1734">
        <v>24412367</v>
      </c>
      <c r="L24" s="1744">
        <v>7411649</v>
      </c>
      <c r="M24" s="1724">
        <v>10683052</v>
      </c>
      <c r="N24" s="617">
        <v>1131294</v>
      </c>
      <c r="O24" s="617">
        <f>SUM(C24:N24)</f>
        <v>341040522</v>
      </c>
    </row>
    <row r="25" spans="2:15" ht="12" hidden="1" thickTop="1">
      <c r="B25" s="613"/>
      <c r="C25" s="617"/>
      <c r="D25" s="617"/>
      <c r="E25" s="617"/>
      <c r="F25" s="1713"/>
      <c r="G25" s="1736"/>
      <c r="H25" s="1752"/>
      <c r="I25" s="1734"/>
      <c r="J25" s="1734"/>
      <c r="K25" s="1734"/>
      <c r="L25" s="1744"/>
      <c r="M25" s="1724"/>
      <c r="N25" s="617"/>
      <c r="O25" s="617"/>
    </row>
    <row r="26" spans="2:15" ht="12" hidden="1" thickTop="1">
      <c r="B26" s="613" t="s">
        <v>306</v>
      </c>
      <c r="C26" s="617">
        <v>89385054</v>
      </c>
      <c r="D26" s="617">
        <v>7001930</v>
      </c>
      <c r="E26" s="617">
        <v>365490</v>
      </c>
      <c r="F26" s="1713">
        <v>119125294</v>
      </c>
      <c r="G26" s="1734">
        <v>125534</v>
      </c>
      <c r="H26" s="1752">
        <v>23640794</v>
      </c>
      <c r="I26" s="1734">
        <v>74835010</v>
      </c>
      <c r="J26" s="1734">
        <v>17470843</v>
      </c>
      <c r="K26" s="1734">
        <v>28860694</v>
      </c>
      <c r="L26" s="1744">
        <v>8579169</v>
      </c>
      <c r="M26" s="1724">
        <v>12870973</v>
      </c>
      <c r="N26" s="617">
        <v>448477</v>
      </c>
      <c r="O26" s="617">
        <f>SUM(C26:N26)</f>
        <v>382709262</v>
      </c>
    </row>
    <row r="27" spans="2:15" ht="12" hidden="1" thickTop="1">
      <c r="B27" s="613"/>
      <c r="C27" s="617"/>
      <c r="D27" s="617"/>
      <c r="E27" s="617"/>
      <c r="F27" s="1713"/>
      <c r="G27" s="1734"/>
      <c r="H27" s="1752"/>
      <c r="I27" s="1734"/>
      <c r="J27" s="1734"/>
      <c r="K27" s="1734"/>
      <c r="L27" s="1744"/>
      <c r="M27" s="1724"/>
      <c r="N27" s="617"/>
      <c r="O27" s="617"/>
    </row>
    <row r="28" spans="2:15" ht="12" hidden="1" thickTop="1">
      <c r="B28" s="613" t="s">
        <v>307</v>
      </c>
      <c r="C28" s="617">
        <v>110009533</v>
      </c>
      <c r="D28" s="617">
        <v>7763050</v>
      </c>
      <c r="E28" s="617">
        <v>1616957</v>
      </c>
      <c r="F28" s="1713">
        <v>117495193</v>
      </c>
      <c r="G28" s="1734">
        <v>446967</v>
      </c>
      <c r="H28" s="1752">
        <v>23557936</v>
      </c>
      <c r="I28" s="1734">
        <v>85825069</v>
      </c>
      <c r="J28" s="1734">
        <v>23784207</v>
      </c>
      <c r="K28" s="1734">
        <v>31810583</v>
      </c>
      <c r="L28" s="1744">
        <v>8871096</v>
      </c>
      <c r="M28" s="1724">
        <v>14460771</v>
      </c>
      <c r="N28" s="617">
        <v>1132022</v>
      </c>
      <c r="O28" s="617">
        <f>SUM(C28:N28)</f>
        <v>426773384</v>
      </c>
    </row>
    <row r="29" spans="2:15" ht="12" hidden="1" thickTop="1">
      <c r="B29" s="613"/>
      <c r="C29" s="617"/>
      <c r="D29" s="617"/>
      <c r="E29" s="617"/>
      <c r="F29" s="1713"/>
      <c r="G29" s="1736"/>
      <c r="H29" s="1752"/>
      <c r="I29" s="1734"/>
      <c r="J29" s="1734"/>
      <c r="K29" s="1734"/>
      <c r="L29" s="1744"/>
      <c r="M29" s="1724"/>
      <c r="N29" s="617"/>
      <c r="O29" s="617"/>
    </row>
    <row r="30" spans="2:15" ht="12" hidden="1" thickTop="1">
      <c r="B30" s="613" t="s">
        <v>308</v>
      </c>
      <c r="C30" s="617">
        <v>110086065</v>
      </c>
      <c r="D30" s="617">
        <v>7760431</v>
      </c>
      <c r="E30" s="617">
        <v>1679889</v>
      </c>
      <c r="F30" s="1713">
        <v>117127947</v>
      </c>
      <c r="G30" s="1734">
        <v>446982</v>
      </c>
      <c r="H30" s="1752">
        <v>23557957</v>
      </c>
      <c r="I30" s="1734">
        <v>85852322</v>
      </c>
      <c r="J30" s="1734">
        <v>23790672</v>
      </c>
      <c r="K30" s="1734">
        <v>31910583</v>
      </c>
      <c r="L30" s="1744">
        <v>8870820</v>
      </c>
      <c r="M30" s="1724">
        <v>14108182</v>
      </c>
      <c r="N30" s="617">
        <v>1632569</v>
      </c>
      <c r="O30" s="617">
        <f>SUM(C30:N30)</f>
        <v>426824419</v>
      </c>
    </row>
    <row r="31" spans="2:15" ht="12" hidden="1" thickTop="1">
      <c r="B31" s="613"/>
      <c r="C31" s="617"/>
      <c r="D31" s="617"/>
      <c r="E31" s="617"/>
      <c r="F31" s="1713"/>
      <c r="G31" s="1734"/>
      <c r="H31" s="1752"/>
      <c r="I31" s="1734"/>
      <c r="J31" s="1734"/>
      <c r="K31" s="1734"/>
      <c r="L31" s="1744"/>
      <c r="M31" s="1724"/>
      <c r="N31" s="617"/>
      <c r="O31" s="617"/>
    </row>
    <row r="32" spans="2:15" ht="12" hidden="1" thickTop="1">
      <c r="B32" s="613" t="s">
        <v>311</v>
      </c>
      <c r="C32" s="617">
        <v>110230371</v>
      </c>
      <c r="D32" s="617">
        <v>12406596</v>
      </c>
      <c r="E32" s="617">
        <v>10948327</v>
      </c>
      <c r="F32" s="1713">
        <v>151169935</v>
      </c>
      <c r="G32" s="1734">
        <v>345035</v>
      </c>
      <c r="H32" s="1752">
        <v>32093204</v>
      </c>
      <c r="I32" s="1734">
        <v>116375509</v>
      </c>
      <c r="J32" s="1734">
        <v>36259743</v>
      </c>
      <c r="K32" s="1734">
        <v>35593340</v>
      </c>
      <c r="L32" s="1744">
        <v>12726097</v>
      </c>
      <c r="M32" s="1724">
        <v>23212507</v>
      </c>
      <c r="N32" s="617">
        <v>1016065</v>
      </c>
      <c r="O32" s="617">
        <f>SUM(C32:N32)</f>
        <v>542376729</v>
      </c>
    </row>
    <row r="33" spans="2:15" ht="12" hidden="1" thickTop="1">
      <c r="B33" s="613"/>
      <c r="C33" s="617"/>
      <c r="D33" s="617"/>
      <c r="E33" s="617"/>
      <c r="F33" s="1713"/>
      <c r="G33" s="1734"/>
      <c r="H33" s="1752"/>
      <c r="I33" s="1734"/>
      <c r="J33" s="1734"/>
      <c r="K33" s="1734"/>
      <c r="L33" s="1744"/>
      <c r="M33" s="1724"/>
      <c r="N33" s="617"/>
      <c r="O33" s="617"/>
    </row>
    <row r="34" spans="2:15" ht="12.75" hidden="1" thickTop="1" thickBot="1">
      <c r="B34" s="863"/>
      <c r="C34" s="865"/>
      <c r="D34" s="864"/>
      <c r="E34" s="864"/>
      <c r="F34" s="1758"/>
      <c r="G34" s="1735"/>
      <c r="H34" s="1753"/>
      <c r="I34" s="1735"/>
      <c r="J34" s="1735"/>
      <c r="K34" s="1735"/>
      <c r="L34" s="1745"/>
      <c r="M34" s="1725"/>
      <c r="N34" s="864"/>
      <c r="O34" s="618"/>
    </row>
    <row r="35" spans="2:15" ht="12" hidden="1" thickTop="1">
      <c r="B35" s="613"/>
      <c r="C35" s="617"/>
      <c r="D35" s="617"/>
      <c r="E35" s="617"/>
      <c r="F35" s="1713"/>
      <c r="G35" s="1734"/>
      <c r="H35" s="1752"/>
      <c r="I35" s="1734"/>
      <c r="J35" s="1734"/>
      <c r="K35" s="1734"/>
      <c r="L35" s="1744"/>
      <c r="M35" s="1724"/>
      <c r="N35" s="617"/>
      <c r="O35" s="617"/>
    </row>
    <row r="36" spans="2:15" ht="12" hidden="1" thickTop="1">
      <c r="B36" s="613" t="s">
        <v>298</v>
      </c>
      <c r="C36" s="617">
        <v>126806641</v>
      </c>
      <c r="D36" s="617">
        <v>13557619</v>
      </c>
      <c r="E36" s="617">
        <v>10452523</v>
      </c>
      <c r="F36" s="1713">
        <v>166638417</v>
      </c>
      <c r="G36" s="1736">
        <v>324394</v>
      </c>
      <c r="H36" s="1752">
        <v>31606952</v>
      </c>
      <c r="I36" s="1734">
        <v>124451366</v>
      </c>
      <c r="J36" s="1734">
        <v>34187664</v>
      </c>
      <c r="K36" s="1734">
        <v>44462348</v>
      </c>
      <c r="L36" s="1744">
        <v>8589982</v>
      </c>
      <c r="M36" s="1724">
        <v>29965936</v>
      </c>
      <c r="N36" s="617">
        <v>1050475</v>
      </c>
      <c r="O36" s="617">
        <f>SUM(C36:N36)</f>
        <v>592094317</v>
      </c>
    </row>
    <row r="37" spans="2:15" ht="12" hidden="1" thickTop="1">
      <c r="B37" s="613"/>
      <c r="C37" s="617"/>
      <c r="D37" s="617"/>
      <c r="E37" s="617"/>
      <c r="F37" s="1713"/>
      <c r="G37" s="1734"/>
      <c r="H37" s="1752"/>
      <c r="I37" s="1734"/>
      <c r="J37" s="1734"/>
      <c r="K37" s="1734"/>
      <c r="L37" s="1744"/>
      <c r="M37" s="1724"/>
      <c r="N37" s="617"/>
      <c r="O37" s="617"/>
    </row>
    <row r="38" spans="2:15" ht="12" hidden="1" thickTop="1">
      <c r="B38" s="613" t="s">
        <v>299</v>
      </c>
      <c r="C38" s="617">
        <v>134257590</v>
      </c>
      <c r="D38" s="617">
        <v>13751428</v>
      </c>
      <c r="E38" s="617">
        <v>4589266</v>
      </c>
      <c r="F38" s="1713">
        <v>168902531</v>
      </c>
      <c r="G38" s="1734">
        <v>636124</v>
      </c>
      <c r="H38" s="1752">
        <v>34954809</v>
      </c>
      <c r="I38" s="1734">
        <v>132703218</v>
      </c>
      <c r="J38" s="1734">
        <v>40798291</v>
      </c>
      <c r="K38" s="1734">
        <v>54744240</v>
      </c>
      <c r="L38" s="1744">
        <v>13683640</v>
      </c>
      <c r="M38" s="1724">
        <v>24011967</v>
      </c>
      <c r="N38" s="617">
        <v>1048086</v>
      </c>
      <c r="O38" s="617">
        <f>SUM(C38:N38)</f>
        <v>624081190</v>
      </c>
    </row>
    <row r="39" spans="2:15" ht="12" hidden="1" thickTop="1">
      <c r="B39" s="613"/>
      <c r="C39" s="617"/>
      <c r="D39" s="617"/>
      <c r="E39" s="617"/>
      <c r="F39" s="1713"/>
      <c r="G39" s="1734"/>
      <c r="H39" s="1752"/>
      <c r="I39" s="1734"/>
      <c r="J39" s="1734"/>
      <c r="K39" s="1734"/>
      <c r="L39" s="1744"/>
      <c r="M39" s="1724"/>
      <c r="N39" s="617"/>
      <c r="O39" s="617"/>
    </row>
    <row r="40" spans="2:15" ht="12" hidden="1" thickTop="1">
      <c r="B40" s="613" t="s">
        <v>300</v>
      </c>
      <c r="C40" s="617">
        <v>113573036</v>
      </c>
      <c r="D40" s="617">
        <v>15437672</v>
      </c>
      <c r="E40" s="617">
        <v>14235853</v>
      </c>
      <c r="F40" s="1713">
        <v>248576130</v>
      </c>
      <c r="G40" s="1736">
        <v>698257</v>
      </c>
      <c r="H40" s="1752">
        <v>44086427</v>
      </c>
      <c r="I40" s="1734">
        <v>150409728</v>
      </c>
      <c r="J40" s="1734">
        <v>43043770</v>
      </c>
      <c r="K40" s="1734">
        <v>54527803</v>
      </c>
      <c r="L40" s="1744">
        <v>18847812</v>
      </c>
      <c r="M40" s="1724">
        <v>27490973</v>
      </c>
      <c r="N40" s="617">
        <v>1146358</v>
      </c>
      <c r="O40" s="617">
        <f>SUM(C40:N40)</f>
        <v>732073819</v>
      </c>
    </row>
    <row r="41" spans="2:15" ht="12" hidden="1" thickTop="1">
      <c r="B41" s="613"/>
      <c r="C41" s="617"/>
      <c r="D41" s="617"/>
      <c r="E41" s="617"/>
      <c r="F41" s="1713"/>
      <c r="G41" s="1734"/>
      <c r="H41" s="1754"/>
      <c r="I41" s="1734"/>
      <c r="J41" s="1736"/>
      <c r="K41" s="1734"/>
      <c r="L41" s="1744"/>
      <c r="M41" s="1724"/>
      <c r="N41" s="617"/>
      <c r="O41" s="617"/>
    </row>
    <row r="42" spans="2:15" ht="12" hidden="1" thickTop="1">
      <c r="B42" s="613" t="s">
        <v>301</v>
      </c>
      <c r="C42" s="617">
        <v>169847116</v>
      </c>
      <c r="D42" s="617">
        <v>13763848</v>
      </c>
      <c r="E42" s="617">
        <v>8857550</v>
      </c>
      <c r="F42" s="1713">
        <v>177958572</v>
      </c>
      <c r="G42" s="1734">
        <v>615967</v>
      </c>
      <c r="H42" s="1752">
        <v>47074396</v>
      </c>
      <c r="I42" s="1734">
        <v>136299370</v>
      </c>
      <c r="J42" s="1734">
        <v>52387305</v>
      </c>
      <c r="K42" s="1734">
        <v>72529468</v>
      </c>
      <c r="L42" s="1744">
        <v>15494579</v>
      </c>
      <c r="M42" s="1724">
        <v>42421832</v>
      </c>
      <c r="N42" s="617">
        <v>1142329</v>
      </c>
      <c r="O42" s="617">
        <f>SUM(C42:N42)</f>
        <v>738392332</v>
      </c>
    </row>
    <row r="43" spans="2:15" ht="12" hidden="1" thickTop="1">
      <c r="B43" s="613"/>
      <c r="C43" s="617"/>
      <c r="D43" s="617"/>
      <c r="E43" s="617"/>
      <c r="F43" s="1713"/>
      <c r="G43" s="1734"/>
      <c r="H43" s="1752"/>
      <c r="I43" s="1734"/>
      <c r="J43" s="1734"/>
      <c r="K43" s="1734"/>
      <c r="L43" s="1744"/>
      <c r="M43" s="1724"/>
      <c r="N43" s="617"/>
      <c r="O43" s="617"/>
    </row>
    <row r="44" spans="2:15" ht="12" hidden="1" thickTop="1">
      <c r="B44" s="613" t="s">
        <v>302</v>
      </c>
      <c r="C44" s="617">
        <v>158118930</v>
      </c>
      <c r="D44" s="617">
        <v>13674590</v>
      </c>
      <c r="E44" s="617">
        <v>10286935</v>
      </c>
      <c r="F44" s="1713">
        <v>202105314</v>
      </c>
      <c r="G44" s="1734">
        <v>3348985</v>
      </c>
      <c r="H44" s="1752">
        <v>40814283</v>
      </c>
      <c r="I44" s="1734">
        <v>151302531</v>
      </c>
      <c r="J44" s="1734">
        <v>60951695</v>
      </c>
      <c r="K44" s="1734">
        <v>74946718</v>
      </c>
      <c r="L44" s="1744">
        <v>19682044</v>
      </c>
      <c r="M44" s="1724">
        <v>54314902</v>
      </c>
      <c r="N44" s="617">
        <v>954937</v>
      </c>
      <c r="O44" s="617">
        <f>SUM(C44:N44)</f>
        <v>790501864</v>
      </c>
    </row>
    <row r="45" spans="2:15" ht="12" hidden="1" thickTop="1">
      <c r="B45" s="613"/>
      <c r="C45" s="617"/>
      <c r="D45" s="617"/>
      <c r="E45" s="617"/>
      <c r="F45" s="1713"/>
      <c r="G45" s="1734"/>
      <c r="H45" s="1752"/>
      <c r="I45" s="1734"/>
      <c r="J45" s="1734"/>
      <c r="K45" s="1734"/>
      <c r="L45" s="1744"/>
      <c r="M45" s="1724"/>
      <c r="N45" s="617"/>
      <c r="O45" s="617"/>
    </row>
    <row r="46" spans="2:15" ht="12" hidden="1" thickTop="1">
      <c r="B46" s="613" t="s">
        <v>303</v>
      </c>
      <c r="C46" s="617">
        <v>206231613</v>
      </c>
      <c r="D46" s="617">
        <v>1324092</v>
      </c>
      <c r="E46" s="617">
        <v>11212304</v>
      </c>
      <c r="F46" s="1713">
        <v>173269267</v>
      </c>
      <c r="G46" s="1734">
        <v>3298193</v>
      </c>
      <c r="H46" s="1752">
        <v>27666281</v>
      </c>
      <c r="I46" s="1734">
        <v>142099512</v>
      </c>
      <c r="J46" s="1734">
        <v>55611315</v>
      </c>
      <c r="K46" s="1734">
        <v>95509373</v>
      </c>
      <c r="L46" s="1744">
        <v>17105143</v>
      </c>
      <c r="M46" s="1724">
        <v>49979972</v>
      </c>
      <c r="N46" s="617">
        <v>15742204</v>
      </c>
      <c r="O46" s="617">
        <f>SUM(C46:N46)</f>
        <v>799049269</v>
      </c>
    </row>
    <row r="47" spans="2:15" ht="12" hidden="1" thickTop="1">
      <c r="B47" s="613"/>
      <c r="C47" s="617"/>
      <c r="D47" s="617"/>
      <c r="E47" s="617"/>
      <c r="F47" s="1713"/>
      <c r="G47" s="1734"/>
      <c r="H47" s="1752"/>
      <c r="I47" s="1734"/>
      <c r="J47" s="1734"/>
      <c r="K47" s="1734"/>
      <c r="L47" s="1744"/>
      <c r="M47" s="1724"/>
      <c r="N47" s="617"/>
      <c r="O47" s="617"/>
    </row>
    <row r="48" spans="2:15" ht="12" hidden="1" thickTop="1">
      <c r="B48" s="613" t="s">
        <v>304</v>
      </c>
      <c r="C48" s="617">
        <v>193573089</v>
      </c>
      <c r="D48" s="617">
        <v>15645372</v>
      </c>
      <c r="E48" s="617">
        <v>6933538</v>
      </c>
      <c r="F48" s="1713">
        <v>188003475</v>
      </c>
      <c r="G48" s="1734">
        <v>4981402</v>
      </c>
      <c r="H48" s="1752">
        <v>53420360</v>
      </c>
      <c r="I48" s="1734">
        <v>162534588</v>
      </c>
      <c r="J48" s="1734">
        <v>65789251</v>
      </c>
      <c r="K48" s="1734">
        <v>96519288</v>
      </c>
      <c r="L48" s="1744">
        <v>16652154</v>
      </c>
      <c r="M48" s="1724">
        <v>71341798</v>
      </c>
      <c r="N48" s="617">
        <v>816295</v>
      </c>
      <c r="O48" s="617">
        <f>SUM(C48:N48)</f>
        <v>876210610</v>
      </c>
    </row>
    <row r="49" spans="2:15" ht="12" hidden="1" thickTop="1">
      <c r="B49" s="613"/>
      <c r="C49" s="617"/>
      <c r="D49" s="617"/>
      <c r="E49" s="617"/>
      <c r="F49" s="1713"/>
      <c r="G49" s="1734"/>
      <c r="H49" s="1752"/>
      <c r="I49" s="1734"/>
      <c r="J49" s="1734"/>
      <c r="K49" s="1734"/>
      <c r="L49" s="1744"/>
      <c r="M49" s="1724"/>
      <c r="N49" s="617"/>
      <c r="O49" s="617"/>
    </row>
    <row r="50" spans="2:15" ht="12" hidden="1" thickTop="1">
      <c r="B50" s="613" t="s">
        <v>305</v>
      </c>
      <c r="C50" s="617">
        <v>201135528</v>
      </c>
      <c r="D50" s="617">
        <v>16718000</v>
      </c>
      <c r="E50" s="617">
        <v>16542469</v>
      </c>
      <c r="F50" s="1713">
        <v>207903061</v>
      </c>
      <c r="G50" s="1736">
        <v>798737</v>
      </c>
      <c r="H50" s="1752">
        <v>57230308</v>
      </c>
      <c r="I50" s="1734">
        <v>183180663</v>
      </c>
      <c r="J50" s="1734">
        <v>65285564</v>
      </c>
      <c r="K50" s="1734">
        <v>93229562</v>
      </c>
      <c r="L50" s="1744">
        <v>18680786</v>
      </c>
      <c r="M50" s="1724">
        <v>76944931</v>
      </c>
      <c r="N50" s="617">
        <v>879101</v>
      </c>
      <c r="O50" s="617">
        <f>SUM(C50:N50)</f>
        <v>938528710</v>
      </c>
    </row>
    <row r="51" spans="2:15" ht="12" hidden="1" thickTop="1">
      <c r="B51" s="613"/>
      <c r="C51" s="617"/>
      <c r="D51" s="617"/>
      <c r="E51" s="617"/>
      <c r="F51" s="1713"/>
      <c r="G51" s="1734"/>
      <c r="H51" s="1754"/>
      <c r="I51" s="1734"/>
      <c r="J51" s="1736"/>
      <c r="K51" s="1734"/>
      <c r="L51" s="1744"/>
      <c r="M51" s="1724"/>
      <c r="N51" s="617"/>
      <c r="O51" s="617"/>
    </row>
    <row r="52" spans="2:15" ht="12" hidden="1" thickTop="1">
      <c r="B52" s="613" t="s">
        <v>306</v>
      </c>
      <c r="C52" s="617">
        <v>213277856</v>
      </c>
      <c r="D52" s="617">
        <v>17004135</v>
      </c>
      <c r="E52" s="617">
        <v>14513760</v>
      </c>
      <c r="F52" s="1713">
        <v>217275138</v>
      </c>
      <c r="G52" s="1734">
        <v>1802040</v>
      </c>
      <c r="H52" s="1752">
        <v>70523343</v>
      </c>
      <c r="I52" s="1734">
        <v>204046735</v>
      </c>
      <c r="J52" s="1734">
        <v>67892379</v>
      </c>
      <c r="K52" s="1734">
        <v>102020636</v>
      </c>
      <c r="L52" s="1744">
        <v>19623689</v>
      </c>
      <c r="M52" s="1724">
        <v>75364041</v>
      </c>
      <c r="N52" s="617">
        <v>1014993</v>
      </c>
      <c r="O52" s="617">
        <f>SUM(C52:N52)</f>
        <v>1004358745</v>
      </c>
    </row>
    <row r="53" spans="2:15" ht="12" hidden="1" thickTop="1">
      <c r="B53" s="613"/>
      <c r="C53" s="617"/>
      <c r="D53" s="617"/>
      <c r="E53" s="617"/>
      <c r="F53" s="1713"/>
      <c r="G53" s="1734"/>
      <c r="H53" s="1752"/>
      <c r="I53" s="1734"/>
      <c r="J53" s="1734"/>
      <c r="K53" s="1734"/>
      <c r="L53" s="1744"/>
      <c r="M53" s="1724"/>
      <c r="N53" s="617"/>
      <c r="O53" s="617"/>
    </row>
    <row r="54" spans="2:15" ht="12" hidden="1" thickTop="1">
      <c r="B54" s="613" t="s">
        <v>307</v>
      </c>
      <c r="C54" s="617">
        <v>228476002</v>
      </c>
      <c r="D54" s="617">
        <v>17846996</v>
      </c>
      <c r="E54" s="617">
        <v>15447909</v>
      </c>
      <c r="F54" s="1713">
        <v>223141265</v>
      </c>
      <c r="G54" s="1734">
        <v>3087436</v>
      </c>
      <c r="H54" s="1752">
        <v>72709632</v>
      </c>
      <c r="I54" s="1734">
        <v>208774541</v>
      </c>
      <c r="J54" s="1734">
        <v>68465125</v>
      </c>
      <c r="K54" s="1734">
        <v>107447537</v>
      </c>
      <c r="L54" s="1744">
        <v>23324173</v>
      </c>
      <c r="M54" s="1724">
        <v>80073123</v>
      </c>
      <c r="N54" s="617">
        <v>787355</v>
      </c>
      <c r="O54" s="617">
        <f>SUM(C54:N54)</f>
        <v>1049581094</v>
      </c>
    </row>
    <row r="55" spans="2:15" ht="12" hidden="1" thickTop="1">
      <c r="B55" s="613"/>
      <c r="C55" s="581"/>
      <c r="D55" s="617"/>
      <c r="E55" s="617"/>
      <c r="F55" s="1715"/>
      <c r="G55" s="1734"/>
      <c r="H55" s="1752"/>
      <c r="I55" s="1734"/>
      <c r="J55" s="1734"/>
      <c r="K55" s="1734"/>
      <c r="L55" s="1744"/>
      <c r="M55" s="1724"/>
      <c r="N55" s="617"/>
      <c r="O55" s="617"/>
    </row>
    <row r="56" spans="2:15" ht="12" hidden="1" thickTop="1">
      <c r="B56" s="613" t="s">
        <v>308</v>
      </c>
      <c r="C56" s="617">
        <v>236381431</v>
      </c>
      <c r="D56" s="617">
        <v>22499176</v>
      </c>
      <c r="E56" s="617">
        <v>16024146</v>
      </c>
      <c r="F56" s="1713">
        <v>211197900</v>
      </c>
      <c r="G56" s="1734">
        <v>413703</v>
      </c>
      <c r="H56" s="1752">
        <v>72693042</v>
      </c>
      <c r="I56" s="1734">
        <v>215367746</v>
      </c>
      <c r="J56" s="1734">
        <v>75412024</v>
      </c>
      <c r="K56" s="1734">
        <v>117037786</v>
      </c>
      <c r="L56" s="1744">
        <v>22315554</v>
      </c>
      <c r="M56" s="1724">
        <v>87760623</v>
      </c>
      <c r="N56" s="617">
        <v>1122125</v>
      </c>
      <c r="O56" s="617">
        <f>SUM(C56:N56)</f>
        <v>1078225256</v>
      </c>
    </row>
    <row r="57" spans="2:15" ht="12" hidden="1" thickTop="1">
      <c r="B57" s="613"/>
      <c r="C57" s="617"/>
      <c r="D57" s="617"/>
      <c r="E57" s="617"/>
      <c r="F57" s="1713"/>
      <c r="G57" s="1736"/>
      <c r="H57" s="1752"/>
      <c r="I57" s="1734"/>
      <c r="J57" s="1734"/>
      <c r="K57" s="1734"/>
      <c r="L57" s="1744"/>
      <c r="M57" s="1724"/>
      <c r="N57" s="617"/>
      <c r="O57" s="617"/>
    </row>
    <row r="58" spans="2:15" ht="12" hidden="1" thickTop="1">
      <c r="B58" s="613" t="s">
        <v>311</v>
      </c>
      <c r="C58" s="617">
        <v>238969772</v>
      </c>
      <c r="D58" s="617">
        <v>24075466</v>
      </c>
      <c r="E58" s="617">
        <v>15855738</v>
      </c>
      <c r="F58" s="1713">
        <v>225277028</v>
      </c>
      <c r="G58" s="1734">
        <v>384554</v>
      </c>
      <c r="H58" s="1752">
        <v>72693089</v>
      </c>
      <c r="I58" s="1734">
        <v>218621381</v>
      </c>
      <c r="J58" s="1734">
        <v>71729905</v>
      </c>
      <c r="K58" s="1734">
        <v>112325194</v>
      </c>
      <c r="L58" s="1744">
        <v>22015593</v>
      </c>
      <c r="M58" s="1724">
        <v>86980598</v>
      </c>
      <c r="N58" s="617">
        <v>1122125</v>
      </c>
      <c r="O58" s="617">
        <f>SUM(C58:N58)</f>
        <v>1090050443</v>
      </c>
    </row>
    <row r="59" spans="2:15" ht="12" hidden="1" thickTop="1">
      <c r="B59" s="859">
        <v>2011</v>
      </c>
      <c r="C59" s="617"/>
      <c r="D59" s="617"/>
      <c r="E59" s="617"/>
      <c r="F59" s="1713"/>
      <c r="G59" s="1734"/>
      <c r="H59" s="1752"/>
      <c r="I59" s="1734"/>
      <c r="J59" s="1734"/>
      <c r="K59" s="1734"/>
      <c r="L59" s="1744"/>
      <c r="M59" s="1724"/>
      <c r="N59" s="617"/>
      <c r="O59" s="617"/>
    </row>
    <row r="60" spans="2:15" ht="12" hidden="1" thickTop="1">
      <c r="B60" s="613"/>
      <c r="C60" s="617"/>
      <c r="D60" s="617"/>
      <c r="E60" s="617"/>
      <c r="F60" s="1713"/>
      <c r="G60" s="1734"/>
      <c r="H60" s="1752"/>
      <c r="I60" s="1734"/>
      <c r="J60" s="1734"/>
      <c r="K60" s="1734"/>
      <c r="L60" s="1744"/>
      <c r="M60" s="1724"/>
      <c r="N60" s="617"/>
      <c r="O60" s="617"/>
    </row>
    <row r="61" spans="2:15" ht="12" hidden="1" thickTop="1">
      <c r="B61" s="613" t="s">
        <v>298</v>
      </c>
      <c r="C61" s="617">
        <v>248101</v>
      </c>
      <c r="D61" s="617">
        <v>24196.400000000001</v>
      </c>
      <c r="E61" s="617">
        <v>25232.799999999999</v>
      </c>
      <c r="F61" s="1713">
        <v>214184</v>
      </c>
      <c r="G61" s="1757">
        <v>1379.6</v>
      </c>
      <c r="H61" s="1752">
        <v>70319.3</v>
      </c>
      <c r="I61" s="1734">
        <v>231581</v>
      </c>
      <c r="J61" s="1734">
        <v>79356.2</v>
      </c>
      <c r="K61" s="1734">
        <v>140098.6</v>
      </c>
      <c r="L61" s="1744">
        <v>31181.8</v>
      </c>
      <c r="M61" s="1724">
        <v>100618.4</v>
      </c>
      <c r="N61" s="617">
        <v>1190.0999999999999</v>
      </c>
      <c r="O61" s="617">
        <v>1167439.3</v>
      </c>
    </row>
    <row r="62" spans="2:15" ht="12" hidden="1" thickTop="1">
      <c r="B62" s="613" t="s">
        <v>299</v>
      </c>
      <c r="C62" s="617">
        <v>246306.9</v>
      </c>
      <c r="D62" s="617">
        <v>26640.400000000001</v>
      </c>
      <c r="E62" s="617">
        <v>18348.599999999999</v>
      </c>
      <c r="F62" s="1713">
        <v>251404</v>
      </c>
      <c r="G62" s="1734">
        <v>952.5</v>
      </c>
      <c r="H62" s="1755">
        <v>71844.2</v>
      </c>
      <c r="I62" s="1734">
        <v>249530.6</v>
      </c>
      <c r="J62" s="1757">
        <v>72882.100000000006</v>
      </c>
      <c r="K62" s="1734">
        <v>128101.1</v>
      </c>
      <c r="L62" s="1744">
        <v>33021.699999999997</v>
      </c>
      <c r="M62" s="1724">
        <v>105899</v>
      </c>
      <c r="N62" s="617">
        <v>1278.5999999999999</v>
      </c>
      <c r="O62" s="617">
        <v>1206209.7</v>
      </c>
    </row>
    <row r="63" spans="2:15" ht="12" hidden="1" thickTop="1">
      <c r="B63" s="613" t="s">
        <v>301</v>
      </c>
      <c r="C63" s="617">
        <v>257571.4</v>
      </c>
      <c r="D63" s="617">
        <v>31141.3</v>
      </c>
      <c r="E63" s="617">
        <v>26562.400000000001</v>
      </c>
      <c r="F63" s="1713">
        <v>275966.8</v>
      </c>
      <c r="G63" s="1734">
        <v>1583.2</v>
      </c>
      <c r="H63" s="1752">
        <v>64759.1</v>
      </c>
      <c r="I63" s="1734">
        <v>269699.40000000002</v>
      </c>
      <c r="J63" s="1734">
        <v>74819.600000000006</v>
      </c>
      <c r="K63" s="1734">
        <v>130687.1</v>
      </c>
      <c r="L63" s="1744">
        <v>37645.4</v>
      </c>
      <c r="M63" s="1724">
        <v>129424.1</v>
      </c>
      <c r="N63" s="617">
        <v>1179.9000000000001</v>
      </c>
      <c r="O63" s="617">
        <v>1301039.8</v>
      </c>
    </row>
    <row r="64" spans="2:15" ht="12" hidden="1" thickTop="1">
      <c r="B64" s="613" t="s">
        <v>300</v>
      </c>
      <c r="C64" s="617">
        <v>257571.416</v>
      </c>
      <c r="D64" s="617">
        <v>31141.31</v>
      </c>
      <c r="E64" s="617">
        <v>26562.395</v>
      </c>
      <c r="F64" s="1713">
        <v>275966.76</v>
      </c>
      <c r="G64" s="1734">
        <v>1583.24</v>
      </c>
      <c r="H64" s="1752">
        <v>64759.084999999999</v>
      </c>
      <c r="I64" s="1734">
        <v>269699.44900000002</v>
      </c>
      <c r="J64" s="1734">
        <v>74819.562000000005</v>
      </c>
      <c r="K64" s="1734">
        <v>131698.117</v>
      </c>
      <c r="L64" s="1744">
        <v>37645.430999999997</v>
      </c>
      <c r="M64" s="1724">
        <v>129424.121</v>
      </c>
      <c r="N64" s="617">
        <v>1179.9110000000001</v>
      </c>
      <c r="O64" s="617">
        <f>+SUM(C64:N64)</f>
        <v>1302050.7970000003</v>
      </c>
    </row>
    <row r="65" spans="2:15" ht="12" hidden="1" thickTop="1">
      <c r="B65" s="613" t="s">
        <v>302</v>
      </c>
      <c r="C65" s="617">
        <v>319706.09999999998</v>
      </c>
      <c r="D65" s="617">
        <v>31801.1</v>
      </c>
      <c r="E65" s="617">
        <v>21097.4</v>
      </c>
      <c r="F65" s="1713">
        <v>293801.90000000002</v>
      </c>
      <c r="G65" s="1734">
        <v>19061.7</v>
      </c>
      <c r="H65" s="1752">
        <v>92452.2</v>
      </c>
      <c r="I65" s="1734">
        <v>277047.8</v>
      </c>
      <c r="J65" s="1734">
        <v>74438.899999999994</v>
      </c>
      <c r="K65" s="1734">
        <v>111134.2</v>
      </c>
      <c r="L65" s="1744">
        <v>41107.300000000003</v>
      </c>
      <c r="M65" s="1724">
        <v>135736.70000000001</v>
      </c>
      <c r="N65" s="617">
        <v>1344.8</v>
      </c>
      <c r="O65" s="617">
        <v>1418730.1</v>
      </c>
    </row>
    <row r="66" spans="2:15" ht="12" hidden="1" thickTop="1">
      <c r="B66" s="613" t="s">
        <v>303</v>
      </c>
      <c r="C66" s="617">
        <v>316350.09999999998</v>
      </c>
      <c r="D66" s="617">
        <v>31832</v>
      </c>
      <c r="E66" s="617">
        <v>26185.8</v>
      </c>
      <c r="F66" s="1713">
        <v>283750.3</v>
      </c>
      <c r="G66" s="1734">
        <v>1805.6</v>
      </c>
      <c r="H66" s="1752">
        <v>129730.9</v>
      </c>
      <c r="I66" s="1734">
        <v>268223.8</v>
      </c>
      <c r="J66" s="1734">
        <v>76460.5</v>
      </c>
      <c r="K66" s="1734">
        <v>109775.8</v>
      </c>
      <c r="L66" s="1744">
        <v>36538.9</v>
      </c>
      <c r="M66" s="1724">
        <v>151781.1</v>
      </c>
      <c r="N66" s="617">
        <v>1555</v>
      </c>
      <c r="O66" s="617">
        <v>1433989.9</v>
      </c>
    </row>
    <row r="67" spans="2:15" ht="12" hidden="1" thickTop="1">
      <c r="B67" s="613" t="s">
        <v>304</v>
      </c>
      <c r="C67" s="617">
        <v>333578.7</v>
      </c>
      <c r="D67" s="617">
        <v>26846</v>
      </c>
      <c r="E67" s="617">
        <v>25889.3</v>
      </c>
      <c r="F67" s="1713">
        <v>308559.5</v>
      </c>
      <c r="G67" s="1734">
        <v>966.1</v>
      </c>
      <c r="H67" s="1752">
        <v>140823.4</v>
      </c>
      <c r="I67" s="1734">
        <v>283992.90000000002</v>
      </c>
      <c r="J67" s="1734">
        <v>72152.800000000003</v>
      </c>
      <c r="K67" s="1734">
        <v>113101.5</v>
      </c>
      <c r="L67" s="1744">
        <v>41983</v>
      </c>
      <c r="M67" s="1724">
        <v>161051.29999999999</v>
      </c>
      <c r="N67" s="617">
        <v>1668.4</v>
      </c>
      <c r="O67" s="617">
        <v>1510612.9</v>
      </c>
    </row>
    <row r="68" spans="2:15" ht="12" hidden="1" thickTop="1">
      <c r="B68" s="613" t="s">
        <v>305</v>
      </c>
      <c r="C68" s="617">
        <v>332796.09999999998</v>
      </c>
      <c r="D68" s="617">
        <v>44134.7</v>
      </c>
      <c r="E68" s="617">
        <v>24796.9</v>
      </c>
      <c r="F68" s="1713">
        <v>315240.5</v>
      </c>
      <c r="G68" s="1734">
        <v>96774.1</v>
      </c>
      <c r="H68" s="1754">
        <v>447.7</v>
      </c>
      <c r="I68" s="1734">
        <v>306216</v>
      </c>
      <c r="J68" s="1734">
        <v>77595.899999999994</v>
      </c>
      <c r="K68" s="1734">
        <v>129450.6</v>
      </c>
      <c r="L68" s="1744">
        <v>27445.1</v>
      </c>
      <c r="M68" s="1724">
        <v>173033.1</v>
      </c>
      <c r="N68" s="617">
        <v>1691.1</v>
      </c>
      <c r="O68" s="617">
        <v>1529799.8</v>
      </c>
    </row>
    <row r="69" spans="2:15" ht="12" hidden="1" thickTop="1">
      <c r="B69" s="613" t="s">
        <v>306</v>
      </c>
      <c r="C69" s="617">
        <v>329948.79999999999</v>
      </c>
      <c r="D69" s="617">
        <v>28973.8</v>
      </c>
      <c r="E69" s="617">
        <v>25205.5</v>
      </c>
      <c r="F69" s="1713">
        <v>343973.3</v>
      </c>
      <c r="G69" s="1734">
        <v>1106.3</v>
      </c>
      <c r="H69" s="1752">
        <v>95277.9</v>
      </c>
      <c r="I69" s="1734">
        <v>319798.5</v>
      </c>
      <c r="J69" s="1734">
        <v>79764.399999999994</v>
      </c>
      <c r="K69" s="1734">
        <v>123027.1</v>
      </c>
      <c r="L69" s="1744">
        <v>45935.1</v>
      </c>
      <c r="M69" s="1724">
        <v>195852.2</v>
      </c>
      <c r="N69" s="617">
        <v>1597.8</v>
      </c>
      <c r="O69" s="617">
        <v>1590460.9</v>
      </c>
    </row>
    <row r="70" spans="2:15" ht="12" hidden="1" thickTop="1">
      <c r="B70" s="613" t="s">
        <v>307</v>
      </c>
      <c r="C70" s="617">
        <v>338584.5</v>
      </c>
      <c r="D70" s="617">
        <v>31789.8</v>
      </c>
      <c r="E70" s="617">
        <v>31700</v>
      </c>
      <c r="F70" s="1713">
        <v>367819.7</v>
      </c>
      <c r="G70" s="1734">
        <v>88231</v>
      </c>
      <c r="H70" s="1752">
        <v>3022.7</v>
      </c>
      <c r="I70" s="1734">
        <v>295604.5</v>
      </c>
      <c r="J70" s="1734">
        <v>88673.3</v>
      </c>
      <c r="K70" s="1734">
        <v>136534.5</v>
      </c>
      <c r="L70" s="1744">
        <v>44887</v>
      </c>
      <c r="M70" s="1724">
        <v>215665.9</v>
      </c>
      <c r="N70" s="617">
        <v>1592.5</v>
      </c>
      <c r="O70" s="617">
        <v>1644846.2</v>
      </c>
    </row>
    <row r="71" spans="2:15" ht="12" hidden="1" thickTop="1">
      <c r="B71" s="613" t="s">
        <v>308</v>
      </c>
      <c r="C71" s="617">
        <v>340028</v>
      </c>
      <c r="D71" s="617">
        <v>33626</v>
      </c>
      <c r="E71" s="617">
        <v>27319.9</v>
      </c>
      <c r="F71" s="1713">
        <v>361122.8</v>
      </c>
      <c r="G71" s="1734">
        <v>89338.4</v>
      </c>
      <c r="H71" s="1752">
        <v>2950.9</v>
      </c>
      <c r="I71" s="1734">
        <v>293019.3</v>
      </c>
      <c r="J71" s="1734">
        <v>92514.5</v>
      </c>
      <c r="K71" s="1734">
        <v>147837.29999999999</v>
      </c>
      <c r="L71" s="1744">
        <v>52656.7</v>
      </c>
      <c r="M71" s="1724">
        <v>204873.8</v>
      </c>
      <c r="N71" s="617">
        <v>5371.9</v>
      </c>
      <c r="O71" s="617">
        <v>1650659.5</v>
      </c>
    </row>
    <row r="72" spans="2:15" ht="12" hidden="1" thickTop="1">
      <c r="B72" s="613" t="s">
        <v>311</v>
      </c>
      <c r="C72" s="617">
        <v>366827.1</v>
      </c>
      <c r="D72" s="617">
        <v>36043.9</v>
      </c>
      <c r="E72" s="617">
        <v>24836.9</v>
      </c>
      <c r="F72" s="1713" t="s">
        <v>1209</v>
      </c>
      <c r="G72" s="1734">
        <v>3720.8</v>
      </c>
      <c r="H72" s="1752">
        <v>87963.3</v>
      </c>
      <c r="I72" s="1734">
        <v>310488.5</v>
      </c>
      <c r="J72" s="1734">
        <v>75310.399999999994</v>
      </c>
      <c r="K72" s="1734">
        <v>191534.5</v>
      </c>
      <c r="L72" s="1744">
        <v>55295.7</v>
      </c>
      <c r="M72" s="1724">
        <v>180205</v>
      </c>
      <c r="N72" s="617">
        <v>4726.2</v>
      </c>
      <c r="O72" s="893">
        <v>1660274.6</v>
      </c>
    </row>
    <row r="73" spans="2:15" ht="12" hidden="1" thickTop="1">
      <c r="B73" s="613"/>
      <c r="C73" s="617"/>
      <c r="D73" s="617"/>
      <c r="E73" s="617"/>
      <c r="F73" s="1713"/>
      <c r="G73" s="1734"/>
      <c r="H73" s="1752"/>
      <c r="I73" s="1734"/>
      <c r="J73" s="1734"/>
      <c r="K73" s="1734"/>
      <c r="L73" s="1744"/>
      <c r="M73" s="1724"/>
      <c r="N73" s="617"/>
      <c r="O73" s="617"/>
    </row>
    <row r="74" spans="2:15" ht="12" hidden="1" thickTop="1">
      <c r="B74" s="859">
        <v>2012</v>
      </c>
      <c r="C74" s="581"/>
      <c r="D74" s="581"/>
      <c r="E74" s="581"/>
      <c r="F74" s="1715"/>
      <c r="G74" s="1736"/>
      <c r="H74" s="1754"/>
      <c r="I74" s="1736"/>
      <c r="J74" s="1736"/>
      <c r="K74" s="1736"/>
      <c r="L74" s="1746"/>
      <c r="M74" s="1726"/>
      <c r="N74" s="581"/>
      <c r="O74" s="581"/>
    </row>
    <row r="75" spans="2:15" ht="12" hidden="1" thickTop="1">
      <c r="B75" s="613"/>
      <c r="C75" s="581"/>
      <c r="D75" s="581"/>
      <c r="E75" s="581"/>
      <c r="F75" s="1715"/>
      <c r="G75" s="1736"/>
      <c r="H75" s="1754"/>
      <c r="I75" s="1736"/>
      <c r="J75" s="1736"/>
      <c r="K75" s="1736"/>
      <c r="L75" s="1746"/>
      <c r="M75" s="1726"/>
      <c r="N75" s="581"/>
      <c r="O75" s="581"/>
    </row>
    <row r="76" spans="2:15" ht="12" hidden="1" thickTop="1">
      <c r="B76" s="613" t="s">
        <v>298</v>
      </c>
      <c r="C76" s="617">
        <v>363990.9</v>
      </c>
      <c r="D76" s="617">
        <v>39589.599999999999</v>
      </c>
      <c r="E76" s="617">
        <v>27332.799999999999</v>
      </c>
      <c r="F76" s="1713">
        <v>322510.09999999998</v>
      </c>
      <c r="G76" s="1734">
        <v>8749.9</v>
      </c>
      <c r="H76" s="1752">
        <v>74636.2</v>
      </c>
      <c r="I76" s="1734">
        <v>336196.7</v>
      </c>
      <c r="J76" s="1734">
        <v>77655.7</v>
      </c>
      <c r="K76" s="1734">
        <v>198437.3</v>
      </c>
      <c r="L76" s="1744">
        <v>52515.7</v>
      </c>
      <c r="M76" s="1724">
        <v>171956.3</v>
      </c>
      <c r="N76" s="617">
        <v>1013.2</v>
      </c>
      <c r="O76" s="893">
        <v>1674584.5</v>
      </c>
    </row>
    <row r="77" spans="2:15" ht="12" hidden="1" thickTop="1">
      <c r="B77" s="613" t="s">
        <v>299</v>
      </c>
      <c r="C77" s="617">
        <v>352190.2</v>
      </c>
      <c r="D77" s="617">
        <v>36718.69</v>
      </c>
      <c r="E77" s="617">
        <v>26551.03</v>
      </c>
      <c r="F77" s="1713">
        <v>284567.87</v>
      </c>
      <c r="G77" s="1734">
        <v>9291.08</v>
      </c>
      <c r="H77" s="1752">
        <v>85886.99</v>
      </c>
      <c r="I77" s="1734">
        <v>336261.49</v>
      </c>
      <c r="J77" s="1734">
        <v>88738.25</v>
      </c>
      <c r="K77" s="1734">
        <v>202845.2</v>
      </c>
      <c r="L77" s="1744">
        <v>53191.93</v>
      </c>
      <c r="M77" s="1724">
        <v>172424.01</v>
      </c>
      <c r="N77" s="617">
        <v>1567.65</v>
      </c>
      <c r="O77" s="893">
        <v>1650234.17</v>
      </c>
    </row>
    <row r="78" spans="2:15" ht="12" hidden="1" thickTop="1">
      <c r="B78" s="613" t="s">
        <v>300</v>
      </c>
      <c r="C78" s="617">
        <v>354440.8</v>
      </c>
      <c r="D78" s="617">
        <v>37811</v>
      </c>
      <c r="E78" s="617">
        <v>31484.9</v>
      </c>
      <c r="F78" s="1713">
        <v>328381.09999999998</v>
      </c>
      <c r="G78" s="1734">
        <v>8193.5</v>
      </c>
      <c r="H78" s="1752">
        <v>92178.6</v>
      </c>
      <c r="I78" s="1734">
        <v>324375.5</v>
      </c>
      <c r="J78" s="1734">
        <v>108000.1</v>
      </c>
      <c r="K78" s="1734">
        <v>205453.7</v>
      </c>
      <c r="L78" s="1744">
        <v>32088.9</v>
      </c>
      <c r="M78" s="1724">
        <v>174479.6</v>
      </c>
      <c r="N78" s="617">
        <v>1583.8</v>
      </c>
      <c r="O78" s="893">
        <v>1698471.4</v>
      </c>
    </row>
    <row r="79" spans="2:15" ht="12" hidden="1" thickTop="1">
      <c r="B79" s="613" t="s">
        <v>301</v>
      </c>
      <c r="C79" s="617">
        <v>341893.5</v>
      </c>
      <c r="D79" s="617">
        <v>30462</v>
      </c>
      <c r="E79" s="617">
        <v>33633.800000000003</v>
      </c>
      <c r="F79" s="1713">
        <v>358038</v>
      </c>
      <c r="G79" s="1734">
        <v>5558.5</v>
      </c>
      <c r="H79" s="1752">
        <v>78498.399999999994</v>
      </c>
      <c r="I79" s="1734">
        <v>334699.5</v>
      </c>
      <c r="J79" s="1734">
        <v>110765.7</v>
      </c>
      <c r="K79" s="1734">
        <v>220956.5</v>
      </c>
      <c r="L79" s="1744">
        <v>26181.8</v>
      </c>
      <c r="M79" s="1724">
        <v>179845.8</v>
      </c>
      <c r="N79" s="617">
        <v>1355.3</v>
      </c>
      <c r="O79" s="893">
        <v>1721888.8</v>
      </c>
    </row>
    <row r="80" spans="2:15" ht="12" hidden="1" thickTop="1">
      <c r="B80" s="613" t="s">
        <v>302</v>
      </c>
      <c r="C80" s="617">
        <v>375541</v>
      </c>
      <c r="D80" s="617">
        <v>30286.7</v>
      </c>
      <c r="E80" s="617">
        <v>31158.400000000001</v>
      </c>
      <c r="F80" s="1713">
        <v>350097.9</v>
      </c>
      <c r="G80" s="1734">
        <v>7623.4</v>
      </c>
      <c r="H80" s="1752">
        <v>97695.7</v>
      </c>
      <c r="I80" s="1734">
        <v>327187.7</v>
      </c>
      <c r="J80" s="1734">
        <v>113796.7</v>
      </c>
      <c r="K80" s="1734">
        <v>207041.1</v>
      </c>
      <c r="L80" s="1744">
        <v>28432.9</v>
      </c>
      <c r="M80" s="1724">
        <v>202146.6</v>
      </c>
      <c r="N80" s="617">
        <v>1738.3</v>
      </c>
      <c r="O80" s="893">
        <v>1772746.5</v>
      </c>
    </row>
    <row r="81" spans="2:15" ht="12" hidden="1" thickTop="1">
      <c r="B81" s="613" t="s">
        <v>303</v>
      </c>
      <c r="C81" s="617">
        <v>402314.1</v>
      </c>
      <c r="D81" s="617">
        <v>30399.7</v>
      </c>
      <c r="E81" s="617">
        <v>37466.6</v>
      </c>
      <c r="F81" s="1713">
        <v>356842.2</v>
      </c>
      <c r="G81" s="1734">
        <v>7580.8</v>
      </c>
      <c r="H81" s="1752">
        <v>28025.9</v>
      </c>
      <c r="I81" s="1734">
        <v>337059.2</v>
      </c>
      <c r="J81" s="1734">
        <v>130973.8</v>
      </c>
      <c r="K81" s="1734">
        <v>201898</v>
      </c>
      <c r="L81" s="1744">
        <v>40295.4</v>
      </c>
      <c r="M81" s="1724">
        <v>219606.7</v>
      </c>
      <c r="N81" s="617">
        <v>1649.8</v>
      </c>
      <c r="O81" s="893">
        <v>1794112.2</v>
      </c>
    </row>
    <row r="82" spans="2:15" ht="12" hidden="1" thickTop="1">
      <c r="B82" s="613" t="s">
        <v>304</v>
      </c>
      <c r="C82" s="617">
        <v>416536.2</v>
      </c>
      <c r="D82" s="617">
        <v>26795.9</v>
      </c>
      <c r="E82" s="617">
        <v>36424.199999999997</v>
      </c>
      <c r="F82" s="1713">
        <v>369410.8</v>
      </c>
      <c r="G82" s="1734">
        <v>8174</v>
      </c>
      <c r="H82" s="1752">
        <v>26119.1</v>
      </c>
      <c r="I82" s="1734">
        <v>348484.2</v>
      </c>
      <c r="J82" s="1734">
        <v>136934.20000000001</v>
      </c>
      <c r="K82" s="1734">
        <v>203314.6</v>
      </c>
      <c r="L82" s="1744">
        <v>36869.5</v>
      </c>
      <c r="M82" s="1724">
        <v>249542.8</v>
      </c>
      <c r="N82" s="617">
        <v>3382.6</v>
      </c>
      <c r="O82" s="893">
        <v>1861988</v>
      </c>
    </row>
    <row r="83" spans="2:15" ht="12" hidden="1" thickTop="1">
      <c r="B83" s="613" t="s">
        <v>305</v>
      </c>
      <c r="C83" s="617">
        <v>422545.8</v>
      </c>
      <c r="D83" s="617">
        <v>30950.3</v>
      </c>
      <c r="E83" s="617">
        <v>43395.1</v>
      </c>
      <c r="F83" s="1713">
        <v>390558.4</v>
      </c>
      <c r="G83" s="1734">
        <v>8333</v>
      </c>
      <c r="H83" s="1752">
        <v>29323.9</v>
      </c>
      <c r="I83" s="1734">
        <v>348252</v>
      </c>
      <c r="J83" s="1734">
        <v>146338.5</v>
      </c>
      <c r="K83" s="1734">
        <v>173945.4</v>
      </c>
      <c r="L83" s="1744">
        <v>55950.3</v>
      </c>
      <c r="M83" s="1724">
        <v>254919.8</v>
      </c>
      <c r="N83" s="617">
        <v>3523.5</v>
      </c>
      <c r="O83" s="893">
        <v>1907991.4</v>
      </c>
    </row>
    <row r="84" spans="2:15" ht="12" hidden="1" thickTop="1">
      <c r="B84" s="613" t="s">
        <v>306</v>
      </c>
      <c r="C84" s="617">
        <v>431501.7</v>
      </c>
      <c r="D84" s="617">
        <v>36637.9</v>
      </c>
      <c r="E84" s="617">
        <v>38487.800000000003</v>
      </c>
      <c r="F84" s="1713">
        <v>384840.8</v>
      </c>
      <c r="G84" s="1734">
        <v>6828.2</v>
      </c>
      <c r="H84" s="1752">
        <v>37420.1</v>
      </c>
      <c r="I84" s="1734">
        <v>396813.5</v>
      </c>
      <c r="J84" s="1734">
        <v>145657.9</v>
      </c>
      <c r="K84" s="1734">
        <v>219452.1</v>
      </c>
      <c r="L84" s="1744">
        <v>29378.2</v>
      </c>
      <c r="M84" s="1724">
        <v>254248.3</v>
      </c>
      <c r="N84" s="617">
        <v>5036.1000000000004</v>
      </c>
      <c r="O84" s="893">
        <v>1986302.5</v>
      </c>
    </row>
    <row r="85" spans="2:15" ht="12.75" hidden="1" thickTop="1" thickBot="1">
      <c r="B85" s="613" t="s">
        <v>307</v>
      </c>
      <c r="C85" s="864">
        <v>444653.7</v>
      </c>
      <c r="D85" s="864">
        <v>33583.199999999997</v>
      </c>
      <c r="E85" s="864">
        <v>34764.400000000001</v>
      </c>
      <c r="F85" s="1714">
        <v>411489.2</v>
      </c>
      <c r="G85" s="1735">
        <v>9551.4</v>
      </c>
      <c r="H85" s="1753">
        <v>29439.4</v>
      </c>
      <c r="I85" s="1735">
        <v>401206.1</v>
      </c>
      <c r="J85" s="1735">
        <v>144223.4</v>
      </c>
      <c r="K85" s="1735">
        <v>230809.2</v>
      </c>
      <c r="L85" s="1745">
        <v>35103.599999999999</v>
      </c>
      <c r="M85" s="1725">
        <v>271795.8</v>
      </c>
      <c r="N85" s="864">
        <v>6715.9</v>
      </c>
      <c r="O85" s="893">
        <v>2053335.2</v>
      </c>
    </row>
    <row r="86" spans="2:15" ht="12" hidden="1" thickTop="1">
      <c r="B86" s="613" t="s">
        <v>308</v>
      </c>
      <c r="C86" s="617">
        <v>444527.3</v>
      </c>
      <c r="D86" s="617">
        <v>33548</v>
      </c>
      <c r="E86" s="617">
        <v>37207.300000000003</v>
      </c>
      <c r="F86" s="1713">
        <v>428008.3</v>
      </c>
      <c r="G86" s="1734">
        <v>10704.6</v>
      </c>
      <c r="H86" s="1752">
        <v>32236.2</v>
      </c>
      <c r="I86" s="1734">
        <v>417838.2</v>
      </c>
      <c r="J86" s="1734">
        <v>142715</v>
      </c>
      <c r="K86" s="1734">
        <v>228088.4</v>
      </c>
      <c r="L86" s="1744">
        <v>36568</v>
      </c>
      <c r="M86" s="1724">
        <v>267282</v>
      </c>
      <c r="N86" s="617">
        <v>8055.2</v>
      </c>
      <c r="O86" s="893">
        <v>2087778.7</v>
      </c>
    </row>
    <row r="87" spans="2:15" ht="12" hidden="1" thickTop="1">
      <c r="B87" s="613" t="s">
        <v>311</v>
      </c>
      <c r="C87" s="617">
        <v>444341</v>
      </c>
      <c r="D87" s="617">
        <v>32622.799999999999</v>
      </c>
      <c r="E87" s="617">
        <v>37353.199999999997</v>
      </c>
      <c r="F87" s="1713">
        <v>428782.2</v>
      </c>
      <c r="G87" s="1734">
        <v>8513.2000000000007</v>
      </c>
      <c r="H87" s="1752">
        <v>31513.9</v>
      </c>
      <c r="I87" s="1734">
        <v>414044.9</v>
      </c>
      <c r="J87" s="1734">
        <v>148927.9</v>
      </c>
      <c r="K87" s="1734">
        <v>233864.4</v>
      </c>
      <c r="L87" s="1744">
        <v>33116.1</v>
      </c>
      <c r="M87" s="1724">
        <v>288628.5</v>
      </c>
      <c r="N87" s="617">
        <v>9370.9</v>
      </c>
      <c r="O87" s="893">
        <v>2111078.9</v>
      </c>
    </row>
    <row r="88" spans="2:15" ht="12" hidden="1" thickTop="1">
      <c r="B88" s="613"/>
      <c r="C88" s="617"/>
      <c r="D88" s="617"/>
      <c r="E88" s="617"/>
      <c r="F88" s="1713"/>
      <c r="G88" s="1734"/>
      <c r="H88" s="1752"/>
      <c r="I88" s="1734"/>
      <c r="J88" s="1734"/>
      <c r="K88" s="1734"/>
      <c r="L88" s="1744"/>
      <c r="M88" s="1724"/>
      <c r="N88" s="617"/>
      <c r="O88" s="617"/>
    </row>
    <row r="89" spans="2:15" ht="12" hidden="1" thickTop="1">
      <c r="B89" s="859">
        <v>2013</v>
      </c>
      <c r="C89" s="617"/>
      <c r="D89" s="617"/>
      <c r="E89" s="617"/>
      <c r="F89" s="1713"/>
      <c r="G89" s="1734"/>
      <c r="H89" s="1752"/>
      <c r="I89" s="1734"/>
      <c r="J89" s="1734"/>
      <c r="K89" s="1734"/>
      <c r="L89" s="1744"/>
      <c r="M89" s="1724"/>
      <c r="N89" s="617"/>
      <c r="O89" s="866"/>
    </row>
    <row r="90" spans="2:15" ht="12" hidden="1" thickTop="1">
      <c r="B90" s="745" t="s">
        <v>345</v>
      </c>
      <c r="C90" s="894">
        <v>450170</v>
      </c>
      <c r="D90" s="894">
        <v>31073.4</v>
      </c>
      <c r="E90" s="894">
        <v>38762.300000000003</v>
      </c>
      <c r="F90" s="1716">
        <v>426050.9</v>
      </c>
      <c r="G90" s="1737">
        <v>11967.9</v>
      </c>
      <c r="H90" s="924">
        <v>31547.4</v>
      </c>
      <c r="I90" s="1737">
        <v>417961.3</v>
      </c>
      <c r="J90" s="1737">
        <v>144645.1</v>
      </c>
      <c r="K90" s="1737">
        <v>237323.7</v>
      </c>
      <c r="L90" s="1747">
        <v>33906.5</v>
      </c>
      <c r="M90" s="1727">
        <v>300841.09999999998</v>
      </c>
      <c r="N90" s="895">
        <v>9373.1</v>
      </c>
      <c r="O90" s="894">
        <v>2133622.7000000002</v>
      </c>
    </row>
    <row r="91" spans="2:15" ht="12" hidden="1" thickTop="1">
      <c r="B91" s="607" t="s">
        <v>1278</v>
      </c>
      <c r="C91" s="868">
        <v>494536.6</v>
      </c>
      <c r="D91" s="868">
        <v>33786.9</v>
      </c>
      <c r="E91" s="868">
        <v>28372</v>
      </c>
      <c r="F91" s="1717">
        <v>439556.7</v>
      </c>
      <c r="G91" s="1737">
        <v>14811.4</v>
      </c>
      <c r="H91" s="924">
        <v>33948.5</v>
      </c>
      <c r="I91" s="1737">
        <v>409692.7</v>
      </c>
      <c r="J91" s="1737">
        <v>128242.7</v>
      </c>
      <c r="K91" s="1737">
        <v>303269.90000000002</v>
      </c>
      <c r="L91" s="1747">
        <v>38235.9</v>
      </c>
      <c r="M91" s="1728">
        <v>298171.5</v>
      </c>
      <c r="N91" s="868">
        <v>3685.5</v>
      </c>
      <c r="O91" s="894">
        <v>2226310.2000000002</v>
      </c>
    </row>
    <row r="92" spans="2:15" ht="12" hidden="1" thickTop="1">
      <c r="B92" s="607" t="s">
        <v>335</v>
      </c>
      <c r="C92" s="894">
        <v>467873.97</v>
      </c>
      <c r="D92" s="894">
        <v>41532.699999999997</v>
      </c>
      <c r="E92" s="894">
        <v>68987.199999999997</v>
      </c>
      <c r="F92" s="1716">
        <v>433337.1</v>
      </c>
      <c r="G92" s="1737">
        <v>16118.8</v>
      </c>
      <c r="H92" s="924">
        <v>34704.699999999997</v>
      </c>
      <c r="I92" s="1737">
        <v>471204.9</v>
      </c>
      <c r="J92" s="1737">
        <v>159925.70000000001</v>
      </c>
      <c r="K92" s="1737">
        <v>307134.7</v>
      </c>
      <c r="L92" s="1747">
        <v>44413.57</v>
      </c>
      <c r="M92" s="1727">
        <v>370123.5</v>
      </c>
      <c r="N92" s="895">
        <v>4491.7</v>
      </c>
      <c r="O92" s="894">
        <v>2419848.6</v>
      </c>
    </row>
    <row r="93" spans="2:15" ht="12" hidden="1" thickTop="1">
      <c r="B93" s="607" t="s">
        <v>336</v>
      </c>
      <c r="C93" s="894">
        <v>455178.9</v>
      </c>
      <c r="D93" s="894">
        <v>43628.2</v>
      </c>
      <c r="E93" s="894">
        <v>23433.4</v>
      </c>
      <c r="F93" s="1716">
        <v>428381.7</v>
      </c>
      <c r="G93" s="1737">
        <v>14997.8</v>
      </c>
      <c r="H93" s="924">
        <v>35589.1</v>
      </c>
      <c r="I93" s="1737">
        <v>444798.7</v>
      </c>
      <c r="J93" s="1737">
        <v>135046.20000000001</v>
      </c>
      <c r="K93" s="1737">
        <v>288857.59999999998</v>
      </c>
      <c r="L93" s="1747">
        <v>45643.6</v>
      </c>
      <c r="M93" s="1727">
        <v>377037</v>
      </c>
      <c r="N93" s="895">
        <v>7693.7</v>
      </c>
      <c r="O93" s="894">
        <v>2300585.7999999998</v>
      </c>
    </row>
    <row r="94" spans="2:15" ht="12" hidden="1" thickTop="1">
      <c r="B94" s="607" t="s">
        <v>337</v>
      </c>
      <c r="C94" s="894">
        <v>484635</v>
      </c>
      <c r="D94" s="894">
        <v>38637.199999999997</v>
      </c>
      <c r="E94" s="894">
        <v>27795.200000000001</v>
      </c>
      <c r="F94" s="1716">
        <v>455737.9</v>
      </c>
      <c r="G94" s="1737">
        <v>14699.1</v>
      </c>
      <c r="H94" s="924">
        <v>35106.1</v>
      </c>
      <c r="I94" s="1737">
        <v>465890.2</v>
      </c>
      <c r="J94" s="1737">
        <v>115457.8</v>
      </c>
      <c r="K94" s="1737">
        <v>301547.90000000002</v>
      </c>
      <c r="L94" s="1747">
        <v>52075.199999999997</v>
      </c>
      <c r="M94" s="1727">
        <v>382172.8</v>
      </c>
      <c r="N94" s="895">
        <v>5034</v>
      </c>
      <c r="O94" s="894">
        <v>2378788.7000000002</v>
      </c>
    </row>
    <row r="95" spans="2:15" ht="12" hidden="1" thickTop="1">
      <c r="B95" s="607" t="s">
        <v>338</v>
      </c>
      <c r="C95" s="894">
        <v>489730.1</v>
      </c>
      <c r="D95" s="894">
        <v>37474.300000000003</v>
      </c>
      <c r="E95" s="894">
        <v>38198.699999999997</v>
      </c>
      <c r="F95" s="1716">
        <v>425521.3</v>
      </c>
      <c r="G95" s="1737">
        <v>7310.7</v>
      </c>
      <c r="H95" s="924">
        <v>53815</v>
      </c>
      <c r="I95" s="1737">
        <v>454368.5</v>
      </c>
      <c r="J95" s="1737">
        <v>110349.9</v>
      </c>
      <c r="K95" s="1737">
        <v>295432.3</v>
      </c>
      <c r="L95" s="1747">
        <v>51453.599999999999</v>
      </c>
      <c r="M95" s="1727">
        <v>385769.7</v>
      </c>
      <c r="N95" s="895">
        <v>11033.4</v>
      </c>
      <c r="O95" s="894">
        <v>2360457.5</v>
      </c>
    </row>
    <row r="96" spans="2:15" ht="12" hidden="1" thickTop="1">
      <c r="B96" s="607" t="s">
        <v>339</v>
      </c>
      <c r="C96" s="894">
        <v>483103.7</v>
      </c>
      <c r="D96" s="894">
        <v>40342.5</v>
      </c>
      <c r="E96" s="894">
        <v>33494.300000000003</v>
      </c>
      <c r="F96" s="1716">
        <v>464921.7</v>
      </c>
      <c r="G96" s="1737">
        <v>6869.2</v>
      </c>
      <c r="H96" s="924">
        <v>38522.6</v>
      </c>
      <c r="I96" s="1737">
        <v>541025.9</v>
      </c>
      <c r="J96" s="1737">
        <v>116557.1</v>
      </c>
      <c r="K96" s="1737">
        <v>307117.5</v>
      </c>
      <c r="L96" s="1747">
        <v>48218</v>
      </c>
      <c r="M96" s="1727">
        <v>426582.7</v>
      </c>
      <c r="N96" s="895">
        <v>4455.3</v>
      </c>
      <c r="O96" s="894">
        <v>2511210.5</v>
      </c>
    </row>
    <row r="97" spans="2:26" ht="12" hidden="1" thickTop="1">
      <c r="B97" s="607" t="s">
        <v>340</v>
      </c>
      <c r="C97" s="894">
        <v>521743</v>
      </c>
      <c r="D97" s="894">
        <v>38889.1</v>
      </c>
      <c r="E97" s="894">
        <v>43894.5</v>
      </c>
      <c r="F97" s="1716">
        <v>425531.4</v>
      </c>
      <c r="G97" s="1737">
        <v>7260.6</v>
      </c>
      <c r="H97" s="924" t="s">
        <v>1297</v>
      </c>
      <c r="I97" s="1737">
        <v>451871.2</v>
      </c>
      <c r="J97" s="1737">
        <v>110041.8</v>
      </c>
      <c r="K97" s="1737">
        <v>346006</v>
      </c>
      <c r="L97" s="1747">
        <v>40216</v>
      </c>
      <c r="M97" s="1727">
        <v>374587.1</v>
      </c>
      <c r="N97" s="895">
        <v>9914.6</v>
      </c>
      <c r="O97" s="894">
        <v>2409042.5</v>
      </c>
    </row>
    <row r="98" spans="2:26" ht="12" hidden="1" thickTop="1">
      <c r="B98" s="607" t="s">
        <v>341</v>
      </c>
      <c r="C98" s="894">
        <v>496289.3</v>
      </c>
      <c r="D98" s="894">
        <v>39446.9</v>
      </c>
      <c r="E98" s="894">
        <v>38856.6</v>
      </c>
      <c r="F98" s="1716">
        <v>447247.2</v>
      </c>
      <c r="G98" s="1737">
        <v>13953.5</v>
      </c>
      <c r="H98" s="924">
        <v>43006.7</v>
      </c>
      <c r="I98" s="1737">
        <v>437211.9</v>
      </c>
      <c r="J98" s="1737">
        <v>118873.7</v>
      </c>
      <c r="K98" s="1737">
        <v>330709.59999999998</v>
      </c>
      <c r="L98" s="1747">
        <v>40046.6</v>
      </c>
      <c r="M98" s="1727">
        <v>373596.8</v>
      </c>
      <c r="N98" s="895">
        <v>9790.6</v>
      </c>
      <c r="O98" s="894">
        <v>2389029.4</v>
      </c>
    </row>
    <row r="99" spans="2:26" ht="12" hidden="1" thickTop="1">
      <c r="B99" s="607" t="s">
        <v>342</v>
      </c>
      <c r="C99" s="894">
        <v>491610.6</v>
      </c>
      <c r="D99" s="894">
        <v>38871.5</v>
      </c>
      <c r="E99" s="894">
        <v>39766</v>
      </c>
      <c r="F99" s="1716">
        <v>471966.2</v>
      </c>
      <c r="G99" s="1737">
        <v>8023.3</v>
      </c>
      <c r="H99" s="924">
        <v>40835.300000000003</v>
      </c>
      <c r="I99" s="1737">
        <v>420445.3</v>
      </c>
      <c r="J99" s="1737">
        <v>110778.3</v>
      </c>
      <c r="K99" s="1737">
        <v>417411.6</v>
      </c>
      <c r="L99" s="1747">
        <v>36334.1</v>
      </c>
      <c r="M99" s="1727">
        <v>376463.1</v>
      </c>
      <c r="N99" s="895">
        <v>9861.9</v>
      </c>
      <c r="O99" s="894">
        <v>2462367.2999999998</v>
      </c>
    </row>
    <row r="100" spans="2:26" ht="12" hidden="1" thickTop="1">
      <c r="B100" s="607" t="s">
        <v>343</v>
      </c>
      <c r="C100" s="894">
        <v>487289.4</v>
      </c>
      <c r="D100" s="894">
        <v>40321.699999999997</v>
      </c>
      <c r="E100" s="894">
        <v>42332</v>
      </c>
      <c r="F100" s="1716">
        <v>488637.3</v>
      </c>
      <c r="G100" s="1737">
        <v>3116.5</v>
      </c>
      <c r="H100" s="924">
        <v>36852</v>
      </c>
      <c r="I100" s="1737">
        <v>417162.5</v>
      </c>
      <c r="J100" s="1737">
        <v>117050.8</v>
      </c>
      <c r="K100" s="1737">
        <v>389727.1</v>
      </c>
      <c r="L100" s="1747">
        <v>39126.400000000001</v>
      </c>
      <c r="M100" s="1727">
        <v>369190.3</v>
      </c>
      <c r="N100" s="895">
        <v>17960.5</v>
      </c>
      <c r="O100" s="894">
        <v>2448766.4</v>
      </c>
    </row>
    <row r="101" spans="2:26" ht="12" hidden="1" thickTop="1">
      <c r="B101" s="607" t="s">
        <v>344</v>
      </c>
      <c r="C101" s="894">
        <v>533165.19999999995</v>
      </c>
      <c r="D101" s="894">
        <v>42285.1</v>
      </c>
      <c r="E101" s="894">
        <v>17617.900000000001</v>
      </c>
      <c r="F101" s="1716">
        <v>435613.1</v>
      </c>
      <c r="G101" s="1737">
        <v>5047</v>
      </c>
      <c r="H101" s="924">
        <v>62165.8</v>
      </c>
      <c r="I101" s="1737">
        <v>389181.2</v>
      </c>
      <c r="J101" s="1737">
        <v>115404.6</v>
      </c>
      <c r="K101" s="1737">
        <v>379809.3</v>
      </c>
      <c r="L101" s="1747">
        <v>37409.1</v>
      </c>
      <c r="M101" s="1727">
        <v>369838.8</v>
      </c>
      <c r="N101" s="895">
        <v>18252.900000000001</v>
      </c>
      <c r="O101" s="894">
        <v>2405790</v>
      </c>
    </row>
    <row r="102" spans="2:26" ht="12" hidden="1" thickTop="1">
      <c r="B102" s="632"/>
      <c r="C102" s="617"/>
      <c r="D102" s="617"/>
      <c r="E102" s="617"/>
      <c r="F102" s="1713"/>
      <c r="G102" s="1734"/>
      <c r="H102" s="1752"/>
      <c r="I102" s="1734"/>
      <c r="J102" s="1734"/>
      <c r="K102" s="1734"/>
      <c r="L102" s="1744"/>
      <c r="M102" s="1724"/>
      <c r="N102" s="617"/>
      <c r="O102" s="617"/>
    </row>
    <row r="103" spans="2:26" ht="12" hidden="1" thickTop="1">
      <c r="B103" s="896">
        <v>2014</v>
      </c>
      <c r="C103" s="894"/>
      <c r="D103" s="894"/>
      <c r="E103" s="894"/>
      <c r="F103" s="1716"/>
      <c r="G103" s="1737"/>
      <c r="H103" s="924"/>
      <c r="I103" s="1737"/>
      <c r="J103" s="1737"/>
      <c r="K103" s="1737"/>
      <c r="L103" s="1747"/>
      <c r="M103" s="1727"/>
      <c r="N103" s="894"/>
      <c r="O103" s="894"/>
    </row>
    <row r="104" spans="2:26" ht="12" hidden="1" thickTop="1">
      <c r="B104" s="745" t="s">
        <v>345</v>
      </c>
      <c r="C104" s="894">
        <v>489585.3</v>
      </c>
      <c r="D104" s="894">
        <v>43743.8</v>
      </c>
      <c r="E104" s="894">
        <v>18574.7</v>
      </c>
      <c r="F104" s="1716">
        <v>464097.6</v>
      </c>
      <c r="G104" s="1737">
        <v>5467.4</v>
      </c>
      <c r="H104" s="924">
        <v>48086.1</v>
      </c>
      <c r="I104" s="1737">
        <v>362554</v>
      </c>
      <c r="J104" s="1737">
        <v>116635.5</v>
      </c>
      <c r="K104" s="1737">
        <v>412901.1</v>
      </c>
      <c r="L104" s="1747">
        <v>37722.199999999997</v>
      </c>
      <c r="M104" s="1727">
        <v>367126.2</v>
      </c>
      <c r="N104" s="894">
        <v>16773.099999999999</v>
      </c>
      <c r="O104" s="894">
        <v>2383267.1</v>
      </c>
    </row>
    <row r="105" spans="2:26" ht="12" hidden="1" thickTop="1">
      <c r="B105" s="607" t="s">
        <v>1278</v>
      </c>
      <c r="C105" s="894">
        <v>519154.6</v>
      </c>
      <c r="D105" s="894">
        <v>38918.1</v>
      </c>
      <c r="E105" s="894">
        <v>24765.4</v>
      </c>
      <c r="F105" s="1716">
        <v>460528.2</v>
      </c>
      <c r="G105" s="1737">
        <v>10397.299999999999</v>
      </c>
      <c r="H105" s="924">
        <v>47488.6</v>
      </c>
      <c r="I105" s="1737">
        <v>385038.1</v>
      </c>
      <c r="J105" s="1737">
        <v>116670.5</v>
      </c>
      <c r="K105" s="1737">
        <v>401619.6</v>
      </c>
      <c r="L105" s="1747">
        <v>32978.1</v>
      </c>
      <c r="M105" s="1727">
        <v>396800.8</v>
      </c>
      <c r="N105" s="894">
        <v>8542.7000000000007</v>
      </c>
      <c r="O105" s="894">
        <v>2442902.1</v>
      </c>
    </row>
    <row r="106" spans="2:26" ht="12" hidden="1" thickTop="1">
      <c r="B106" s="607" t="s">
        <v>335</v>
      </c>
      <c r="C106" s="894">
        <v>503868.1</v>
      </c>
      <c r="D106" s="894">
        <v>42707.9</v>
      </c>
      <c r="E106" s="894">
        <v>35785.1</v>
      </c>
      <c r="F106" s="1716">
        <v>494663.8</v>
      </c>
      <c r="G106" s="1737">
        <v>5257.4</v>
      </c>
      <c r="H106" s="924">
        <v>52722</v>
      </c>
      <c r="I106" s="1737">
        <v>374809.1</v>
      </c>
      <c r="J106" s="1737">
        <v>116653</v>
      </c>
      <c r="K106" s="1737">
        <v>396000.6</v>
      </c>
      <c r="L106" s="1747">
        <v>38089.300000000003</v>
      </c>
      <c r="M106" s="1727">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716">
        <v>502514.1</v>
      </c>
      <c r="G107" s="1737">
        <v>9898.6</v>
      </c>
      <c r="H107" s="924">
        <v>18817.900000000001</v>
      </c>
      <c r="I107" s="1737">
        <v>407595</v>
      </c>
      <c r="J107" s="1737">
        <v>175048.3</v>
      </c>
      <c r="K107" s="1737">
        <v>447549.2</v>
      </c>
      <c r="L107" s="1747">
        <v>49619.1</v>
      </c>
      <c r="M107" s="1727">
        <v>511048.2</v>
      </c>
      <c r="N107" s="867">
        <v>15136.7</v>
      </c>
      <c r="O107" s="867">
        <v>2736229.2</v>
      </c>
    </row>
    <row r="108" spans="2:26" ht="12" hidden="1" thickTop="1">
      <c r="B108" s="607" t="s">
        <v>337</v>
      </c>
      <c r="C108" s="867">
        <v>546733.9</v>
      </c>
      <c r="D108" s="867">
        <v>41594.199999999997</v>
      </c>
      <c r="E108" s="867">
        <v>21547.9</v>
      </c>
      <c r="F108" s="1716">
        <v>488389.7</v>
      </c>
      <c r="G108" s="1737">
        <v>10073.799999999999</v>
      </c>
      <c r="H108" s="924">
        <v>23049.1</v>
      </c>
      <c r="I108" s="1737">
        <v>396846</v>
      </c>
      <c r="J108" s="1737">
        <v>184730.9</v>
      </c>
      <c r="K108" s="1737" t="s">
        <v>1310</v>
      </c>
      <c r="L108" s="1747">
        <v>51891.8</v>
      </c>
      <c r="M108" s="1727">
        <v>512864.5</v>
      </c>
      <c r="N108" s="867">
        <v>17718.8</v>
      </c>
      <c r="O108" s="867">
        <v>2747814.6</v>
      </c>
    </row>
    <row r="109" spans="2:26" ht="12" hidden="1" thickTop="1">
      <c r="B109" s="607" t="s">
        <v>338</v>
      </c>
      <c r="C109" s="867">
        <v>536188.9</v>
      </c>
      <c r="D109" s="867">
        <v>46085.8</v>
      </c>
      <c r="E109" s="867">
        <v>28201</v>
      </c>
      <c r="F109" s="1716">
        <v>500266.1</v>
      </c>
      <c r="G109" s="1737">
        <v>10656.3</v>
      </c>
      <c r="H109" s="924">
        <v>25616.2</v>
      </c>
      <c r="I109" s="1737">
        <v>417002.7</v>
      </c>
      <c r="J109" s="1737">
        <v>197441.1</v>
      </c>
      <c r="K109" s="1737">
        <v>432692.4</v>
      </c>
      <c r="L109" s="1747">
        <v>46751.6</v>
      </c>
      <c r="M109" s="1727">
        <v>499191.5</v>
      </c>
      <c r="N109" s="867">
        <v>17173.900000000001</v>
      </c>
      <c r="O109" s="867">
        <v>2757267.4</v>
      </c>
    </row>
    <row r="110" spans="2:26" ht="12" hidden="1" thickTop="1">
      <c r="B110" s="607" t="s">
        <v>339</v>
      </c>
      <c r="C110" s="867">
        <v>575645.30000000005</v>
      </c>
      <c r="D110" s="867">
        <v>43055</v>
      </c>
      <c r="E110" s="867">
        <v>28090.799999999999</v>
      </c>
      <c r="F110" s="1716">
        <v>480483.6</v>
      </c>
      <c r="G110" s="1737">
        <v>6359.2</v>
      </c>
      <c r="H110" s="924">
        <v>27284.9</v>
      </c>
      <c r="I110" s="1737">
        <v>428611.4</v>
      </c>
      <c r="J110" s="1737">
        <v>206052.3</v>
      </c>
      <c r="K110" s="1737">
        <v>479384.6</v>
      </c>
      <c r="L110" s="1747">
        <v>49260.4</v>
      </c>
      <c r="M110" s="1727">
        <v>507930</v>
      </c>
      <c r="N110" s="867">
        <v>46148.1</v>
      </c>
      <c r="O110" s="867">
        <v>2878305.8</v>
      </c>
    </row>
    <row r="111" spans="2:26" ht="12" hidden="1" thickTop="1">
      <c r="B111" s="607" t="s">
        <v>340</v>
      </c>
      <c r="C111" s="867">
        <v>548866.69999999995</v>
      </c>
      <c r="D111" s="867">
        <v>56886.1</v>
      </c>
      <c r="E111" s="867">
        <v>38891.300000000003</v>
      </c>
      <c r="F111" s="1716">
        <v>498696.8</v>
      </c>
      <c r="G111" s="1737">
        <v>54387.199999999997</v>
      </c>
      <c r="H111" s="924">
        <v>110618.5</v>
      </c>
      <c r="I111" s="1737">
        <v>422942.5</v>
      </c>
      <c r="J111" s="1737">
        <v>221099.2</v>
      </c>
      <c r="K111" s="1737">
        <v>430156.3</v>
      </c>
      <c r="L111" s="1747">
        <v>48167</v>
      </c>
      <c r="M111" s="1727">
        <v>474060.2</v>
      </c>
      <c r="N111" s="867">
        <v>37230.9</v>
      </c>
      <c r="O111" s="867">
        <v>2942002.7</v>
      </c>
    </row>
    <row r="112" spans="2:26" ht="12" hidden="1" thickTop="1">
      <c r="B112" s="607" t="s">
        <v>341</v>
      </c>
      <c r="C112" s="867">
        <v>539818.75</v>
      </c>
      <c r="D112" s="867">
        <v>51349.05</v>
      </c>
      <c r="E112" s="867">
        <v>29191.78</v>
      </c>
      <c r="F112" s="1716">
        <v>493610.73</v>
      </c>
      <c r="G112" s="1737">
        <v>51998.96</v>
      </c>
      <c r="H112" s="924">
        <v>109974.98</v>
      </c>
      <c r="I112" s="1737">
        <v>428697.3</v>
      </c>
      <c r="J112" s="1737">
        <v>201791.64</v>
      </c>
      <c r="K112" s="1737">
        <v>451117.23</v>
      </c>
      <c r="L112" s="1747">
        <v>45099.97</v>
      </c>
      <c r="M112" s="1727">
        <v>539108.11</v>
      </c>
      <c r="N112" s="867">
        <v>36708.589999999997</v>
      </c>
      <c r="O112" s="867">
        <f>+SUM(C112:N112)</f>
        <v>2978467.09</v>
      </c>
    </row>
    <row r="113" spans="2:17" ht="12" hidden="1" thickTop="1">
      <c r="B113" s="607" t="s">
        <v>342</v>
      </c>
      <c r="C113" s="867">
        <v>530544.66121499997</v>
      </c>
      <c r="D113" s="867">
        <v>62891.783029999999</v>
      </c>
      <c r="E113" s="867">
        <v>55922.49543000001</v>
      </c>
      <c r="F113" s="1716">
        <v>507936.44028599991</v>
      </c>
      <c r="G113" s="1737">
        <v>50701.103630000005</v>
      </c>
      <c r="H113" s="924">
        <v>101818.47853000001</v>
      </c>
      <c r="I113" s="1737">
        <v>436519.07627200003</v>
      </c>
      <c r="J113" s="1737">
        <v>196490.99407999995</v>
      </c>
      <c r="K113" s="1737">
        <v>413443.49621499999</v>
      </c>
      <c r="L113" s="1747">
        <v>39088.306198999991</v>
      </c>
      <c r="M113" s="1727">
        <v>520436.95084999991</v>
      </c>
      <c r="N113" s="867">
        <v>5799.4104600000001</v>
      </c>
      <c r="O113" s="867">
        <f>+SUM(C113:N113)</f>
        <v>2921593.1961969994</v>
      </c>
    </row>
    <row r="114" spans="2:17" ht="12" hidden="1" thickTop="1">
      <c r="B114" s="607" t="s">
        <v>343</v>
      </c>
      <c r="C114" s="867">
        <v>574859.5</v>
      </c>
      <c r="D114" s="867">
        <v>58780.5</v>
      </c>
      <c r="E114" s="867">
        <v>46419.5</v>
      </c>
      <c r="F114" s="1716">
        <v>460989.3</v>
      </c>
      <c r="G114" s="1737">
        <v>50008.6</v>
      </c>
      <c r="H114" s="924">
        <v>120510.39999999999</v>
      </c>
      <c r="I114" s="1737">
        <v>453924.5</v>
      </c>
      <c r="J114" s="1737">
        <v>208418.3</v>
      </c>
      <c r="K114" s="1737">
        <v>413410.7</v>
      </c>
      <c r="L114" s="1747">
        <v>45289.599999999999</v>
      </c>
      <c r="M114" s="1727">
        <v>540638.4</v>
      </c>
      <c r="N114" s="867">
        <v>5976.9</v>
      </c>
      <c r="O114" s="867">
        <f>+SUM(C114:N114)</f>
        <v>2979226.2</v>
      </c>
    </row>
    <row r="115" spans="2:17" ht="12" hidden="1" thickTop="1">
      <c r="B115" s="607" t="s">
        <v>344</v>
      </c>
      <c r="C115" s="867">
        <v>565840.1</v>
      </c>
      <c r="D115" s="867">
        <v>46298.5</v>
      </c>
      <c r="E115" s="867">
        <v>42604.800000000003</v>
      </c>
      <c r="F115" s="1716">
        <v>437975.3</v>
      </c>
      <c r="G115" s="1737">
        <v>47805.8</v>
      </c>
      <c r="H115" s="924">
        <v>88485.5</v>
      </c>
      <c r="I115" s="1737">
        <v>478895.5</v>
      </c>
      <c r="J115" s="1737">
        <v>220501.3</v>
      </c>
      <c r="K115" s="1737">
        <v>481497.5</v>
      </c>
      <c r="L115" s="1747">
        <v>43449.8</v>
      </c>
      <c r="M115" s="1727">
        <v>543038.5</v>
      </c>
      <c r="N115" s="867">
        <v>5957.7</v>
      </c>
      <c r="O115" s="867">
        <v>3002529.6</v>
      </c>
    </row>
    <row r="116" spans="2:17" ht="13.5" hidden="1" customHeight="1">
      <c r="B116" s="607"/>
      <c r="C116" s="867"/>
      <c r="D116" s="867"/>
      <c r="E116" s="867"/>
      <c r="F116" s="1716"/>
      <c r="G116" s="1737"/>
      <c r="H116" s="924"/>
      <c r="I116" s="1737"/>
      <c r="J116" s="1737"/>
      <c r="K116" s="1737"/>
      <c r="L116" s="1747"/>
      <c r="M116" s="1727"/>
      <c r="N116" s="867"/>
      <c r="O116" s="867"/>
    </row>
    <row r="117" spans="2:17" ht="13.5" hidden="1" thickTop="1">
      <c r="B117" s="951">
        <v>2015</v>
      </c>
      <c r="C117" s="952"/>
      <c r="D117" s="952"/>
      <c r="E117" s="952"/>
      <c r="F117" s="1718"/>
      <c r="G117" s="1738"/>
      <c r="H117" s="1756"/>
      <c r="I117" s="1738"/>
      <c r="J117" s="1738"/>
      <c r="K117" s="1738"/>
      <c r="L117" s="1748"/>
      <c r="M117" s="1729"/>
      <c r="N117" s="952"/>
      <c r="O117" s="867"/>
    </row>
    <row r="118" spans="2:17" ht="13.5" hidden="1" customHeight="1">
      <c r="B118" s="953" t="s">
        <v>345</v>
      </c>
      <c r="C118" s="952">
        <v>541656.5</v>
      </c>
      <c r="D118" s="952">
        <v>46681.599999999999</v>
      </c>
      <c r="E118" s="952">
        <v>39906.800000000003</v>
      </c>
      <c r="F118" s="1718">
        <v>445656.6</v>
      </c>
      <c r="G118" s="1738">
        <v>21454.5</v>
      </c>
      <c r="H118" s="1756">
        <v>131350.1</v>
      </c>
      <c r="I118" s="1738">
        <v>466896.6</v>
      </c>
      <c r="J118" s="1738">
        <v>207686.6</v>
      </c>
      <c r="K118" s="1738">
        <v>452817.5</v>
      </c>
      <c r="L118" s="1748">
        <v>47945.7</v>
      </c>
      <c r="M118" s="1729">
        <v>557066.9</v>
      </c>
      <c r="N118" s="952">
        <v>1401.2</v>
      </c>
      <c r="O118" s="867">
        <v>2960820.4</v>
      </c>
    </row>
    <row r="119" spans="2:17" ht="13.5" hidden="1" customHeight="1">
      <c r="B119" s="953" t="s">
        <v>334</v>
      </c>
      <c r="C119" s="952">
        <v>538721.97400000005</v>
      </c>
      <c r="D119" s="952">
        <v>42062.785000000003</v>
      </c>
      <c r="E119" s="952">
        <v>47395.093000000001</v>
      </c>
      <c r="F119" s="1718">
        <v>446647.772</v>
      </c>
      <c r="G119" s="1738">
        <v>21790.041000000001</v>
      </c>
      <c r="H119" s="1756">
        <v>117681.552</v>
      </c>
      <c r="I119" s="1738">
        <v>461237.60100000002</v>
      </c>
      <c r="J119" s="1738">
        <v>214420.378</v>
      </c>
      <c r="K119" s="1738">
        <v>463884.63299999997</v>
      </c>
      <c r="L119" s="1748">
        <v>48357.036</v>
      </c>
      <c r="M119" s="1729">
        <v>544838.51699999999</v>
      </c>
      <c r="N119" s="952">
        <v>1416.181</v>
      </c>
      <c r="O119" s="867">
        <f t="shared" ref="O119:O129" si="0">+SUM(C119:N119)</f>
        <v>2948453.5629999996</v>
      </c>
    </row>
    <row r="120" spans="2:17" ht="13.5" hidden="1" customHeight="1">
      <c r="B120" s="953" t="s">
        <v>335</v>
      </c>
      <c r="C120" s="952">
        <v>549118.01597996976</v>
      </c>
      <c r="D120" s="952">
        <v>42010.121926477557</v>
      </c>
      <c r="E120" s="952">
        <v>44087.193608110443</v>
      </c>
      <c r="F120" s="1718">
        <v>448278.74424032884</v>
      </c>
      <c r="G120" s="1738">
        <v>76302.303252354061</v>
      </c>
      <c r="H120" s="1756">
        <v>110180.33954130944</v>
      </c>
      <c r="I120" s="1738">
        <v>473978.10470472439</v>
      </c>
      <c r="J120" s="1738">
        <v>203327.85640264343</v>
      </c>
      <c r="K120" s="1738">
        <v>466104.73954001314</v>
      </c>
      <c r="L120" s="1748">
        <v>48937.971365439233</v>
      </c>
      <c r="M120" s="1729">
        <v>550140.62449177809</v>
      </c>
      <c r="N120" s="952">
        <v>1339.63</v>
      </c>
      <c r="O120" s="867">
        <f t="shared" si="0"/>
        <v>3013805.6450531483</v>
      </c>
    </row>
    <row r="121" spans="2:17" ht="13.5" hidden="1" customHeight="1">
      <c r="B121" s="953" t="s">
        <v>336</v>
      </c>
      <c r="C121" s="952">
        <v>556457.40981999994</v>
      </c>
      <c r="D121" s="952">
        <v>30687.29435</v>
      </c>
      <c r="E121" s="952">
        <v>44546.875489999999</v>
      </c>
      <c r="F121" s="1718">
        <v>451852.94235000003</v>
      </c>
      <c r="G121" s="1738">
        <v>65696.102429999999</v>
      </c>
      <c r="H121" s="1756">
        <v>72653.711859999996</v>
      </c>
      <c r="I121" s="1738">
        <v>457797.14572999999</v>
      </c>
      <c r="J121" s="1738">
        <v>202418.23415999999</v>
      </c>
      <c r="K121" s="1738">
        <v>518353.56073999999</v>
      </c>
      <c r="L121" s="1748">
        <v>47653.808539999998</v>
      </c>
      <c r="M121" s="1729">
        <v>551662.81316999998</v>
      </c>
      <c r="N121" s="952">
        <v>990.09100000000001</v>
      </c>
      <c r="O121" s="867">
        <f t="shared" si="0"/>
        <v>3000769.9896399998</v>
      </c>
    </row>
    <row r="122" spans="2:17" ht="13.5" hidden="1" customHeight="1">
      <c r="B122" s="953" t="s">
        <v>337</v>
      </c>
      <c r="C122" s="952">
        <v>577258.56125000003</v>
      </c>
      <c r="D122" s="952">
        <v>31400.6734</v>
      </c>
      <c r="E122" s="952">
        <v>44839.148730000001</v>
      </c>
      <c r="F122" s="1718">
        <v>456652.07808000001</v>
      </c>
      <c r="G122" s="1738">
        <v>64792.34244</v>
      </c>
      <c r="H122" s="1756">
        <v>75682.160099999994</v>
      </c>
      <c r="I122" s="1738">
        <v>460700.34529999999</v>
      </c>
      <c r="J122" s="1738">
        <v>192377.23457999999</v>
      </c>
      <c r="K122" s="1738">
        <v>545363.40642999997</v>
      </c>
      <c r="L122" s="1748">
        <v>50061.856379999997</v>
      </c>
      <c r="M122" s="1729">
        <v>561058.28106999991</v>
      </c>
      <c r="N122" s="952">
        <v>1034.373</v>
      </c>
      <c r="O122" s="867">
        <f t="shared" si="0"/>
        <v>3061220.4607599997</v>
      </c>
      <c r="Q122" s="530">
        <v>1000</v>
      </c>
    </row>
    <row r="123" spans="2:17" ht="13.5" hidden="1" customHeight="1">
      <c r="B123" s="953" t="s">
        <v>338</v>
      </c>
      <c r="C123" s="952">
        <v>576485.09744000004</v>
      </c>
      <c r="D123" s="952">
        <v>29649.034710000004</v>
      </c>
      <c r="E123" s="952">
        <v>56936.487329999996</v>
      </c>
      <c r="F123" s="1718">
        <v>463750.65015</v>
      </c>
      <c r="G123" s="1738">
        <v>20117.853179999998</v>
      </c>
      <c r="H123" s="1756">
        <v>91678.383020000008</v>
      </c>
      <c r="I123" s="1738">
        <v>407948.96961999999</v>
      </c>
      <c r="J123" s="1738">
        <v>181512.65121000001</v>
      </c>
      <c r="K123" s="1738">
        <v>512108.38313999999</v>
      </c>
      <c r="L123" s="1748">
        <v>40839.715889999992</v>
      </c>
      <c r="M123" s="1729">
        <v>590917.06420999987</v>
      </c>
      <c r="N123" s="952">
        <v>965.947</v>
      </c>
      <c r="O123" s="867">
        <f t="shared" si="0"/>
        <v>2972910.2369000004</v>
      </c>
    </row>
    <row r="124" spans="2:17" ht="13.5" hidden="1" customHeight="1">
      <c r="B124" s="953" t="s">
        <v>339</v>
      </c>
      <c r="C124" s="952">
        <v>589866.73219999997</v>
      </c>
      <c r="D124" s="952">
        <v>27447.931700000001</v>
      </c>
      <c r="E124" s="952">
        <v>56456.137370000004</v>
      </c>
      <c r="F124" s="1718">
        <v>474568.68005000002</v>
      </c>
      <c r="G124" s="1738">
        <v>21025.910179999999</v>
      </c>
      <c r="H124" s="1756">
        <v>92335.550109999996</v>
      </c>
      <c r="I124" s="1738">
        <v>418612.02838999999</v>
      </c>
      <c r="J124" s="1738">
        <v>186238.83445000002</v>
      </c>
      <c r="K124" s="1738">
        <v>416928.87507999997</v>
      </c>
      <c r="L124" s="1748">
        <v>41201.590729999996</v>
      </c>
      <c r="M124" s="1729">
        <v>579629.04185999988</v>
      </c>
      <c r="N124" s="952">
        <v>941.43200000000002</v>
      </c>
      <c r="O124" s="867">
        <f t="shared" si="0"/>
        <v>2905252.7441199995</v>
      </c>
    </row>
    <row r="125" spans="2:17" ht="13.5" hidden="1" customHeight="1">
      <c r="B125" s="953" t="s">
        <v>340</v>
      </c>
      <c r="C125" s="952">
        <v>580775.28650000016</v>
      </c>
      <c r="D125" s="952">
        <v>28148.754950000002</v>
      </c>
      <c r="E125" s="952">
        <v>58618.61277</v>
      </c>
      <c r="F125" s="1718">
        <v>460451.35158000002</v>
      </c>
      <c r="G125" s="1738">
        <v>22509.193179999998</v>
      </c>
      <c r="H125" s="1756">
        <v>105466.94398000001</v>
      </c>
      <c r="I125" s="1738">
        <v>411831.58727999998</v>
      </c>
      <c r="J125" s="1738">
        <v>176732.66442000002</v>
      </c>
      <c r="K125" s="1738">
        <v>440470.41926</v>
      </c>
      <c r="L125" s="1748">
        <v>41154.466009999996</v>
      </c>
      <c r="M125" s="1729">
        <v>571925.97849999985</v>
      </c>
      <c r="N125" s="952">
        <v>886.88</v>
      </c>
      <c r="O125" s="867">
        <f t="shared" si="0"/>
        <v>2898972.1384299998</v>
      </c>
    </row>
    <row r="126" spans="2:17" ht="13.5" hidden="1" customHeight="1">
      <c r="B126" s="953" t="s">
        <v>341</v>
      </c>
      <c r="C126" s="952">
        <v>598429.93062</v>
      </c>
      <c r="D126" s="952">
        <v>28307.877280000001</v>
      </c>
      <c r="E126" s="952">
        <v>59212.988340000004</v>
      </c>
      <c r="F126" s="1718">
        <v>443604.09937000007</v>
      </c>
      <c r="G126" s="1738">
        <v>22711.873179999999</v>
      </c>
      <c r="H126" s="1756">
        <v>102014.98034000001</v>
      </c>
      <c r="I126" s="1738">
        <v>421227.97336</v>
      </c>
      <c r="J126" s="1738">
        <v>174144.20763000002</v>
      </c>
      <c r="K126" s="1738">
        <v>467804.49501000001</v>
      </c>
      <c r="L126" s="1748">
        <v>43051.036949999994</v>
      </c>
      <c r="M126" s="1729">
        <v>569250.05350999988</v>
      </c>
      <c r="N126" s="952">
        <v>929.52099999999996</v>
      </c>
      <c r="O126" s="867">
        <f t="shared" si="0"/>
        <v>2930689.0365900006</v>
      </c>
    </row>
    <row r="127" spans="2:17" ht="13.5" hidden="1" customHeight="1">
      <c r="B127" s="953" t="s">
        <v>342</v>
      </c>
      <c r="C127" s="952">
        <v>609537.23918000003</v>
      </c>
      <c r="D127" s="952">
        <v>33868.437749999997</v>
      </c>
      <c r="E127" s="952">
        <v>53813.711909999998</v>
      </c>
      <c r="F127" s="1718">
        <v>466727.60313</v>
      </c>
      <c r="G127" s="1738">
        <v>21566.011180000001</v>
      </c>
      <c r="H127" s="1756">
        <v>104959.34356000001</v>
      </c>
      <c r="I127" s="1738">
        <v>447136.59071999998</v>
      </c>
      <c r="J127" s="1738">
        <v>141401.60445000001</v>
      </c>
      <c r="K127" s="1738">
        <v>484254.75345999998</v>
      </c>
      <c r="L127" s="1748">
        <v>40156.61666</v>
      </c>
      <c r="M127" s="1729">
        <v>573330.36726999981</v>
      </c>
      <c r="N127" s="952">
        <v>907.71900000000005</v>
      </c>
      <c r="O127" s="867">
        <f t="shared" si="0"/>
        <v>2977659.9982699994</v>
      </c>
    </row>
    <row r="128" spans="2:17" ht="15" hidden="1" customHeight="1">
      <c r="B128" s="953" t="s">
        <v>343</v>
      </c>
      <c r="C128" s="952">
        <v>650547.17152713728</v>
      </c>
      <c r="D128" s="952">
        <v>28696.710920653444</v>
      </c>
      <c r="E128" s="952">
        <v>49784.853569917337</v>
      </c>
      <c r="F128" s="1718">
        <v>440864.16996849002</v>
      </c>
      <c r="G128" s="1738">
        <v>12868.914488701714</v>
      </c>
      <c r="H128" s="1756">
        <v>104288.08051410523</v>
      </c>
      <c r="I128" s="1738">
        <v>428393.14477142168</v>
      </c>
      <c r="J128" s="1738">
        <v>152136.92264850764</v>
      </c>
      <c r="K128" s="1738">
        <v>444207.75032272632</v>
      </c>
      <c r="L128" s="1748">
        <v>40760.518325870537</v>
      </c>
      <c r="M128" s="1729">
        <v>543920.39541271958</v>
      </c>
      <c r="N128" s="952">
        <v>696.20500000000004</v>
      </c>
      <c r="O128" s="867">
        <f t="shared" si="0"/>
        <v>2897164.8374702502</v>
      </c>
    </row>
    <row r="129" spans="2:17" ht="20.25" hidden="1" customHeight="1">
      <c r="B129" s="953" t="s">
        <v>344</v>
      </c>
      <c r="C129" s="952">
        <v>590610.63590820797</v>
      </c>
      <c r="D129" s="952">
        <v>30958.779564229499</v>
      </c>
      <c r="E129" s="952">
        <v>44706.473424362201</v>
      </c>
      <c r="F129" s="1718">
        <v>366799.18023429799</v>
      </c>
      <c r="G129" s="1738">
        <v>13354.598293802201</v>
      </c>
      <c r="H129" s="1756">
        <v>87897.476006565397</v>
      </c>
      <c r="I129" s="1738">
        <v>450208.49412079901</v>
      </c>
      <c r="J129" s="1738">
        <v>163452.877181324</v>
      </c>
      <c r="K129" s="1738">
        <v>475424.45868318499</v>
      </c>
      <c r="L129" s="1748">
        <v>40154.294660748703</v>
      </c>
      <c r="M129" s="1729">
        <v>518998.25283694401</v>
      </c>
      <c r="N129" s="952">
        <v>527.49935249794498</v>
      </c>
      <c r="O129" s="867">
        <f t="shared" si="0"/>
        <v>2783093.0202669641</v>
      </c>
    </row>
    <row r="130" spans="2:17" ht="18" hidden="1" customHeight="1">
      <c r="B130" s="953"/>
      <c r="C130" s="952"/>
      <c r="D130" s="952"/>
      <c r="E130" s="952"/>
      <c r="F130" s="1718"/>
      <c r="G130" s="1738"/>
      <c r="H130" s="1756"/>
      <c r="I130" s="1738"/>
      <c r="J130" s="1738"/>
      <c r="K130" s="1738"/>
      <c r="L130" s="1748"/>
      <c r="M130" s="1729"/>
      <c r="N130" s="952"/>
      <c r="O130" s="952"/>
    </row>
    <row r="131" spans="2:17" ht="12.75" hidden="1" customHeight="1">
      <c r="B131" s="930">
        <v>2016</v>
      </c>
      <c r="C131" s="952"/>
      <c r="D131" s="952"/>
      <c r="E131" s="952"/>
      <c r="F131" s="1718"/>
      <c r="G131" s="1738"/>
      <c r="H131" s="1756"/>
      <c r="I131" s="1738"/>
      <c r="J131" s="1738"/>
      <c r="K131" s="1738"/>
      <c r="L131" s="1748"/>
      <c r="M131" s="1729"/>
      <c r="N131" s="952"/>
      <c r="O131" s="867"/>
    </row>
    <row r="132" spans="2:17" ht="13.5" hidden="1" customHeight="1">
      <c r="B132" s="1163" t="s">
        <v>345</v>
      </c>
      <c r="C132" s="1160">
        <v>577684.3761313248</v>
      </c>
      <c r="D132" s="1160">
        <v>35033.634409999999</v>
      </c>
      <c r="E132" s="1160">
        <v>35535.939891852751</v>
      </c>
      <c r="F132" s="1719">
        <v>379618.18375131028</v>
      </c>
      <c r="G132" s="1739">
        <v>13329.157005185734</v>
      </c>
      <c r="H132" s="1202">
        <v>68325.795789646087</v>
      </c>
      <c r="I132" s="1739">
        <v>476676.99916535011</v>
      </c>
      <c r="J132" s="1739">
        <v>158150.49367627787</v>
      </c>
      <c r="K132" s="1739">
        <v>410992.5953438303</v>
      </c>
      <c r="L132" s="1749">
        <v>40295.606872492506</v>
      </c>
      <c r="M132" s="1730">
        <v>535379.27163607953</v>
      </c>
      <c r="N132" s="1160">
        <v>380.17099999999999</v>
      </c>
      <c r="O132" s="1160">
        <f>+SUM(C132:N132)</f>
        <v>2731402.2246733499</v>
      </c>
    </row>
    <row r="133" spans="2:17" ht="13.5" hidden="1" customHeight="1">
      <c r="B133" s="1163" t="s">
        <v>334</v>
      </c>
      <c r="C133" s="1160">
        <v>539562.80512999999</v>
      </c>
      <c r="D133" s="1160">
        <v>35885.126779999991</v>
      </c>
      <c r="E133" s="1160">
        <v>37857.431400000009</v>
      </c>
      <c r="F133" s="1719">
        <v>374835.12011000002</v>
      </c>
      <c r="G133" s="1739">
        <v>13285.87118</v>
      </c>
      <c r="H133" s="1202">
        <v>63301.788690000001</v>
      </c>
      <c r="I133" s="1739">
        <v>473970.28807000001</v>
      </c>
      <c r="J133" s="1739">
        <v>155889.37384000001</v>
      </c>
      <c r="K133" s="1739">
        <v>415520.55783000001</v>
      </c>
      <c r="L133" s="1749">
        <v>40862.49555</v>
      </c>
      <c r="M133" s="1730">
        <v>531789.54531999992</v>
      </c>
      <c r="N133" s="1160">
        <v>365.30700000000002</v>
      </c>
      <c r="O133" s="1160">
        <v>2683125.7109000008</v>
      </c>
      <c r="Q133" s="916">
        <v>1000</v>
      </c>
    </row>
    <row r="134" spans="2:17" ht="13.5" hidden="1" customHeight="1">
      <c r="B134" s="1161" t="s">
        <v>335</v>
      </c>
      <c r="C134" s="1160">
        <v>586349.72360000003</v>
      </c>
      <c r="D134" s="1160">
        <v>39180.482629999999</v>
      </c>
      <c r="E134" s="1160">
        <v>41037.509870000002</v>
      </c>
      <c r="F134" s="1719">
        <v>371809.63652</v>
      </c>
      <c r="G134" s="1739">
        <v>13397.894179999999</v>
      </c>
      <c r="H134" s="1202">
        <v>63061.358209999999</v>
      </c>
      <c r="I134" s="1739">
        <v>444769.08032000007</v>
      </c>
      <c r="J134" s="1739">
        <v>156209.21027000001</v>
      </c>
      <c r="K134" s="1739">
        <v>402900.48317999998</v>
      </c>
      <c r="L134" s="1749">
        <v>44606.678</v>
      </c>
      <c r="M134" s="1730">
        <v>588882.68245999992</v>
      </c>
      <c r="N134" s="1160">
        <v>410.74</v>
      </c>
      <c r="O134" s="1160">
        <v>2752615.4792400007</v>
      </c>
      <c r="Q134" s="916"/>
    </row>
    <row r="135" spans="2:17" ht="13.5" hidden="1" customHeight="1">
      <c r="B135" s="1161" t="s">
        <v>336</v>
      </c>
      <c r="C135" s="1160">
        <v>527545.79981</v>
      </c>
      <c r="D135" s="1160">
        <v>46612.508249999999</v>
      </c>
      <c r="E135" s="1160">
        <v>40624.21970999999</v>
      </c>
      <c r="F135" s="1719">
        <v>379571.96559000004</v>
      </c>
      <c r="G135" s="1739">
        <v>13428.107050000001</v>
      </c>
      <c r="H135" s="1202">
        <v>69469.708639999997</v>
      </c>
      <c r="I135" s="1739">
        <v>437795.36063000007</v>
      </c>
      <c r="J135" s="1739">
        <v>142682.07503000001</v>
      </c>
      <c r="K135" s="1739">
        <v>421335.55911999999</v>
      </c>
      <c r="L135" s="1749">
        <v>43921.374609999992</v>
      </c>
      <c r="M135" s="1730">
        <v>645037.29125000001</v>
      </c>
      <c r="N135" s="1160">
        <v>9410.027</v>
      </c>
      <c r="O135" s="1160">
        <v>2777433.9966899995</v>
      </c>
      <c r="Q135" s="916">
        <v>1000</v>
      </c>
    </row>
    <row r="136" spans="2:17" ht="13.5" hidden="1" customHeight="1">
      <c r="B136" s="1161" t="s">
        <v>337</v>
      </c>
      <c r="C136" s="1160">
        <v>522239.83062999998</v>
      </c>
      <c r="D136" s="1160">
        <v>40194.356060000006</v>
      </c>
      <c r="E136" s="1160">
        <v>38496.83481</v>
      </c>
      <c r="F136" s="1719">
        <v>358042.51500999997</v>
      </c>
      <c r="G136" s="1739">
        <v>13280.842050000001</v>
      </c>
      <c r="H136" s="1202">
        <v>65381.238259999998</v>
      </c>
      <c r="I136" s="1739">
        <v>439295.47350000002</v>
      </c>
      <c r="J136" s="1739">
        <v>145180.00293000002</v>
      </c>
      <c r="K136" s="1739">
        <v>401304.06614000001</v>
      </c>
      <c r="L136" s="1749">
        <v>41908.492130000006</v>
      </c>
      <c r="M136" s="1730">
        <v>651719.28992000001</v>
      </c>
      <c r="N136" s="1160">
        <v>9578.9740000000002</v>
      </c>
      <c r="O136" s="1160">
        <v>2726621.9154400001</v>
      </c>
      <c r="Q136" s="916"/>
    </row>
    <row r="137" spans="2:17" ht="13.5" hidden="1" customHeight="1">
      <c r="B137" s="1161" t="s">
        <v>338</v>
      </c>
      <c r="C137" s="1160">
        <v>510016.82611000002</v>
      </c>
      <c r="D137" s="1160">
        <v>39316.944040000002</v>
      </c>
      <c r="E137" s="1160">
        <v>36866.13027999999</v>
      </c>
      <c r="F137" s="1719">
        <v>361138.11921000003</v>
      </c>
      <c r="G137" s="1739">
        <v>12764.477050000001</v>
      </c>
      <c r="H137" s="1202">
        <v>68850.32465000001</v>
      </c>
      <c r="I137" s="1739">
        <v>433145.27992999996</v>
      </c>
      <c r="J137" s="1739">
        <v>143595.57198000001</v>
      </c>
      <c r="K137" s="1739">
        <v>476484.52530999994</v>
      </c>
      <c r="L137" s="1749">
        <v>42179.59865</v>
      </c>
      <c r="M137" s="1730">
        <v>650071.35571999988</v>
      </c>
      <c r="N137" s="1160">
        <v>9739.1579999999994</v>
      </c>
      <c r="O137" s="1160">
        <v>2784168.3109300002</v>
      </c>
      <c r="Q137" s="916"/>
    </row>
    <row r="138" spans="2:17" ht="13.5" hidden="1" customHeight="1">
      <c r="B138" s="1161" t="s">
        <v>339</v>
      </c>
      <c r="C138" s="1160">
        <v>501744.55872999993</v>
      </c>
      <c r="D138" s="1160">
        <v>43266.633040000001</v>
      </c>
      <c r="E138" s="1160">
        <v>12746.621230000001</v>
      </c>
      <c r="F138" s="1719">
        <v>287960.53413000004</v>
      </c>
      <c r="G138" s="1739">
        <v>11403.028050000001</v>
      </c>
      <c r="H138" s="1202">
        <v>64344.74164</v>
      </c>
      <c r="I138" s="1739">
        <v>423354.38434000005</v>
      </c>
      <c r="J138" s="1739">
        <v>141639.58378000002</v>
      </c>
      <c r="K138" s="1739">
        <v>489050.58799000003</v>
      </c>
      <c r="L138" s="1749">
        <v>40059.881970000002</v>
      </c>
      <c r="M138" s="1730">
        <v>652366.76529000001</v>
      </c>
      <c r="N138" s="1160">
        <v>9804.5709999999999</v>
      </c>
      <c r="O138" s="1160">
        <v>2677741.8911900003</v>
      </c>
      <c r="Q138" s="916"/>
    </row>
    <row r="139" spans="2:17" ht="13.5" hidden="1" customHeight="1">
      <c r="B139" s="1161" t="s">
        <v>340</v>
      </c>
      <c r="C139" s="1160">
        <v>498489.63701000006</v>
      </c>
      <c r="D139" s="1160">
        <v>43265.509809999996</v>
      </c>
      <c r="E139" s="1160">
        <v>26005.351309999998</v>
      </c>
      <c r="F139" s="1719">
        <v>295107.96183000004</v>
      </c>
      <c r="G139" s="1739">
        <v>11957.40418</v>
      </c>
      <c r="H139" s="1202">
        <v>69959.847399999999</v>
      </c>
      <c r="I139" s="1739">
        <v>423824.70783999999</v>
      </c>
      <c r="J139" s="1739">
        <v>139556.66958000002</v>
      </c>
      <c r="K139" s="1739">
        <v>458763.31650000002</v>
      </c>
      <c r="L139" s="1749">
        <v>44237.337509999998</v>
      </c>
      <c r="M139" s="1730">
        <v>636726.75025000004</v>
      </c>
      <c r="N139" s="1160">
        <v>10497.050999999999</v>
      </c>
      <c r="O139" s="1160">
        <v>2658391.54422</v>
      </c>
      <c r="Q139" s="916"/>
    </row>
    <row r="140" spans="2:17" ht="13.5" hidden="1" customHeight="1">
      <c r="B140" s="1161" t="s">
        <v>341</v>
      </c>
      <c r="C140" s="1162">
        <v>487504.2</v>
      </c>
      <c r="D140" s="1160">
        <v>42900.696519999998</v>
      </c>
      <c r="E140" s="1162">
        <v>20644.2</v>
      </c>
      <c r="F140" s="1719">
        <v>338165.8</v>
      </c>
      <c r="G140" s="1739">
        <v>11960.4</v>
      </c>
      <c r="H140" s="1202">
        <v>154582.0232</v>
      </c>
      <c r="I140" s="1739">
        <v>409891.03</v>
      </c>
      <c r="J140" s="1739">
        <v>142259.6</v>
      </c>
      <c r="K140" s="1739">
        <v>400059.8</v>
      </c>
      <c r="L140" s="1749">
        <v>40609.699999999997</v>
      </c>
      <c r="M140" s="1730">
        <v>636000.75586000003</v>
      </c>
      <c r="N140" s="1162">
        <v>11273.255999999999</v>
      </c>
      <c r="O140" s="1162">
        <f>SUM(C140:N140)</f>
        <v>2695851.4615800004</v>
      </c>
      <c r="Q140" s="916"/>
    </row>
    <row r="141" spans="2:17" ht="13.5" hidden="1" customHeight="1">
      <c r="B141" s="1161" t="s">
        <v>342</v>
      </c>
      <c r="C141" s="1162">
        <v>513303.73326999997</v>
      </c>
      <c r="D141" s="1162">
        <v>44348.826719999997</v>
      </c>
      <c r="E141" s="1162">
        <v>23814.148100000002</v>
      </c>
      <c r="F141" s="1719">
        <v>333709.51535</v>
      </c>
      <c r="G141" s="1739">
        <v>11968.597179999999</v>
      </c>
      <c r="H141" s="1202">
        <v>70984.282059999998</v>
      </c>
      <c r="I141" s="1739">
        <v>418465.26685999997</v>
      </c>
      <c r="J141" s="1739">
        <v>152571.55562999999</v>
      </c>
      <c r="K141" s="1739">
        <v>456867.40477999998</v>
      </c>
      <c r="L141" s="1749">
        <v>45511.398910000004</v>
      </c>
      <c r="M141" s="1730">
        <v>637546.11503999995</v>
      </c>
      <c r="N141" s="1162">
        <v>11122.177</v>
      </c>
      <c r="O141" s="1162">
        <v>2720213.0208999994</v>
      </c>
      <c r="Q141" s="916"/>
    </row>
    <row r="142" spans="2:17" ht="13.5" hidden="1" customHeight="1">
      <c r="B142" s="1161" t="s">
        <v>343</v>
      </c>
      <c r="C142" s="1162">
        <v>526709.80000000005</v>
      </c>
      <c r="D142" s="1160">
        <v>42580.2</v>
      </c>
      <c r="E142" s="1160">
        <v>22481.4</v>
      </c>
      <c r="F142" s="1719">
        <v>338556.1</v>
      </c>
      <c r="G142" s="1739">
        <v>11358.7</v>
      </c>
      <c r="H142" s="1202">
        <v>72491.899999999994</v>
      </c>
      <c r="I142" s="1739">
        <v>413849.2</v>
      </c>
      <c r="J142" s="1739">
        <v>152092.29999999999</v>
      </c>
      <c r="K142" s="1739">
        <v>464279.4</v>
      </c>
      <c r="L142" s="1749">
        <v>42762.1</v>
      </c>
      <c r="M142" s="1730">
        <v>641080.5</v>
      </c>
      <c r="N142" s="1160">
        <v>10545.5</v>
      </c>
      <c r="O142" s="1160">
        <v>2738787</v>
      </c>
      <c r="Q142" s="916"/>
    </row>
    <row r="143" spans="2:17" ht="15.75" hidden="1" customHeight="1">
      <c r="B143" s="1159" t="s">
        <v>344</v>
      </c>
      <c r="C143" s="1160">
        <v>436452.3</v>
      </c>
      <c r="D143" s="1160">
        <v>41297.5</v>
      </c>
      <c r="E143" s="1160">
        <v>19541.400000000001</v>
      </c>
      <c r="F143" s="1719">
        <v>311503.09999999998</v>
      </c>
      <c r="G143" s="1739">
        <v>11668.9</v>
      </c>
      <c r="H143" s="1202">
        <v>327575.96676725923</v>
      </c>
      <c r="I143" s="1739">
        <v>377945.5</v>
      </c>
      <c r="J143" s="1739">
        <v>134516</v>
      </c>
      <c r="K143" s="1739">
        <v>415801.59999999998</v>
      </c>
      <c r="L143" s="1749">
        <v>36867.199999999997</v>
      </c>
      <c r="M143" s="1730">
        <v>613022.6</v>
      </c>
      <c r="N143" s="1160">
        <v>10287.700000000001</v>
      </c>
      <c r="O143" s="1160">
        <v>2736479.6</v>
      </c>
      <c r="Q143" s="916"/>
    </row>
    <row r="144" spans="2:17" ht="13.5" customHeight="1" thickTop="1">
      <c r="B144" s="1018"/>
      <c r="C144" s="952"/>
      <c r="D144" s="952"/>
      <c r="E144" s="952"/>
      <c r="F144" s="1718"/>
      <c r="G144" s="1738"/>
      <c r="H144" s="1756"/>
      <c r="I144" s="1738"/>
      <c r="J144" s="1738"/>
      <c r="K144" s="1738"/>
      <c r="L144" s="1748"/>
      <c r="M144" s="1729"/>
      <c r="N144" s="952"/>
      <c r="O144" s="952"/>
      <c r="Q144" s="916"/>
    </row>
    <row r="145" spans="2:18" ht="13.5" customHeight="1">
      <c r="B145" s="930">
        <v>2017</v>
      </c>
      <c r="C145" s="952"/>
      <c r="D145" s="952"/>
      <c r="E145" s="952"/>
      <c r="F145" s="1718"/>
      <c r="G145" s="1738"/>
      <c r="H145" s="1756"/>
      <c r="I145" s="1738"/>
      <c r="J145" s="1738"/>
      <c r="K145" s="1738"/>
      <c r="L145" s="1748"/>
      <c r="M145" s="1729"/>
      <c r="N145" s="952"/>
      <c r="O145" s="952"/>
      <c r="Q145" s="916"/>
      <c r="R145" s="530">
        <v>1000000</v>
      </c>
    </row>
    <row r="146" spans="2:18" ht="13.5" hidden="1" customHeight="1">
      <c r="B146" s="1159" t="s">
        <v>345</v>
      </c>
      <c r="C146" s="1160">
        <v>448344.69129898638</v>
      </c>
      <c r="D146" s="1160">
        <v>41732.817209746907</v>
      </c>
      <c r="E146" s="1160">
        <v>22069.342129563138</v>
      </c>
      <c r="F146" s="1719">
        <v>264734.22784650838</v>
      </c>
      <c r="G146" s="1739">
        <v>12019.334933587603</v>
      </c>
      <c r="H146" s="1202">
        <v>270117.20045183407</v>
      </c>
      <c r="I146" s="1739">
        <v>350757.13128586317</v>
      </c>
      <c r="J146" s="1739">
        <v>144447.32195607288</v>
      </c>
      <c r="K146" s="1739">
        <v>394945.00020818261</v>
      </c>
      <c r="L146" s="1749">
        <v>40974.963209417139</v>
      </c>
      <c r="M146" s="1730">
        <v>591245.72641620948</v>
      </c>
      <c r="N146" s="1160">
        <v>11489.307543607361</v>
      </c>
      <c r="O146" s="1160">
        <v>2592877.0644895793</v>
      </c>
      <c r="Q146" s="916"/>
    </row>
    <row r="147" spans="2:18" ht="13.5" hidden="1" customHeight="1">
      <c r="B147" s="1159" t="s">
        <v>334</v>
      </c>
      <c r="C147" s="1160">
        <v>436206.24388999998</v>
      </c>
      <c r="D147" s="1160">
        <v>40112.294190000001</v>
      </c>
      <c r="E147" s="1160">
        <v>24467.489409999998</v>
      </c>
      <c r="F147" s="1719">
        <v>269358.31718000001</v>
      </c>
      <c r="G147" s="1739">
        <v>12146.785180000001</v>
      </c>
      <c r="H147" s="1202">
        <v>272314.83276999998</v>
      </c>
      <c r="I147" s="1739">
        <v>361416.83984999999</v>
      </c>
      <c r="J147" s="1739">
        <v>143990.36227000001</v>
      </c>
      <c r="K147" s="1739">
        <v>373445.05574999994</v>
      </c>
      <c r="L147" s="1749">
        <v>40250.681809999995</v>
      </c>
      <c r="M147" s="1730">
        <v>568686.27506999997</v>
      </c>
      <c r="N147" s="1160">
        <v>11227.869000000001</v>
      </c>
      <c r="O147" s="1160">
        <v>2553623.0463700001</v>
      </c>
      <c r="Q147" s="916"/>
    </row>
    <row r="148" spans="2:18" ht="13.5" hidden="1" customHeight="1">
      <c r="B148" s="1159" t="s">
        <v>335</v>
      </c>
      <c r="C148" s="1160">
        <v>425496.81008999998</v>
      </c>
      <c r="D148" s="1160">
        <v>54688.362419999998</v>
      </c>
      <c r="E148" s="1160">
        <v>25533.44051</v>
      </c>
      <c r="F148" s="1719">
        <v>275500.14506000001</v>
      </c>
      <c r="G148" s="1739">
        <v>12241.775180000001</v>
      </c>
      <c r="H148" s="1202">
        <v>290985.25154999993</v>
      </c>
      <c r="I148" s="1739">
        <v>349722.51429999998</v>
      </c>
      <c r="J148" s="1739">
        <v>159101.03737000001</v>
      </c>
      <c r="K148" s="1739">
        <v>359672.51640999998</v>
      </c>
      <c r="L148" s="1749">
        <v>37864.054630000006</v>
      </c>
      <c r="M148" s="1730">
        <v>572233.2647099999</v>
      </c>
      <c r="N148" s="1160">
        <v>13047.709000000001</v>
      </c>
      <c r="O148" s="1160">
        <f t="shared" ref="O148:O157" si="1">(SUM(C148:N148))</f>
        <v>2576086.8812299995</v>
      </c>
      <c r="Q148" s="916"/>
    </row>
    <row r="149" spans="2:18" ht="13.5" hidden="1" customHeight="1">
      <c r="B149" s="1159" t="s">
        <v>336</v>
      </c>
      <c r="C149" s="1160">
        <v>426696.6</v>
      </c>
      <c r="D149" s="1160">
        <v>43836.6</v>
      </c>
      <c r="E149" s="1160">
        <v>18145.2</v>
      </c>
      <c r="F149" s="1719">
        <v>340025.3</v>
      </c>
      <c r="G149" s="1739">
        <v>12219.1</v>
      </c>
      <c r="H149" s="1202">
        <v>271824</v>
      </c>
      <c r="I149" s="1739">
        <v>360945.8</v>
      </c>
      <c r="J149" s="1739">
        <v>134101</v>
      </c>
      <c r="K149" s="1739">
        <v>350475.1</v>
      </c>
      <c r="L149" s="1749">
        <v>42208.4</v>
      </c>
      <c r="M149" s="1730">
        <v>571000.5</v>
      </c>
      <c r="N149" s="1160">
        <v>12492.9</v>
      </c>
      <c r="O149" s="1160">
        <f t="shared" si="1"/>
        <v>2583970.4999999995</v>
      </c>
      <c r="Q149" s="916"/>
    </row>
    <row r="150" spans="2:18" ht="13.5" hidden="1" customHeight="1">
      <c r="B150" s="1159" t="s">
        <v>337</v>
      </c>
      <c r="C150" s="1160">
        <v>428873.96071999997</v>
      </c>
      <c r="D150" s="1160">
        <v>43426.976769999994</v>
      </c>
      <c r="E150" s="1160">
        <v>16689.044549999999</v>
      </c>
      <c r="F150" s="1719">
        <v>322695.44492000004</v>
      </c>
      <c r="G150" s="1739">
        <v>12252.609179999999</v>
      </c>
      <c r="H150" s="1202">
        <v>269976.33457000001</v>
      </c>
      <c r="I150" s="1739">
        <v>360929.89127999998</v>
      </c>
      <c r="J150" s="1739">
        <v>117479.92615000001</v>
      </c>
      <c r="K150" s="1739">
        <v>354102.72136000003</v>
      </c>
      <c r="L150" s="1749">
        <v>41337.505020000004</v>
      </c>
      <c r="M150" s="1730">
        <v>569798.85404999997</v>
      </c>
      <c r="N150" s="1160">
        <v>11923.703</v>
      </c>
      <c r="O150" s="1160">
        <f t="shared" si="1"/>
        <v>2549486.9715700005</v>
      </c>
      <c r="Q150" s="916"/>
    </row>
    <row r="151" spans="2:18" ht="13.5" customHeight="1">
      <c r="B151" s="1159" t="s">
        <v>338</v>
      </c>
      <c r="C151" s="1160">
        <v>431677.54699</v>
      </c>
      <c r="D151" s="1160">
        <v>45017.95362</v>
      </c>
      <c r="E151" s="1160">
        <v>16989.168490000004</v>
      </c>
      <c r="F151" s="1719">
        <v>311641.37383</v>
      </c>
      <c r="G151" s="1739">
        <v>14435.56018</v>
      </c>
      <c r="H151" s="1202">
        <v>266917.50887000002</v>
      </c>
      <c r="I151" s="1739">
        <v>343590.17304000002</v>
      </c>
      <c r="J151" s="1739">
        <v>126542.83456000002</v>
      </c>
      <c r="K151" s="1739">
        <v>417469.76240000001</v>
      </c>
      <c r="L151" s="1749">
        <v>37849.48401</v>
      </c>
      <c r="M151" s="1730">
        <v>595749.54584999988</v>
      </c>
      <c r="N151" s="1160">
        <v>12001.606</v>
      </c>
      <c r="O151" s="1160">
        <f t="shared" si="1"/>
        <v>2619882.5178400003</v>
      </c>
      <c r="Q151" s="916">
        <v>1000</v>
      </c>
    </row>
    <row r="152" spans="2:18" ht="13.5" customHeight="1">
      <c r="B152" s="1159" t="s">
        <v>339</v>
      </c>
      <c r="C152" s="1160">
        <v>459127.9734496781</v>
      </c>
      <c r="D152" s="1160">
        <v>52500.082293626874</v>
      </c>
      <c r="E152" s="1160">
        <v>11717.012812728704</v>
      </c>
      <c r="F152" s="1719">
        <v>255319.03706294263</v>
      </c>
      <c r="G152" s="1739">
        <v>14541.04051585981</v>
      </c>
      <c r="H152" s="1202">
        <v>255591.1537658149</v>
      </c>
      <c r="I152" s="1739">
        <v>311364.35411469842</v>
      </c>
      <c r="J152" s="1739">
        <v>131420.5025827128</v>
      </c>
      <c r="K152" s="1739">
        <v>422799.79531096894</v>
      </c>
      <c r="L152" s="1749">
        <v>39630.676448242302</v>
      </c>
      <c r="M152" s="1730">
        <v>609112.51201887568</v>
      </c>
      <c r="N152" s="1160">
        <v>14464.342581858118</v>
      </c>
      <c r="O152" s="1160">
        <f t="shared" si="1"/>
        <v>2577588.4829580071</v>
      </c>
      <c r="Q152" s="916"/>
      <c r="R152" s="959">
        <v>1000</v>
      </c>
    </row>
    <row r="153" spans="2:18" ht="13.5" customHeight="1">
      <c r="B153" s="1159" t="s">
        <v>340</v>
      </c>
      <c r="C153" s="1160">
        <v>457861.92856999999</v>
      </c>
      <c r="D153" s="1160">
        <v>52622.559820000002</v>
      </c>
      <c r="E153" s="1160">
        <v>11736.01714</v>
      </c>
      <c r="F153" s="1719">
        <v>262602.65463</v>
      </c>
      <c r="G153" s="1739">
        <v>17438.897089999999</v>
      </c>
      <c r="H153" s="1202">
        <v>256802.26422000001</v>
      </c>
      <c r="I153" s="1739">
        <v>313868.53775000002</v>
      </c>
      <c r="J153" s="1739">
        <v>138714.90734000001</v>
      </c>
      <c r="K153" s="1739">
        <v>420653.59417</v>
      </c>
      <c r="L153" s="1749">
        <v>41089.288860000001</v>
      </c>
      <c r="M153" s="1730">
        <v>617686.42952999996</v>
      </c>
      <c r="N153" s="1160">
        <v>15194.183999999999</v>
      </c>
      <c r="O153" s="1160">
        <f t="shared" si="1"/>
        <v>2606271.2631199998</v>
      </c>
      <c r="Q153" s="916">
        <v>1000000</v>
      </c>
    </row>
    <row r="154" spans="2:18" ht="13.5" customHeight="1">
      <c r="B154" s="1159" t="s">
        <v>341</v>
      </c>
      <c r="C154" s="1160">
        <v>457157.17464398593</v>
      </c>
      <c r="D154" s="1160">
        <v>48477.145406154974</v>
      </c>
      <c r="E154" s="1160">
        <v>12117.865641883207</v>
      </c>
      <c r="F154" s="1719">
        <v>340506.37120804441</v>
      </c>
      <c r="G154" s="1739">
        <v>21660.117839999999</v>
      </c>
      <c r="H154" s="1202">
        <v>265082.33934053994</v>
      </c>
      <c r="I154" s="1739">
        <v>331929.56044874655</v>
      </c>
      <c r="J154" s="1739">
        <v>124822.81084450224</v>
      </c>
      <c r="K154" s="1739">
        <v>393491.34103733988</v>
      </c>
      <c r="L154" s="1749">
        <v>41116.954274736338</v>
      </c>
      <c r="M154" s="1730">
        <v>619866.96501938126</v>
      </c>
      <c r="N154" s="1160">
        <v>16061.198</v>
      </c>
      <c r="O154" s="1160">
        <f t="shared" si="1"/>
        <v>2672289.8437053142</v>
      </c>
      <c r="Q154" s="916"/>
    </row>
    <row r="155" spans="2:18" ht="13.5" customHeight="1">
      <c r="B155" s="1159" t="s">
        <v>342</v>
      </c>
      <c r="C155" s="1160">
        <v>460475.05972905498</v>
      </c>
      <c r="D155" s="1160">
        <v>46588.024888095097</v>
      </c>
      <c r="E155" s="1160">
        <v>12273.5604823049</v>
      </c>
      <c r="F155" s="1719">
        <v>329020.80449819099</v>
      </c>
      <c r="G155" s="1739">
        <v>21810.625470160601</v>
      </c>
      <c r="H155" s="1202">
        <v>262118.23717054</v>
      </c>
      <c r="I155" s="1739">
        <v>317587.017546847</v>
      </c>
      <c r="J155" s="1739">
        <v>126041.558366058</v>
      </c>
      <c r="K155" s="1739">
        <v>383374.31535188202</v>
      </c>
      <c r="L155" s="1749">
        <v>41351.434681445302</v>
      </c>
      <c r="M155" s="1730">
        <v>634561.22937300103</v>
      </c>
      <c r="N155" s="1160">
        <v>16061.198</v>
      </c>
      <c r="O155" s="1160">
        <f t="shared" si="1"/>
        <v>2651263.0655575795</v>
      </c>
      <c r="Q155" s="916"/>
    </row>
    <row r="156" spans="2:18" ht="13.5" customHeight="1">
      <c r="B156" s="1159" t="s">
        <v>343</v>
      </c>
      <c r="C156" s="1160">
        <v>477486.139098374</v>
      </c>
      <c r="D156" s="1160">
        <v>46318.316296178702</v>
      </c>
      <c r="E156" s="1160">
        <v>12005.2406981645</v>
      </c>
      <c r="F156" s="1719">
        <v>323990.014348995</v>
      </c>
      <c r="G156" s="1739">
        <v>21811.003291485998</v>
      </c>
      <c r="H156" s="1202">
        <v>261421.05925054001</v>
      </c>
      <c r="I156" s="1739">
        <v>316225.50860697997</v>
      </c>
      <c r="J156" s="1739">
        <v>123307.23199390899</v>
      </c>
      <c r="K156" s="1739">
        <v>379542.70734984102</v>
      </c>
      <c r="L156" s="1749">
        <v>32215.253190544401</v>
      </c>
      <c r="M156" s="1730">
        <v>649034.32937159797</v>
      </c>
      <c r="N156" s="1160">
        <v>16061.198</v>
      </c>
      <c r="O156" s="1160">
        <f t="shared" si="1"/>
        <v>2659418.0014966102</v>
      </c>
      <c r="Q156" s="916"/>
    </row>
    <row r="157" spans="2:18" ht="13.5" customHeight="1">
      <c r="B157" s="1159" t="s">
        <v>344</v>
      </c>
      <c r="C157" s="1160">
        <v>489695.59354745218</v>
      </c>
      <c r="D157" s="1160">
        <v>54162.931060538322</v>
      </c>
      <c r="E157" s="1160">
        <v>10118.992550000001</v>
      </c>
      <c r="F157" s="1719">
        <v>334030.31992725091</v>
      </c>
      <c r="G157" s="1739">
        <v>21844.564739999998</v>
      </c>
      <c r="H157" s="1202">
        <v>269399.26811</v>
      </c>
      <c r="I157" s="1739">
        <v>307801.96198279236</v>
      </c>
      <c r="J157" s="1739">
        <v>126718.9919820948</v>
      </c>
      <c r="K157" s="1739">
        <v>375161.73033999995</v>
      </c>
      <c r="L157" s="1749">
        <v>31701.628600045075</v>
      </c>
      <c r="M157" s="1730">
        <v>621421.89894183911</v>
      </c>
      <c r="N157" s="1160">
        <v>13938.093510000001</v>
      </c>
      <c r="O157" s="1160">
        <f t="shared" si="1"/>
        <v>2655995.9752920126</v>
      </c>
      <c r="Q157" s="916"/>
    </row>
    <row r="158" spans="2:18" ht="13.5" customHeight="1">
      <c r="B158" s="1267"/>
      <c r="C158" s="1268"/>
      <c r="D158" s="1268"/>
      <c r="E158" s="1268"/>
      <c r="F158" s="1719"/>
      <c r="G158" s="1739"/>
      <c r="H158" s="1202"/>
      <c r="I158" s="1739"/>
      <c r="J158" s="1739"/>
      <c r="K158" s="1739"/>
      <c r="L158" s="1749"/>
      <c r="M158" s="1730"/>
      <c r="N158" s="1268"/>
      <c r="O158" s="1268"/>
      <c r="Q158" s="916"/>
    </row>
    <row r="159" spans="2:18" ht="13.5" customHeight="1">
      <c r="B159" s="930">
        <v>2018</v>
      </c>
      <c r="C159" s="1268"/>
      <c r="D159" s="1268"/>
      <c r="E159" s="1268"/>
      <c r="F159" s="1719"/>
      <c r="G159" s="1739"/>
      <c r="H159" s="1202"/>
      <c r="I159" s="1739"/>
      <c r="J159" s="1739"/>
      <c r="K159" s="1739"/>
      <c r="L159" s="1749"/>
      <c r="M159" s="1730"/>
      <c r="N159" s="1268"/>
      <c r="O159" s="1268"/>
      <c r="Q159" s="916"/>
    </row>
    <row r="160" spans="2:18" ht="13.5" customHeight="1">
      <c r="B160" s="930" t="s">
        <v>345</v>
      </c>
      <c r="C160" s="1268">
        <v>479109.64676880161</v>
      </c>
      <c r="D160" s="1268">
        <v>59336.798786619343</v>
      </c>
      <c r="E160" s="1268">
        <v>9442.4018342491108</v>
      </c>
      <c r="F160" s="1719">
        <v>289531.26020183339</v>
      </c>
      <c r="G160" s="1739">
        <v>20569.744815363094</v>
      </c>
      <c r="H160" s="1202">
        <v>258034.97019189221</v>
      </c>
      <c r="I160" s="1739">
        <v>271453.80955297028</v>
      </c>
      <c r="J160" s="1739">
        <v>106425.09261003375</v>
      </c>
      <c r="K160" s="1739">
        <v>390052.89160106052</v>
      </c>
      <c r="L160" s="1749">
        <v>32328.601481895585</v>
      </c>
      <c r="M160" s="1730">
        <v>617302.9504504432</v>
      </c>
      <c r="N160" s="1268">
        <v>14394.66285366872</v>
      </c>
      <c r="O160" s="1268">
        <f t="shared" ref="O160:O170" si="2">SUM(C160:N160)</f>
        <v>2547982.8311488312</v>
      </c>
      <c r="Q160" s="1319"/>
    </row>
    <row r="161" spans="2:17" ht="13.5" customHeight="1">
      <c r="B161" s="1267" t="s">
        <v>334</v>
      </c>
      <c r="C161" s="1268">
        <v>488203.1</v>
      </c>
      <c r="D161" s="1268" t="s">
        <v>1763</v>
      </c>
      <c r="E161" s="1160">
        <v>9271.6</v>
      </c>
      <c r="F161" s="1719">
        <v>315569.59999999998</v>
      </c>
      <c r="G161" s="1739">
        <v>20133.099999999999</v>
      </c>
      <c r="H161" s="1202">
        <v>258263.6</v>
      </c>
      <c r="I161" s="1739">
        <v>285045.09999999998</v>
      </c>
      <c r="J161" s="1739">
        <v>108649</v>
      </c>
      <c r="K161" s="1739">
        <v>393604.9</v>
      </c>
      <c r="L161" s="1749">
        <v>31636.6</v>
      </c>
      <c r="M161" s="1730">
        <v>618377.4</v>
      </c>
      <c r="N161" s="1160">
        <v>15010.6</v>
      </c>
      <c r="O161" s="1268">
        <f t="shared" si="2"/>
        <v>2543764.6</v>
      </c>
      <c r="Q161" s="1319"/>
    </row>
    <row r="162" spans="2:17" ht="13.5" customHeight="1">
      <c r="B162" s="930" t="s">
        <v>335</v>
      </c>
      <c r="C162" s="1160">
        <v>484764.71253505844</v>
      </c>
      <c r="D162" s="1160">
        <v>64826.467882718694</v>
      </c>
      <c r="E162" s="1160">
        <v>11050.472406936629</v>
      </c>
      <c r="F162" s="1719">
        <v>344731.33604487282</v>
      </c>
      <c r="G162" s="1739">
        <v>15203.348110000237</v>
      </c>
      <c r="H162" s="1202">
        <v>274150.2215842749</v>
      </c>
      <c r="I162" s="1739">
        <v>303649.15301741689</v>
      </c>
      <c r="J162" s="1739">
        <v>114431.85458860947</v>
      </c>
      <c r="K162" s="1739">
        <v>363449.4021463223</v>
      </c>
      <c r="L162" s="1749">
        <v>32793.419828233069</v>
      </c>
      <c r="M162" s="1730">
        <v>640496.88423895754</v>
      </c>
      <c r="N162" s="1160">
        <v>19893.137143178672</v>
      </c>
      <c r="O162" s="1268">
        <f t="shared" si="2"/>
        <v>2669440.4095265795</v>
      </c>
      <c r="Q162" s="1319"/>
    </row>
    <row r="163" spans="2:17" ht="13.5" customHeight="1">
      <c r="B163" s="930" t="s">
        <v>336</v>
      </c>
      <c r="C163" s="1268">
        <v>485789.99875141226</v>
      </c>
      <c r="D163" s="1268">
        <v>63948.199061319967</v>
      </c>
      <c r="E163" s="1268">
        <v>10904.160777513018</v>
      </c>
      <c r="F163" s="1719">
        <v>344532.06291769107</v>
      </c>
      <c r="G163" s="1739">
        <v>15015.245110000238</v>
      </c>
      <c r="H163" s="1202">
        <v>271071.76931933267</v>
      </c>
      <c r="I163" s="1739">
        <v>294270.79599970573</v>
      </c>
      <c r="J163" s="1739">
        <v>112692.09441666929</v>
      </c>
      <c r="K163" s="1739">
        <v>333633.77908316033</v>
      </c>
      <c r="L163" s="1749">
        <v>31103.4893977344</v>
      </c>
      <c r="M163" s="1730">
        <v>631920.517458588</v>
      </c>
      <c r="N163" s="1268">
        <v>22066.041463178673</v>
      </c>
      <c r="O163" s="1268">
        <f t="shared" si="2"/>
        <v>2616948.1537563056</v>
      </c>
      <c r="Q163" s="1319"/>
    </row>
    <row r="164" spans="2:17" ht="13.5" customHeight="1">
      <c r="B164" s="930" t="s">
        <v>337</v>
      </c>
      <c r="C164" s="1268">
        <v>501783.66887267801</v>
      </c>
      <c r="D164" s="1268">
        <v>63555.316259964398</v>
      </c>
      <c r="E164" s="1268">
        <v>10933.541650109</v>
      </c>
      <c r="F164" s="1719">
        <v>362939.62958876998</v>
      </c>
      <c r="G164" s="1739">
        <v>15079.816628902199</v>
      </c>
      <c r="H164" s="1202">
        <v>358553.35256793798</v>
      </c>
      <c r="I164" s="1739">
        <v>317666.654123377</v>
      </c>
      <c r="J164" s="1739">
        <v>117122.998341274</v>
      </c>
      <c r="K164" s="1739">
        <v>338846.29733466002</v>
      </c>
      <c r="L164" s="1749">
        <v>31523.133874202598</v>
      </c>
      <c r="M164" s="1730">
        <v>651443.97487169097</v>
      </c>
      <c r="N164" s="1268">
        <v>24226.372028179801</v>
      </c>
      <c r="O164" s="1268">
        <f t="shared" si="2"/>
        <v>2793674.756141746</v>
      </c>
      <c r="Q164" s="1319"/>
    </row>
    <row r="165" spans="2:17" ht="13.5" customHeight="1">
      <c r="B165" s="930" t="s">
        <v>338</v>
      </c>
      <c r="C165" s="1343">
        <v>475105.70905097795</v>
      </c>
      <c r="D165" s="1343">
        <v>66796.846335130831</v>
      </c>
      <c r="E165" s="1343">
        <v>13907.733845409542</v>
      </c>
      <c r="F165" s="1719">
        <v>385583.3162918294</v>
      </c>
      <c r="G165" s="1739">
        <v>15079.816628902205</v>
      </c>
      <c r="H165" s="1202">
        <v>344917.25486531912</v>
      </c>
      <c r="I165" s="1739">
        <v>323212.11723267147</v>
      </c>
      <c r="J165" s="1739">
        <v>117146.59263816239</v>
      </c>
      <c r="K165" s="1739">
        <v>335216.91463160404</v>
      </c>
      <c r="L165" s="1749">
        <v>34457.606847128489</v>
      </c>
      <c r="M165" s="1730">
        <v>655427.01858683303</v>
      </c>
      <c r="N165" s="1343">
        <v>34163.404307006778</v>
      </c>
      <c r="O165" s="1268">
        <f t="shared" si="2"/>
        <v>2801014.3312609755</v>
      </c>
      <c r="Q165" s="1319"/>
    </row>
    <row r="166" spans="2:17" ht="13.5" customHeight="1">
      <c r="B166" s="930" t="s">
        <v>339</v>
      </c>
      <c r="C166" s="1343">
        <v>463286.3032977996</v>
      </c>
      <c r="D166" s="1343">
        <v>70905.217858786622</v>
      </c>
      <c r="E166" s="1343">
        <v>18924.141567027684</v>
      </c>
      <c r="F166" s="1719">
        <v>383314.67687243415</v>
      </c>
      <c r="G166" s="1739">
        <v>14976.417390000239</v>
      </c>
      <c r="H166" s="1202">
        <v>140624.55281053996</v>
      </c>
      <c r="I166" s="1739">
        <v>274507.8216338327</v>
      </c>
      <c r="J166" s="1739">
        <v>113776.27249330125</v>
      </c>
      <c r="K166" s="1739">
        <v>309209.52342701465</v>
      </c>
      <c r="L166" s="1749">
        <v>37473.989126977765</v>
      </c>
      <c r="M166" s="1730">
        <v>652652.69392370398</v>
      </c>
      <c r="N166" s="1343">
        <v>34402.123689999986</v>
      </c>
      <c r="O166" s="1268">
        <f t="shared" si="2"/>
        <v>2514053.7340914183</v>
      </c>
      <c r="Q166" s="1319"/>
    </row>
    <row r="167" spans="2:17" ht="13.5" customHeight="1">
      <c r="B167" s="930" t="s">
        <v>340</v>
      </c>
      <c r="C167" s="1343">
        <v>470756.06071724871</v>
      </c>
      <c r="D167" s="1343">
        <v>79237.127206635269</v>
      </c>
      <c r="E167" s="1343">
        <v>15167.311020117761</v>
      </c>
      <c r="F167" s="1719">
        <v>331672.7640569841</v>
      </c>
      <c r="G167" s="1739">
        <v>15021.942535308222</v>
      </c>
      <c r="H167" s="1202">
        <v>144100.73248032579</v>
      </c>
      <c r="I167" s="1739">
        <v>271000.49914444797</v>
      </c>
      <c r="J167" s="1739">
        <v>111960.20527735031</v>
      </c>
      <c r="K167" s="1739">
        <v>306022.67570570385</v>
      </c>
      <c r="L167" s="1749">
        <v>37341.232589143881</v>
      </c>
      <c r="M167" s="1730">
        <v>666649.40481467464</v>
      </c>
      <c r="N167" s="1343">
        <v>34402.123689999986</v>
      </c>
      <c r="O167" s="1268">
        <f t="shared" si="2"/>
        <v>2483332.0792379403</v>
      </c>
      <c r="Q167" s="1319"/>
    </row>
    <row r="168" spans="2:17" ht="13.5" customHeight="1">
      <c r="B168" s="930" t="s">
        <v>341</v>
      </c>
      <c r="C168" s="1343">
        <v>451745.25729724864</v>
      </c>
      <c r="D168" s="1343">
        <v>79055.659176635265</v>
      </c>
      <c r="E168" s="1343">
        <v>15021.568370117759</v>
      </c>
      <c r="F168" s="1719">
        <v>341851.67671698408</v>
      </c>
      <c r="G168" s="1739">
        <v>15021.942535308222</v>
      </c>
      <c r="H168" s="1202">
        <v>144799.61155032582</v>
      </c>
      <c r="I168" s="1739">
        <v>263994.21947444795</v>
      </c>
      <c r="J168" s="1739">
        <v>112656.59854735032</v>
      </c>
      <c r="K168" s="1739">
        <v>320788.49925570388</v>
      </c>
      <c r="L168" s="1749">
        <v>36914.63614914388</v>
      </c>
      <c r="M168" s="1730">
        <v>666971.46365467471</v>
      </c>
      <c r="N168" s="1343">
        <v>64407.071799999983</v>
      </c>
      <c r="O168" s="1268">
        <f t="shared" si="2"/>
        <v>2513228.2045279401</v>
      </c>
      <c r="Q168" s="1319"/>
    </row>
    <row r="169" spans="2:17" ht="13.5" customHeight="1">
      <c r="B169" s="930" t="s">
        <v>342</v>
      </c>
      <c r="C169" s="1343">
        <v>453068.260908917</v>
      </c>
      <c r="D169" s="1343">
        <v>74931.801252911202</v>
      </c>
      <c r="E169" s="1343">
        <v>16036.472169627299</v>
      </c>
      <c r="F169" s="1719">
        <v>389851.74465833302</v>
      </c>
      <c r="G169" s="1739">
        <v>15156.782181292499</v>
      </c>
      <c r="H169" s="1202">
        <v>165252.708320326</v>
      </c>
      <c r="I169" s="1739">
        <v>268933.16287545697</v>
      </c>
      <c r="J169" s="1739">
        <v>111956.57010536399</v>
      </c>
      <c r="K169" s="1739">
        <v>313376.78744288499</v>
      </c>
      <c r="L169" s="1749">
        <v>36118.5543576829</v>
      </c>
      <c r="M169" s="1730">
        <v>680445.74049072596</v>
      </c>
      <c r="N169" s="1343">
        <v>12855.736699999999</v>
      </c>
      <c r="O169" s="1268">
        <f t="shared" si="2"/>
        <v>2537984.321463522</v>
      </c>
      <c r="P169" s="959">
        <f>1000</f>
        <v>1000</v>
      </c>
      <c r="Q169" s="1319"/>
    </row>
    <row r="170" spans="2:17" ht="13.5" customHeight="1">
      <c r="B170" s="930" t="s">
        <v>343</v>
      </c>
      <c r="C170" s="1343">
        <v>444130.81063999998</v>
      </c>
      <c r="D170" s="1343">
        <v>133137.60000000001</v>
      </c>
      <c r="E170" s="1343">
        <v>14884.07879</v>
      </c>
      <c r="F170" s="1719">
        <v>313732.95688999997</v>
      </c>
      <c r="G170" s="1739">
        <v>15156.792390000001</v>
      </c>
      <c r="H170" s="1202">
        <v>165419.77432</v>
      </c>
      <c r="I170" s="1739">
        <v>269459.87569999998</v>
      </c>
      <c r="J170" s="1739">
        <v>149908.14887</v>
      </c>
      <c r="K170" s="1739">
        <v>316738.77162999997</v>
      </c>
      <c r="L170" s="1749">
        <v>45693.189630000001</v>
      </c>
      <c r="M170" s="1730">
        <v>679403.71819000004</v>
      </c>
      <c r="N170" s="1343">
        <v>12265.357769999999</v>
      </c>
      <c r="O170" s="1268">
        <f t="shared" si="2"/>
        <v>2559931.0748199997</v>
      </c>
      <c r="P170" s="959"/>
      <c r="Q170" s="1319"/>
    </row>
    <row r="171" spans="2:17" ht="13.5" customHeight="1">
      <c r="B171" s="930" t="s">
        <v>344</v>
      </c>
      <c r="C171" s="1343">
        <f>492669934.53/(1000)</f>
        <v>492669.93452999997</v>
      </c>
      <c r="D171" s="1343">
        <f>78176715.47/(1000)</f>
        <v>78176.715469999996</v>
      </c>
      <c r="E171" s="1343">
        <f>15958031.07/(1000)</f>
        <v>15958.031070000001</v>
      </c>
      <c r="F171" s="1719">
        <f>340422708.02/(1000)</f>
        <v>340422.70801999996</v>
      </c>
      <c r="G171" s="1739">
        <f>14425483.9/(1000)</f>
        <v>14425.483900000001</v>
      </c>
      <c r="H171" s="1202">
        <f>165648713.07/(1000)</f>
        <v>165648.71307</v>
      </c>
      <c r="I171" s="1739">
        <f>253354254.28/(1000)</f>
        <v>253354.25427999999</v>
      </c>
      <c r="J171" s="1739">
        <f>113596476.88/(1000)</f>
        <v>113596.47688</v>
      </c>
      <c r="K171" s="1739">
        <f>347242192.33/(1000)</f>
        <v>347242.19232999999</v>
      </c>
      <c r="L171" s="1749">
        <f>40695419.54/(1000)</f>
        <v>40695.419540000003</v>
      </c>
      <c r="M171" s="1730">
        <f>669879644.9/(1000)</f>
        <v>669879.64489999996</v>
      </c>
      <c r="N171" s="1343">
        <f>12254300.01/(1000)</f>
        <v>12254.300009999999</v>
      </c>
      <c r="O171" s="1438">
        <f>SUM(C171:N171)</f>
        <v>2544323.8739999994</v>
      </c>
      <c r="P171" s="959"/>
      <c r="Q171" s="1319"/>
    </row>
    <row r="172" spans="2:17" ht="13.5" customHeight="1">
      <c r="B172" s="1438"/>
      <c r="C172" s="1438"/>
      <c r="D172" s="1438"/>
      <c r="E172" s="1438"/>
      <c r="F172" s="1719"/>
      <c r="G172" s="1739"/>
      <c r="H172" s="1202"/>
      <c r="I172" s="1739"/>
      <c r="J172" s="1739"/>
      <c r="K172" s="1739"/>
      <c r="L172" s="1749"/>
      <c r="M172" s="1730"/>
      <c r="N172" s="1438"/>
      <c r="O172" s="1438"/>
      <c r="P172" s="959"/>
      <c r="Q172" s="1319"/>
    </row>
    <row r="173" spans="2:17" ht="13.5" customHeight="1">
      <c r="B173" s="930">
        <v>2019</v>
      </c>
      <c r="C173" s="1438"/>
      <c r="D173" s="1438"/>
      <c r="E173" s="1438"/>
      <c r="F173" s="1719"/>
      <c r="G173" s="1739"/>
      <c r="H173" s="1202"/>
      <c r="I173" s="1739"/>
      <c r="J173" s="1739"/>
      <c r="K173" s="1739"/>
      <c r="L173" s="1749"/>
      <c r="M173" s="1730"/>
      <c r="N173" s="1438"/>
      <c r="O173" s="1438"/>
      <c r="P173" s="959"/>
      <c r="Q173" s="1319"/>
    </row>
    <row r="174" spans="2:17" ht="13.5" customHeight="1">
      <c r="B174" s="1455" t="s">
        <v>345</v>
      </c>
      <c r="C174" s="1438">
        <v>525176.7124081091</v>
      </c>
      <c r="D174" s="1438">
        <v>80480.870471342059</v>
      </c>
      <c r="E174" s="1438">
        <v>20199.440149799921</v>
      </c>
      <c r="F174" s="1719">
        <v>349755.6263539166</v>
      </c>
      <c r="G174" s="1739">
        <v>15294.017253663371</v>
      </c>
      <c r="H174" s="1202">
        <v>158458.8992519812</v>
      </c>
      <c r="I174" s="1739">
        <v>255380.41992296313</v>
      </c>
      <c r="J174" s="1739">
        <v>123772.79441970463</v>
      </c>
      <c r="K174" s="1739">
        <v>358554.22057407192</v>
      </c>
      <c r="L174" s="1749">
        <v>42355.535583844961</v>
      </c>
      <c r="M174" s="1730">
        <v>666797.1330943082</v>
      </c>
      <c r="N174" s="1438">
        <v>16335.66505000008</v>
      </c>
      <c r="O174" s="1438">
        <f>SUM(C174:N174)</f>
        <v>2612561.3345337054</v>
      </c>
      <c r="P174" s="959"/>
      <c r="Q174" s="1319"/>
    </row>
    <row r="175" spans="2:17" ht="13.5" customHeight="1">
      <c r="B175" s="1455" t="s">
        <v>334</v>
      </c>
      <c r="C175" s="1438">
        <v>521988.101099669</v>
      </c>
      <c r="D175" s="1438">
        <v>79066.701533384796</v>
      </c>
      <c r="E175" s="1438">
        <v>10931.071856848401</v>
      </c>
      <c r="F175" s="1719">
        <v>352797.80806410301</v>
      </c>
      <c r="G175" s="1739">
        <v>14699.0367120839</v>
      </c>
      <c r="H175" s="1202">
        <v>80894.666692306593</v>
      </c>
      <c r="I175" s="1739">
        <v>253027.004267157</v>
      </c>
      <c r="J175" s="1739">
        <v>124474.738439215</v>
      </c>
      <c r="K175" s="1739">
        <v>389522.95526964398</v>
      </c>
      <c r="L175" s="1749">
        <v>40923.516466143097</v>
      </c>
      <c r="M175" s="1730">
        <v>644320.93699149496</v>
      </c>
      <c r="N175" s="1438">
        <v>11446.6076763828</v>
      </c>
      <c r="O175" s="1438">
        <f t="shared" ref="O175:O180" si="3">SUM(C175:N175)</f>
        <v>2524093.1450684327</v>
      </c>
      <c r="P175" s="959"/>
      <c r="Q175" s="1319"/>
    </row>
    <row r="176" spans="2:17" ht="13.5" customHeight="1">
      <c r="B176" s="1455" t="s">
        <v>335</v>
      </c>
      <c r="C176" s="1438">
        <v>538072.73901180399</v>
      </c>
      <c r="D176" s="1438">
        <v>87791.293839827995</v>
      </c>
      <c r="E176" s="1438">
        <v>18211.4589300398</v>
      </c>
      <c r="F176" s="1719">
        <v>379233.05853159499</v>
      </c>
      <c r="G176" s="1739">
        <v>14556.671470000199</v>
      </c>
      <c r="H176" s="1202">
        <v>205466.513940946</v>
      </c>
      <c r="I176" s="1739">
        <v>270360.06715263898</v>
      </c>
      <c r="J176" s="1739">
        <v>133324.779364685</v>
      </c>
      <c r="K176" s="1739">
        <v>407637.99169013399</v>
      </c>
      <c r="L176" s="1749">
        <v>43541.363856435601</v>
      </c>
      <c r="M176" s="1730">
        <v>731600.28266062005</v>
      </c>
      <c r="N176" s="1438">
        <v>11476.6249513356</v>
      </c>
      <c r="O176" s="1438">
        <f t="shared" si="3"/>
        <v>2841272.8454000624</v>
      </c>
      <c r="P176" s="959"/>
      <c r="Q176" s="1319"/>
    </row>
    <row r="177" spans="2:20" ht="13.5" customHeight="1">
      <c r="B177" s="1455" t="s">
        <v>336</v>
      </c>
      <c r="C177" s="1438">
        <v>584205.28810736351</v>
      </c>
      <c r="D177" s="1438">
        <v>96516.85884999999</v>
      </c>
      <c r="E177" s="1438">
        <v>22430.890009999956</v>
      </c>
      <c r="F177" s="1719">
        <v>421676.7098670298</v>
      </c>
      <c r="G177" s="1739">
        <v>15967.998880000241</v>
      </c>
      <c r="H177" s="1202">
        <v>236000.25127337387</v>
      </c>
      <c r="I177" s="1739">
        <v>310449.68368631211</v>
      </c>
      <c r="J177" s="1739">
        <v>193315.77188699497</v>
      </c>
      <c r="K177" s="1739">
        <v>387730.2462039222</v>
      </c>
      <c r="L177" s="1749">
        <v>44465.66474</v>
      </c>
      <c r="M177" s="1730">
        <v>788749.64867229888</v>
      </c>
      <c r="N177" s="1438">
        <v>14486.648578754115</v>
      </c>
      <c r="O177" s="1438">
        <f t="shared" si="3"/>
        <v>3115995.6607560497</v>
      </c>
      <c r="P177" s="959"/>
      <c r="Q177" s="1319"/>
    </row>
    <row r="178" spans="2:20" ht="13.5" customHeight="1">
      <c r="B178" s="1455" t="s">
        <v>337</v>
      </c>
      <c r="C178" s="1438">
        <v>712661.52439905796</v>
      </c>
      <c r="D178" s="1438">
        <v>98826.583708158694</v>
      </c>
      <c r="E178" s="1438">
        <v>27802.408706007998</v>
      </c>
      <c r="F178" s="1719">
        <v>466619.96550472401</v>
      </c>
      <c r="G178" s="1739">
        <v>17425.9075132791</v>
      </c>
      <c r="H178" s="1202">
        <v>317055.79607740103</v>
      </c>
      <c r="I178" s="1739">
        <v>368550.62948159297</v>
      </c>
      <c r="J178" s="1739">
        <v>250912.54415740099</v>
      </c>
      <c r="K178" s="1739">
        <v>441731.010525722</v>
      </c>
      <c r="L178" s="1749">
        <v>43682.617184668299</v>
      </c>
      <c r="M178" s="1730">
        <v>901283.38280025404</v>
      </c>
      <c r="N178" s="1438">
        <v>14096.642382891199</v>
      </c>
      <c r="O178" s="1438">
        <f t="shared" si="3"/>
        <v>3660649.0124411583</v>
      </c>
      <c r="P178" s="959"/>
      <c r="Q178" s="1319"/>
    </row>
    <row r="179" spans="2:20" ht="13.5" customHeight="1">
      <c r="B179" s="1455" t="s">
        <v>338</v>
      </c>
      <c r="C179" s="1438">
        <v>940505.80835589301</v>
      </c>
      <c r="D179" s="1438">
        <v>82926.784080944402</v>
      </c>
      <c r="E179" s="1438">
        <v>30534.650259734801</v>
      </c>
      <c r="F179" s="1719">
        <v>566391.09917709895</v>
      </c>
      <c r="G179" s="1739">
        <v>169400.78895074801</v>
      </c>
      <c r="H179" s="1202">
        <v>876820.36072189605</v>
      </c>
      <c r="I179" s="1739">
        <v>354648.57594111102</v>
      </c>
      <c r="J179" s="1739">
        <v>331070.00877182302</v>
      </c>
      <c r="K179" s="1739">
        <v>404941.112092036</v>
      </c>
      <c r="L179" s="1749">
        <v>49207.294501571101</v>
      </c>
      <c r="M179" s="1730">
        <v>898523.52644302405</v>
      </c>
      <c r="N179" s="1438">
        <v>14258.873310286799</v>
      </c>
      <c r="O179" s="1438">
        <f t="shared" si="3"/>
        <v>4719228.8826061664</v>
      </c>
      <c r="P179" s="959"/>
      <c r="Q179" s="1319"/>
    </row>
    <row r="180" spans="2:20" ht="13.5" customHeight="1">
      <c r="B180" s="1455" t="s">
        <v>339</v>
      </c>
      <c r="C180" s="1438">
        <v>1060152.3761237168</v>
      </c>
      <c r="D180" s="1438">
        <v>108889.31752000001</v>
      </c>
      <c r="E180" s="1438">
        <v>38005.814980000003</v>
      </c>
      <c r="F180" s="1719">
        <v>685729.83674689685</v>
      </c>
      <c r="G180" s="1739">
        <v>22484.810819999999</v>
      </c>
      <c r="H180" s="1202">
        <v>470421.81822315668</v>
      </c>
      <c r="I180" s="1739">
        <v>497581.29847534664</v>
      </c>
      <c r="J180" s="1739">
        <v>333137.40306596359</v>
      </c>
      <c r="K180" s="1739">
        <v>643721.98347870004</v>
      </c>
      <c r="L180" s="1749">
        <v>51560.669479999997</v>
      </c>
      <c r="M180" s="1730">
        <v>1111697.9958348952</v>
      </c>
      <c r="N180" s="1438">
        <v>7683.1802202867284</v>
      </c>
      <c r="O180" s="1438">
        <f t="shared" si="3"/>
        <v>5031066.5049689617</v>
      </c>
      <c r="P180" s="959"/>
      <c r="Q180" s="1319"/>
    </row>
    <row r="181" spans="2:20" ht="15.75" customHeight="1">
      <c r="B181" s="1455" t="s">
        <v>340</v>
      </c>
      <c r="C181" s="1438">
        <v>1163054.3278900001</v>
      </c>
      <c r="D181" s="1438">
        <v>117882.86313</v>
      </c>
      <c r="E181" s="1438">
        <v>40904.565790000001</v>
      </c>
      <c r="F181" s="1719">
        <v>720937.57499000011</v>
      </c>
      <c r="G181" s="1739">
        <v>15289.59633</v>
      </c>
      <c r="H181" s="1202">
        <v>524650.13558</v>
      </c>
      <c r="I181" s="1739">
        <v>575937.11866000004</v>
      </c>
      <c r="J181" s="1739">
        <v>378008.66503999993</v>
      </c>
      <c r="K181" s="1739">
        <v>742674.56477000006</v>
      </c>
      <c r="L181" s="1749">
        <v>51710.400540000002</v>
      </c>
      <c r="M181" s="1730">
        <v>1202415.0603047211</v>
      </c>
      <c r="N181" s="1438">
        <v>5830.8383200000007</v>
      </c>
      <c r="O181" s="1438">
        <f>SUM(C181:N181)</f>
        <v>5539295.7113447217</v>
      </c>
    </row>
    <row r="182" spans="2:20" ht="15.75" customHeight="1" thickBot="1">
      <c r="B182" s="1455" t="s">
        <v>341</v>
      </c>
      <c r="C182" s="1202"/>
      <c r="D182" s="1202"/>
      <c r="E182" s="1202"/>
      <c r="F182" s="1202">
        <v>755828.87821999996</v>
      </c>
      <c r="G182" s="1740">
        <v>15563.747649999999</v>
      </c>
      <c r="H182" s="1202">
        <v>143032.228065</v>
      </c>
      <c r="I182" s="1740">
        <v>520659.80680999998</v>
      </c>
      <c r="J182" s="1740">
        <v>487089.86255999998</v>
      </c>
      <c r="K182" s="1740">
        <v>594143.27041</v>
      </c>
      <c r="L182" s="1750">
        <v>59974.6368</v>
      </c>
      <c r="M182" s="1730">
        <v>1004073.31907</v>
      </c>
      <c r="N182" s="1202">
        <v>6055.4035899999999</v>
      </c>
      <c r="O182" s="1438">
        <f>SUM(C182:N182)</f>
        <v>3586421.1531749996</v>
      </c>
    </row>
    <row r="183" spans="2:20" ht="15" customHeight="1" thickTop="1">
      <c r="B183" s="1081"/>
      <c r="C183" s="1081"/>
      <c r="D183" s="1081"/>
      <c r="E183" s="1081"/>
      <c r="F183" s="1081"/>
      <c r="G183" s="1481"/>
      <c r="H183" s="1081"/>
      <c r="I183" s="1481"/>
      <c r="J183" s="1481"/>
      <c r="K183" s="1481"/>
      <c r="L183" s="1481"/>
      <c r="M183" s="1081"/>
      <c r="N183" s="1081"/>
      <c r="O183" s="1081"/>
    </row>
    <row r="184" spans="2:20" ht="18" customHeight="1">
      <c r="B184" s="1410" t="s">
        <v>1776</v>
      </c>
      <c r="C184" s="926"/>
      <c r="D184" s="926"/>
      <c r="E184" s="924"/>
      <c r="F184" s="924"/>
      <c r="G184" s="924"/>
      <c r="H184" s="924"/>
      <c r="I184" s="924"/>
      <c r="J184" s="924"/>
      <c r="K184" s="924"/>
      <c r="L184" s="924"/>
      <c r="M184" s="924"/>
      <c r="N184" s="924"/>
      <c r="O184" s="924"/>
    </row>
    <row r="185" spans="2:20" ht="15.75">
      <c r="B185" s="270" t="s">
        <v>1315</v>
      </c>
      <c r="C185" s="925"/>
      <c r="D185" s="925"/>
      <c r="H185" s="1202"/>
      <c r="I185" s="959"/>
    </row>
    <row r="186" spans="2:20" ht="12">
      <c r="B186" s="869"/>
      <c r="F186" s="959"/>
      <c r="G186" s="959"/>
      <c r="N186" s="959"/>
    </row>
    <row r="187" spans="2:20" ht="10.15" customHeight="1">
      <c r="B187" s="960"/>
      <c r="C187" s="924"/>
      <c r="D187" s="924"/>
      <c r="E187" s="924"/>
      <c r="F187" s="924"/>
      <c r="G187" s="924"/>
      <c r="H187" s="924"/>
      <c r="I187" s="924"/>
      <c r="J187" s="924"/>
      <c r="K187" s="924"/>
      <c r="L187" s="924"/>
      <c r="M187" s="924"/>
      <c r="N187" s="924"/>
      <c r="O187" s="960"/>
      <c r="P187" s="924"/>
      <c r="Q187" s="924"/>
      <c r="R187" s="924"/>
      <c r="S187" s="924"/>
      <c r="T187" s="924"/>
    </row>
    <row r="188" spans="2:20">
      <c r="G188" s="961"/>
      <c r="H188" s="961"/>
      <c r="I188" s="961"/>
      <c r="J188" s="961"/>
      <c r="K188" s="961"/>
      <c r="L188" s="961"/>
      <c r="M188" s="961"/>
      <c r="N188" s="961"/>
      <c r="O188" s="961"/>
      <c r="P188" s="961"/>
      <c r="Q188" s="961"/>
      <c r="R188" s="961"/>
      <c r="S188" s="961"/>
      <c r="T188" s="961"/>
    </row>
    <row r="189" spans="2:20">
      <c r="G189" s="961"/>
      <c r="H189" s="961"/>
      <c r="I189" s="961"/>
      <c r="J189" s="961"/>
      <c r="K189" s="961"/>
      <c r="L189" s="961"/>
      <c r="M189" s="961"/>
      <c r="N189" s="961"/>
      <c r="O189" s="961"/>
      <c r="P189" s="961"/>
      <c r="Q189" s="961"/>
      <c r="R189" s="961"/>
      <c r="S189" s="961"/>
      <c r="T189" s="961"/>
    </row>
    <row r="190" spans="2:20">
      <c r="F190" s="959"/>
      <c r="G190" s="961"/>
      <c r="H190" s="958"/>
      <c r="I190" s="958"/>
      <c r="J190" s="958"/>
      <c r="K190" s="958"/>
      <c r="L190" s="958"/>
      <c r="M190" s="958"/>
      <c r="N190" s="958"/>
      <c r="O190" s="958"/>
      <c r="P190" s="958"/>
      <c r="Q190" s="958"/>
      <c r="R190" s="958"/>
      <c r="S190" s="958"/>
      <c r="T190" s="958"/>
    </row>
    <row r="191" spans="2:20">
      <c r="G191" s="958"/>
      <c r="H191" s="958"/>
      <c r="I191" s="961"/>
      <c r="J191" s="961"/>
      <c r="K191" s="958"/>
      <c r="L191" s="958"/>
      <c r="M191" s="958"/>
      <c r="N191" s="958"/>
      <c r="O191" s="958"/>
      <c r="P191" s="958"/>
      <c r="Q191" s="958"/>
      <c r="R191" s="958"/>
      <c r="S191" s="961"/>
      <c r="T191" s="961"/>
    </row>
    <row r="192" spans="2:20">
      <c r="G192" s="961"/>
      <c r="H192" s="961"/>
      <c r="I192" s="961"/>
      <c r="J192" s="961"/>
      <c r="K192" s="961"/>
      <c r="L192" s="961"/>
      <c r="M192" s="961"/>
      <c r="N192" s="961"/>
      <c r="O192" s="961"/>
      <c r="P192" s="961"/>
      <c r="Q192" s="961"/>
      <c r="R192" s="961"/>
      <c r="S192" s="961"/>
      <c r="T192" s="961"/>
    </row>
    <row r="193" spans="7:20">
      <c r="G193" s="961"/>
      <c r="H193" s="958"/>
      <c r="I193" s="958"/>
      <c r="J193" s="958"/>
      <c r="K193" s="958"/>
      <c r="L193" s="958"/>
      <c r="M193" s="958"/>
      <c r="N193" s="958"/>
      <c r="O193" s="958"/>
      <c r="P193" s="958"/>
      <c r="Q193" s="958"/>
      <c r="R193" s="958"/>
      <c r="S193" s="958"/>
      <c r="T193" s="958"/>
    </row>
    <row r="194" spans="7:20">
      <c r="G194" s="961"/>
      <c r="H194" s="958"/>
      <c r="I194" s="958"/>
      <c r="J194" s="958"/>
      <c r="K194" s="958"/>
      <c r="L194" s="958"/>
      <c r="M194" s="958"/>
      <c r="N194" s="958"/>
      <c r="O194" s="958"/>
      <c r="P194" s="958"/>
      <c r="Q194" s="958"/>
      <c r="R194" s="958"/>
      <c r="S194" s="958"/>
      <c r="T194" s="958"/>
    </row>
    <row r="195" spans="7:20">
      <c r="G195" s="958"/>
      <c r="H195" s="958"/>
      <c r="I195" s="958"/>
      <c r="J195" s="958"/>
      <c r="K195" s="958"/>
      <c r="L195" s="958"/>
      <c r="M195" s="958"/>
      <c r="N195" s="958"/>
      <c r="O195" s="958"/>
      <c r="P195" s="958"/>
      <c r="Q195" s="958"/>
      <c r="R195" s="958"/>
      <c r="S195" s="958"/>
      <c r="T195" s="958"/>
    </row>
    <row r="196" spans="7:20">
      <c r="G196" s="961"/>
      <c r="H196" s="962"/>
      <c r="I196" s="962"/>
      <c r="J196" s="958"/>
      <c r="K196" s="962"/>
      <c r="L196" s="962"/>
      <c r="M196" s="962"/>
      <c r="N196" s="962"/>
      <c r="O196" s="962"/>
      <c r="P196" s="962"/>
      <c r="Q196" s="962"/>
      <c r="R196" s="962"/>
      <c r="S196" s="962"/>
      <c r="T196" s="962"/>
    </row>
    <row r="197" spans="7:20">
      <c r="G197" s="961"/>
      <c r="H197" s="962"/>
      <c r="I197" s="962"/>
      <c r="J197" s="958"/>
      <c r="K197" s="962"/>
      <c r="L197" s="962"/>
      <c r="M197" s="962"/>
      <c r="N197" s="962"/>
      <c r="O197" s="962"/>
      <c r="P197" s="962"/>
      <c r="Q197" s="962"/>
      <c r="R197" s="962"/>
      <c r="S197" s="962"/>
      <c r="T197" s="962"/>
    </row>
    <row r="198" spans="7:20">
      <c r="G198" s="961"/>
      <c r="H198" s="958"/>
      <c r="I198" s="958"/>
      <c r="J198" s="958"/>
      <c r="K198" s="958"/>
      <c r="L198" s="958"/>
      <c r="M198" s="958"/>
      <c r="N198" s="958"/>
      <c r="O198" s="958"/>
      <c r="P198" s="958"/>
      <c r="Q198" s="958"/>
      <c r="R198" s="958"/>
      <c r="S198" s="962"/>
      <c r="T198" s="958"/>
    </row>
    <row r="199" spans="7:20">
      <c r="G199" s="961"/>
      <c r="H199" s="962"/>
      <c r="I199" s="962"/>
      <c r="J199" s="962"/>
      <c r="K199" s="962"/>
      <c r="L199" s="962"/>
      <c r="M199" s="962"/>
      <c r="N199" s="962"/>
      <c r="O199" s="962"/>
      <c r="P199" s="962"/>
      <c r="Q199" s="962"/>
      <c r="R199" s="962"/>
      <c r="S199" s="962"/>
      <c r="T199" s="962"/>
    </row>
    <row r="200" spans="7:20">
      <c r="G200" s="961"/>
      <c r="H200" s="962"/>
      <c r="I200" s="962"/>
      <c r="J200" s="962"/>
      <c r="K200" s="962"/>
      <c r="L200" s="962"/>
      <c r="M200" s="962"/>
      <c r="N200" s="962"/>
      <c r="O200" s="962"/>
      <c r="P200" s="962"/>
      <c r="Q200" s="962"/>
      <c r="R200" s="962"/>
      <c r="S200" s="962"/>
      <c r="T200" s="962"/>
    </row>
    <row r="201" spans="7:20">
      <c r="G201" s="961"/>
      <c r="H201" s="962"/>
      <c r="I201" s="962"/>
      <c r="J201" s="962"/>
      <c r="K201" s="962"/>
      <c r="L201" s="962"/>
      <c r="M201" s="962"/>
      <c r="N201" s="962"/>
      <c r="O201" s="962"/>
      <c r="P201" s="962"/>
      <c r="Q201" s="962"/>
      <c r="R201" s="962"/>
      <c r="S201" s="962"/>
      <c r="T201" s="962"/>
    </row>
    <row r="202" spans="7:20">
      <c r="G202" s="961"/>
      <c r="H202" s="962"/>
      <c r="I202" s="962"/>
      <c r="J202" s="958"/>
      <c r="K202" s="962"/>
      <c r="L202" s="962"/>
      <c r="M202" s="962"/>
      <c r="N202" s="962"/>
      <c r="O202" s="962"/>
      <c r="P202" s="962"/>
      <c r="Q202" s="962"/>
      <c r="R202" s="962"/>
      <c r="S202" s="962"/>
      <c r="T202" s="962"/>
    </row>
    <row r="203" spans="7:20">
      <c r="G203" s="961"/>
      <c r="H203" s="962"/>
      <c r="I203" s="962"/>
      <c r="J203" s="958"/>
      <c r="K203" s="962"/>
      <c r="L203" s="962"/>
      <c r="M203" s="962"/>
      <c r="N203" s="962"/>
      <c r="O203" s="962"/>
      <c r="P203" s="962"/>
      <c r="Q203" s="962"/>
      <c r="R203" s="962"/>
      <c r="S203" s="962"/>
      <c r="T203" s="962"/>
    </row>
    <row r="204" spans="7:20">
      <c r="G204" s="961"/>
      <c r="H204" s="962"/>
      <c r="I204" s="962"/>
      <c r="J204" s="958"/>
      <c r="K204" s="962"/>
      <c r="L204" s="962"/>
      <c r="M204" s="962"/>
      <c r="N204" s="962"/>
      <c r="O204" s="962"/>
      <c r="P204" s="962"/>
      <c r="Q204" s="962"/>
      <c r="R204" s="962"/>
      <c r="S204" s="962"/>
      <c r="T204" s="962"/>
    </row>
    <row r="205" spans="7:20">
      <c r="G205" s="961"/>
      <c r="H205" s="962"/>
      <c r="I205" s="962"/>
      <c r="J205" s="958"/>
      <c r="K205" s="962"/>
      <c r="L205" s="962"/>
      <c r="M205" s="962"/>
      <c r="N205" s="962"/>
      <c r="O205" s="962"/>
      <c r="P205" s="962"/>
      <c r="Q205" s="962"/>
      <c r="R205" s="962"/>
      <c r="S205" s="962"/>
      <c r="T205" s="962"/>
    </row>
    <row r="206" spans="7:20">
      <c r="G206" s="961"/>
      <c r="H206" s="962"/>
      <c r="I206" s="962"/>
      <c r="J206" s="962"/>
      <c r="K206" s="962"/>
      <c r="L206" s="962"/>
      <c r="M206" s="962"/>
      <c r="N206" s="962"/>
      <c r="O206" s="962"/>
      <c r="P206" s="962"/>
      <c r="Q206" s="962"/>
      <c r="R206" s="962"/>
      <c r="S206" s="962"/>
      <c r="T206" s="962"/>
    </row>
    <row r="207" spans="7:20">
      <c r="G207" s="961"/>
      <c r="H207" s="962"/>
      <c r="I207" s="962"/>
      <c r="J207" s="962"/>
      <c r="K207" s="962"/>
      <c r="L207" s="962"/>
      <c r="M207" s="962"/>
      <c r="N207" s="962"/>
      <c r="O207" s="962"/>
      <c r="P207" s="962"/>
      <c r="Q207" s="962"/>
      <c r="R207" s="962"/>
      <c r="S207" s="962"/>
      <c r="T207" s="962"/>
    </row>
    <row r="208" spans="7:20">
      <c r="G208" s="961"/>
      <c r="H208" s="958"/>
      <c r="I208" s="958"/>
      <c r="J208" s="958"/>
      <c r="K208" s="958"/>
      <c r="L208" s="958"/>
      <c r="M208" s="958"/>
      <c r="N208" s="958"/>
      <c r="O208" s="958"/>
      <c r="P208" s="958"/>
      <c r="Q208" s="958"/>
      <c r="R208" s="958"/>
      <c r="S208" s="958"/>
      <c r="T208" s="958"/>
    </row>
    <row r="209" spans="7:20">
      <c r="G209" s="958"/>
      <c r="H209" s="958"/>
      <c r="I209" s="958"/>
      <c r="J209" s="958"/>
      <c r="K209" s="958"/>
      <c r="L209" s="958"/>
      <c r="M209" s="958"/>
      <c r="N209" s="958"/>
      <c r="O209" s="958"/>
      <c r="P209" s="958"/>
      <c r="Q209" s="958"/>
      <c r="R209" s="958"/>
      <c r="S209" s="958"/>
      <c r="T209" s="958"/>
    </row>
    <row r="210" spans="7:20">
      <c r="G210" s="961"/>
      <c r="H210" s="962"/>
      <c r="I210" s="962"/>
      <c r="J210" s="962"/>
      <c r="K210" s="958"/>
      <c r="L210" s="962"/>
      <c r="M210" s="962"/>
      <c r="N210" s="962"/>
      <c r="O210" s="962"/>
      <c r="P210" s="962"/>
      <c r="Q210" s="962"/>
      <c r="R210" s="962"/>
      <c r="S210" s="962"/>
      <c r="T210" s="962"/>
    </row>
    <row r="211" spans="7:20">
      <c r="G211" s="961"/>
      <c r="H211" s="962"/>
      <c r="I211" s="962"/>
      <c r="J211" s="962"/>
      <c r="K211" s="958"/>
      <c r="L211" s="962"/>
      <c r="M211" s="962"/>
      <c r="N211" s="962"/>
      <c r="O211" s="962"/>
      <c r="P211" s="962"/>
      <c r="Q211" s="962"/>
      <c r="R211" s="962"/>
      <c r="S211" s="962"/>
      <c r="T211" s="962"/>
    </row>
    <row r="212" spans="7:20">
      <c r="G212" s="961"/>
      <c r="H212" s="958"/>
      <c r="I212" s="958"/>
      <c r="J212" s="958"/>
      <c r="K212" s="958"/>
      <c r="L212" s="958"/>
      <c r="M212" s="958"/>
      <c r="N212" s="958"/>
      <c r="O212" s="958"/>
      <c r="P212" s="958"/>
      <c r="Q212" s="958"/>
      <c r="R212" s="958"/>
      <c r="S212" s="958"/>
      <c r="T212" s="958"/>
    </row>
  </sheetData>
  <customSheetViews>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1"/>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2"/>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3"/>
      <headerFooter alignWithMargins="0"/>
    </customSheetView>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857" t="s">
        <v>1733</v>
      </c>
      <c r="C2" s="1857"/>
      <c r="D2" s="1857"/>
      <c r="E2" s="1857"/>
      <c r="F2" s="1857"/>
      <c r="G2" s="1857"/>
      <c r="H2" s="1857"/>
      <c r="I2" s="1857"/>
      <c r="J2" s="1857"/>
      <c r="K2" s="1857"/>
      <c r="L2" s="1857"/>
      <c r="M2" s="1857"/>
      <c r="N2" s="1857"/>
      <c r="O2" s="1857"/>
    </row>
    <row r="3" spans="2:18">
      <c r="B3" s="870"/>
      <c r="C3" s="870"/>
      <c r="D3" s="870"/>
      <c r="E3" s="870"/>
      <c r="F3" s="870"/>
      <c r="G3" s="870"/>
      <c r="H3" s="870"/>
      <c r="I3" s="870"/>
      <c r="J3" s="870"/>
      <c r="K3" s="870"/>
      <c r="L3" s="870"/>
      <c r="M3" s="870"/>
      <c r="N3" s="870"/>
      <c r="O3" s="870"/>
    </row>
    <row r="4" spans="2:18" ht="15" customHeight="1">
      <c r="B4" s="1856" t="s">
        <v>1783</v>
      </c>
      <c r="C4" s="1856"/>
      <c r="D4" s="1856"/>
      <c r="E4" s="1856"/>
      <c r="F4" s="1856"/>
      <c r="G4" s="1856"/>
      <c r="H4" s="1856"/>
      <c r="I4" s="1856"/>
      <c r="J4" s="1856"/>
      <c r="K4" s="1856"/>
      <c r="L4" s="1856"/>
      <c r="M4" s="1856"/>
      <c r="N4" s="1856"/>
      <c r="O4" s="185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50">
        <v>2009</v>
      </c>
      <c r="C11" s="928"/>
      <c r="D11" s="928"/>
      <c r="E11" s="928"/>
      <c r="F11" s="928"/>
      <c r="G11" s="928"/>
      <c r="H11" s="928"/>
      <c r="I11" s="928"/>
      <c r="J11" s="928"/>
      <c r="K11" s="928"/>
      <c r="L11" s="928"/>
      <c r="M11" s="928"/>
      <c r="N11" s="928"/>
      <c r="O11" s="928"/>
    </row>
    <row r="12" spans="2:18" ht="15" hidden="1" customHeight="1">
      <c r="B12" s="948" t="s">
        <v>345</v>
      </c>
      <c r="C12" s="949">
        <v>2518.0518480000001</v>
      </c>
      <c r="D12" s="949">
        <v>1070.447678</v>
      </c>
      <c r="E12" s="949">
        <v>686.65448800000001</v>
      </c>
      <c r="F12" s="949">
        <v>6623.5338519999996</v>
      </c>
      <c r="G12" s="949">
        <v>1792.2836239999999</v>
      </c>
      <c r="H12" s="949">
        <v>6125.2962150000003</v>
      </c>
      <c r="I12" s="949">
        <v>4852.6006420000003</v>
      </c>
      <c r="J12" s="949">
        <v>1062.4414039999999</v>
      </c>
      <c r="K12" s="949">
        <v>14192.634575</v>
      </c>
      <c r="L12" s="949">
        <v>1273.3944080000001</v>
      </c>
      <c r="M12" s="949">
        <v>8875.9697639999995</v>
      </c>
      <c r="N12" s="949">
        <v>100.676946</v>
      </c>
      <c r="O12" s="949">
        <v>49173.985443999998</v>
      </c>
    </row>
    <row r="13" spans="2:18" ht="15" hidden="1" customHeight="1">
      <c r="B13" s="948" t="s">
        <v>334</v>
      </c>
      <c r="C13" s="949">
        <v>4759841</v>
      </c>
      <c r="D13" s="949">
        <v>2985910</v>
      </c>
      <c r="E13" s="949">
        <v>7806849</v>
      </c>
      <c r="F13" s="949">
        <v>27751104</v>
      </c>
      <c r="G13" s="949">
        <v>21157828</v>
      </c>
      <c r="H13" s="949">
        <v>10647265</v>
      </c>
      <c r="I13" s="949">
        <v>33681185</v>
      </c>
      <c r="J13" s="949">
        <v>10152437</v>
      </c>
      <c r="K13" s="949">
        <v>116088574</v>
      </c>
      <c r="L13" s="949">
        <v>18885697</v>
      </c>
      <c r="M13" s="949">
        <v>174276176</v>
      </c>
      <c r="N13" s="949">
        <v>1888</v>
      </c>
      <c r="O13" s="949">
        <f t="shared" ref="O13:O23" si="0">SUM(C13:N13)</f>
        <v>428194754</v>
      </c>
    </row>
    <row r="14" spans="2:18" ht="15" hidden="1" customHeight="1">
      <c r="B14" s="948" t="s">
        <v>335</v>
      </c>
      <c r="C14" s="949">
        <v>11499459</v>
      </c>
      <c r="D14" s="949">
        <v>5324203</v>
      </c>
      <c r="E14" s="949">
        <v>7382936</v>
      </c>
      <c r="F14" s="949">
        <v>33303160</v>
      </c>
      <c r="G14" s="949">
        <v>9533999</v>
      </c>
      <c r="H14" s="949">
        <v>15086501</v>
      </c>
      <c r="I14" s="949">
        <v>32203522</v>
      </c>
      <c r="J14" s="949">
        <v>12925508</v>
      </c>
      <c r="K14" s="949">
        <v>118989643</v>
      </c>
      <c r="L14" s="949">
        <v>21908747</v>
      </c>
      <c r="M14" s="949">
        <v>47098362</v>
      </c>
      <c r="N14" s="949">
        <v>4370</v>
      </c>
      <c r="O14" s="949">
        <f t="shared" si="0"/>
        <v>315260410</v>
      </c>
    </row>
    <row r="15" spans="2:18" ht="15" hidden="1" customHeight="1">
      <c r="B15" s="948" t="s">
        <v>336</v>
      </c>
      <c r="C15" s="949">
        <v>12854030</v>
      </c>
      <c r="D15" s="949">
        <v>5787465</v>
      </c>
      <c r="E15" s="949">
        <v>11579173</v>
      </c>
      <c r="F15" s="949">
        <v>47022191</v>
      </c>
      <c r="G15" s="949">
        <v>9926801</v>
      </c>
      <c r="H15" s="949">
        <v>19358374</v>
      </c>
      <c r="I15" s="949">
        <v>36253825</v>
      </c>
      <c r="J15" s="949">
        <v>12829936</v>
      </c>
      <c r="K15" s="949">
        <v>171211340</v>
      </c>
      <c r="L15" s="949">
        <v>16479605</v>
      </c>
      <c r="M15" s="949">
        <v>50151323</v>
      </c>
      <c r="N15" s="949">
        <v>1471231</v>
      </c>
      <c r="O15" s="949">
        <f t="shared" si="0"/>
        <v>394925294</v>
      </c>
    </row>
    <row r="16" spans="2:18" ht="15" hidden="1" customHeight="1">
      <c r="B16" s="948" t="s">
        <v>337</v>
      </c>
      <c r="C16" s="949">
        <v>18771875</v>
      </c>
      <c r="D16" s="949">
        <v>8487119</v>
      </c>
      <c r="E16" s="949">
        <v>16330826</v>
      </c>
      <c r="F16" s="949">
        <v>40792442</v>
      </c>
      <c r="G16" s="949">
        <v>20654900</v>
      </c>
      <c r="H16" s="949">
        <v>20510692</v>
      </c>
      <c r="I16" s="949">
        <v>40219671</v>
      </c>
      <c r="J16" s="949">
        <v>14666473</v>
      </c>
      <c r="K16" s="949">
        <v>238556121</v>
      </c>
      <c r="L16" s="949">
        <v>14046194</v>
      </c>
      <c r="M16" s="949">
        <v>54419467</v>
      </c>
      <c r="N16" s="949">
        <v>1088468</v>
      </c>
      <c r="O16" s="949">
        <f t="shared" si="0"/>
        <v>488544248</v>
      </c>
    </row>
    <row r="17" spans="2:15" ht="15" hidden="1" customHeight="1">
      <c r="B17" s="948" t="s">
        <v>338</v>
      </c>
      <c r="C17" s="949">
        <v>32983464</v>
      </c>
      <c r="D17" s="949">
        <v>5059256</v>
      </c>
      <c r="E17" s="949">
        <v>9706358</v>
      </c>
      <c r="F17" s="949">
        <v>30946801</v>
      </c>
      <c r="G17" s="949">
        <v>59804106</v>
      </c>
      <c r="H17" s="949">
        <v>56197694</v>
      </c>
      <c r="I17" s="949">
        <v>35169208</v>
      </c>
      <c r="J17" s="949">
        <v>17126146</v>
      </c>
      <c r="K17" s="949">
        <v>253785766</v>
      </c>
      <c r="L17" s="949">
        <v>13254615</v>
      </c>
      <c r="M17" s="949">
        <v>62507686</v>
      </c>
      <c r="N17" s="949">
        <v>1830356</v>
      </c>
      <c r="O17" s="949">
        <f t="shared" si="0"/>
        <v>578371456</v>
      </c>
    </row>
    <row r="18" spans="2:15" ht="15" hidden="1" customHeight="1">
      <c r="B18" s="948" t="s">
        <v>339</v>
      </c>
      <c r="C18" s="949">
        <v>68550531</v>
      </c>
      <c r="D18" s="949">
        <v>2078765</v>
      </c>
      <c r="E18" s="949">
        <v>22835355</v>
      </c>
      <c r="F18" s="949">
        <v>41452416</v>
      </c>
      <c r="G18" s="949">
        <v>47158323</v>
      </c>
      <c r="H18" s="949">
        <v>61284262</v>
      </c>
      <c r="I18" s="949">
        <v>35061639</v>
      </c>
      <c r="J18" s="949">
        <v>19262315</v>
      </c>
      <c r="K18" s="949">
        <v>233687753</v>
      </c>
      <c r="L18" s="949">
        <v>12377493</v>
      </c>
      <c r="M18" s="949">
        <v>87138389</v>
      </c>
      <c r="N18" s="949">
        <v>2333197</v>
      </c>
      <c r="O18" s="949">
        <f t="shared" si="0"/>
        <v>633220438</v>
      </c>
    </row>
    <row r="19" spans="2:15" ht="15" hidden="1" customHeight="1">
      <c r="B19" s="948" t="s">
        <v>340</v>
      </c>
      <c r="C19" s="949">
        <v>43051449.399999999</v>
      </c>
      <c r="D19" s="949">
        <v>1921019.8</v>
      </c>
      <c r="E19" s="949">
        <v>21690678.100000001</v>
      </c>
      <c r="F19" s="949">
        <v>69595988.799999997</v>
      </c>
      <c r="G19" s="949">
        <v>46626278.200000003</v>
      </c>
      <c r="H19" s="949">
        <v>59062373.700000003</v>
      </c>
      <c r="I19" s="949">
        <v>37961289.200000003</v>
      </c>
      <c r="J19" s="949">
        <v>21738851.600000001</v>
      </c>
      <c r="K19" s="949">
        <v>277626205.80000001</v>
      </c>
      <c r="L19" s="949">
        <v>9628104.6999999993</v>
      </c>
      <c r="M19" s="949">
        <v>103850203.7</v>
      </c>
      <c r="N19" s="949">
        <v>1725844.5</v>
      </c>
      <c r="O19" s="949">
        <f t="shared" si="0"/>
        <v>694478287.50000012</v>
      </c>
    </row>
    <row r="20" spans="2:15" ht="15" hidden="1" customHeight="1">
      <c r="B20" s="948" t="s">
        <v>348</v>
      </c>
      <c r="C20" s="949">
        <v>50169629</v>
      </c>
      <c r="D20" s="949">
        <v>2897866</v>
      </c>
      <c r="E20" s="949">
        <v>25935263</v>
      </c>
      <c r="F20" s="949">
        <v>74566403</v>
      </c>
      <c r="G20" s="949">
        <v>38003053</v>
      </c>
      <c r="H20" s="949">
        <v>69346883</v>
      </c>
      <c r="I20" s="949">
        <v>61884938</v>
      </c>
      <c r="J20" s="949">
        <v>26521980</v>
      </c>
      <c r="K20" s="949">
        <v>280574722</v>
      </c>
      <c r="L20" s="949">
        <v>13466199</v>
      </c>
      <c r="M20" s="949">
        <v>117598801</v>
      </c>
      <c r="N20" s="949">
        <v>3258187</v>
      </c>
      <c r="O20" s="949">
        <f t="shared" si="0"/>
        <v>764223924</v>
      </c>
    </row>
    <row r="21" spans="2:15" ht="15" hidden="1" customHeight="1">
      <c r="B21" s="948" t="s">
        <v>342</v>
      </c>
      <c r="C21" s="949">
        <v>55618152</v>
      </c>
      <c r="D21" s="949">
        <v>2423973</v>
      </c>
      <c r="E21" s="949">
        <v>22148142</v>
      </c>
      <c r="F21" s="949">
        <v>84659482</v>
      </c>
      <c r="G21" s="949">
        <v>32413784</v>
      </c>
      <c r="H21" s="949">
        <v>67330309</v>
      </c>
      <c r="I21" s="949">
        <v>71392906</v>
      </c>
      <c r="J21" s="949">
        <v>23246168</v>
      </c>
      <c r="K21" s="949">
        <v>270980091</v>
      </c>
      <c r="L21" s="949">
        <v>9568634</v>
      </c>
      <c r="M21" s="949">
        <v>109889487</v>
      </c>
      <c r="N21" s="949">
        <v>3844791</v>
      </c>
      <c r="O21" s="949">
        <f t="shared" si="0"/>
        <v>753515919</v>
      </c>
    </row>
    <row r="22" spans="2:15" ht="15" hidden="1" customHeight="1">
      <c r="B22" s="948" t="s">
        <v>343</v>
      </c>
      <c r="C22" s="949">
        <v>55654297</v>
      </c>
      <c r="D22" s="949">
        <v>2431735</v>
      </c>
      <c r="E22" s="949">
        <v>22132513</v>
      </c>
      <c r="F22" s="949">
        <v>83019884</v>
      </c>
      <c r="G22" s="949">
        <v>32441187</v>
      </c>
      <c r="H22" s="949">
        <v>68033282</v>
      </c>
      <c r="I22" s="949">
        <v>71269166</v>
      </c>
      <c r="J22" s="949">
        <v>23157961</v>
      </c>
      <c r="K22" s="949">
        <v>270173059</v>
      </c>
      <c r="L22" s="949">
        <v>9622828</v>
      </c>
      <c r="M22" s="949">
        <v>110478966</v>
      </c>
      <c r="N22" s="949">
        <v>5615695</v>
      </c>
      <c r="O22" s="949">
        <f t="shared" si="0"/>
        <v>754030573</v>
      </c>
    </row>
    <row r="23" spans="2:15" ht="15" hidden="1" customHeight="1">
      <c r="B23" s="948" t="s">
        <v>344</v>
      </c>
      <c r="C23" s="949">
        <v>61792717</v>
      </c>
      <c r="D23" s="949">
        <v>6467231</v>
      </c>
      <c r="E23" s="949">
        <v>35365843</v>
      </c>
      <c r="F23" s="949">
        <v>81470729</v>
      </c>
      <c r="G23" s="949">
        <v>45127545</v>
      </c>
      <c r="H23" s="949">
        <v>68001800</v>
      </c>
      <c r="I23" s="949">
        <v>111397926</v>
      </c>
      <c r="J23" s="949">
        <v>30218267</v>
      </c>
      <c r="K23" s="949">
        <v>480954648</v>
      </c>
      <c r="L23" s="949">
        <v>14728806</v>
      </c>
      <c r="M23" s="949">
        <v>180117529</v>
      </c>
      <c r="N23" s="949">
        <v>3415491</v>
      </c>
      <c r="O23" s="949">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50">
        <v>2010</v>
      </c>
      <c r="C25" s="928"/>
      <c r="D25" s="928"/>
      <c r="E25" s="928"/>
      <c r="F25" s="928"/>
      <c r="G25" s="928"/>
      <c r="H25" s="928"/>
      <c r="I25" s="928"/>
      <c r="J25" s="928"/>
      <c r="K25" s="928"/>
      <c r="L25" s="928"/>
      <c r="M25" s="928"/>
      <c r="N25" s="928"/>
      <c r="O25" s="928"/>
    </row>
    <row r="26" spans="2:15" ht="15" hidden="1" customHeight="1">
      <c r="B26" s="948" t="s">
        <v>345</v>
      </c>
      <c r="C26" s="949">
        <v>52746055</v>
      </c>
      <c r="D26" s="949">
        <v>6898103</v>
      </c>
      <c r="E26" s="949">
        <v>37133870</v>
      </c>
      <c r="F26" s="949">
        <v>128348699</v>
      </c>
      <c r="G26" s="949">
        <v>41987904</v>
      </c>
      <c r="H26" s="949">
        <v>66416027</v>
      </c>
      <c r="I26" s="949">
        <v>112703090</v>
      </c>
      <c r="J26" s="949">
        <v>30726065</v>
      </c>
      <c r="K26" s="949">
        <v>437760534</v>
      </c>
      <c r="L26" s="949">
        <v>15811700</v>
      </c>
      <c r="M26" s="949">
        <v>199828026</v>
      </c>
      <c r="N26" s="949">
        <v>2852870</v>
      </c>
      <c r="O26" s="949">
        <f t="shared" ref="O26:O37" si="1">SUM(C26:N26)</f>
        <v>1133212943</v>
      </c>
    </row>
    <row r="27" spans="2:15" ht="15" hidden="1" customHeight="1">
      <c r="B27" s="948" t="s">
        <v>334</v>
      </c>
      <c r="C27" s="949">
        <v>49366341</v>
      </c>
      <c r="D27" s="949">
        <v>7072013</v>
      </c>
      <c r="E27" s="949">
        <v>32626468</v>
      </c>
      <c r="F27" s="949">
        <v>163425492</v>
      </c>
      <c r="G27" s="949">
        <v>42355670</v>
      </c>
      <c r="H27" s="949">
        <v>77153155</v>
      </c>
      <c r="I27" s="949">
        <v>118987642</v>
      </c>
      <c r="J27" s="949">
        <v>31397966</v>
      </c>
      <c r="K27" s="949">
        <v>470582117</v>
      </c>
      <c r="L27" s="949">
        <v>16074306</v>
      </c>
      <c r="M27" s="949">
        <v>226141076</v>
      </c>
      <c r="N27" s="949">
        <v>3286705</v>
      </c>
      <c r="O27" s="949">
        <f t="shared" si="1"/>
        <v>1238468951</v>
      </c>
    </row>
    <row r="28" spans="2:15" ht="15" hidden="1" customHeight="1">
      <c r="B28" s="948" t="s">
        <v>335</v>
      </c>
      <c r="C28" s="949">
        <v>53286966</v>
      </c>
      <c r="D28" s="949">
        <v>6934758</v>
      </c>
      <c r="E28" s="949">
        <v>39298087</v>
      </c>
      <c r="F28" s="949">
        <v>170832349</v>
      </c>
      <c r="G28" s="949">
        <v>50862305</v>
      </c>
      <c r="H28" s="949">
        <v>85479552</v>
      </c>
      <c r="I28" s="949">
        <v>134415419</v>
      </c>
      <c r="J28" s="949">
        <v>32604941</v>
      </c>
      <c r="K28" s="949">
        <v>486576788</v>
      </c>
      <c r="L28" s="949">
        <v>28015066</v>
      </c>
      <c r="M28" s="949">
        <v>239881899</v>
      </c>
      <c r="N28" s="949">
        <v>2959852</v>
      </c>
      <c r="O28" s="949">
        <f t="shared" si="1"/>
        <v>1331147982</v>
      </c>
    </row>
    <row r="29" spans="2:15" ht="15" hidden="1" customHeight="1">
      <c r="B29" s="948" t="s">
        <v>336</v>
      </c>
      <c r="C29" s="949">
        <v>54643830</v>
      </c>
      <c r="D29" s="949">
        <v>8141874</v>
      </c>
      <c r="E29" s="949">
        <v>45988401</v>
      </c>
      <c r="F29" s="949">
        <v>156411221</v>
      </c>
      <c r="G29" s="949">
        <v>77252920</v>
      </c>
      <c r="H29" s="949">
        <v>93994397</v>
      </c>
      <c r="I29" s="949">
        <v>137844861</v>
      </c>
      <c r="J29" s="949">
        <v>35557479</v>
      </c>
      <c r="K29" s="949">
        <v>474141191</v>
      </c>
      <c r="L29" s="949">
        <v>17876327</v>
      </c>
      <c r="M29" s="949">
        <v>231378777</v>
      </c>
      <c r="N29" s="949">
        <v>3035014</v>
      </c>
      <c r="O29" s="949">
        <f t="shared" si="1"/>
        <v>1336266292</v>
      </c>
    </row>
    <row r="30" spans="2:15" ht="15" hidden="1" customHeight="1">
      <c r="B30" s="948" t="s">
        <v>337</v>
      </c>
      <c r="C30" s="949">
        <v>51843636</v>
      </c>
      <c r="D30" s="949">
        <v>23925073</v>
      </c>
      <c r="E30" s="949">
        <v>51521671</v>
      </c>
      <c r="F30" s="949">
        <v>150250877</v>
      </c>
      <c r="G30" s="949">
        <v>58005320</v>
      </c>
      <c r="H30" s="949">
        <v>147062794</v>
      </c>
      <c r="I30" s="949">
        <v>97643142</v>
      </c>
      <c r="J30" s="949">
        <v>47341724</v>
      </c>
      <c r="K30" s="949">
        <v>497755511</v>
      </c>
      <c r="L30" s="949">
        <v>17685012</v>
      </c>
      <c r="M30" s="949">
        <v>240809995</v>
      </c>
      <c r="N30" s="949">
        <v>4517580</v>
      </c>
      <c r="O30" s="949">
        <f t="shared" si="1"/>
        <v>1388362335</v>
      </c>
    </row>
    <row r="31" spans="2:15" ht="15" hidden="1" customHeight="1">
      <c r="B31" s="948" t="s">
        <v>338</v>
      </c>
      <c r="C31" s="949">
        <v>52974871</v>
      </c>
      <c r="D31" s="949">
        <v>8653343</v>
      </c>
      <c r="E31" s="949">
        <v>45943238</v>
      </c>
      <c r="F31" s="949">
        <v>175974695</v>
      </c>
      <c r="G31" s="949">
        <v>98823367</v>
      </c>
      <c r="H31" s="949">
        <v>139559016</v>
      </c>
      <c r="I31" s="949">
        <v>95727465</v>
      </c>
      <c r="J31" s="949">
        <v>46389830</v>
      </c>
      <c r="K31" s="949">
        <v>498416248</v>
      </c>
      <c r="L31" s="949">
        <v>16385597</v>
      </c>
      <c r="M31" s="949">
        <v>216230397</v>
      </c>
      <c r="N31" s="949">
        <v>5720126</v>
      </c>
      <c r="O31" s="949">
        <f t="shared" si="1"/>
        <v>1400798193</v>
      </c>
    </row>
    <row r="32" spans="2:15" ht="15" hidden="1" customHeight="1">
      <c r="B32" s="948" t="s">
        <v>339</v>
      </c>
      <c r="C32" s="949">
        <v>68526601</v>
      </c>
      <c r="D32" s="949">
        <v>16038855</v>
      </c>
      <c r="E32" s="949">
        <v>51261373</v>
      </c>
      <c r="F32" s="949">
        <v>147912258</v>
      </c>
      <c r="G32" s="949">
        <v>82745726</v>
      </c>
      <c r="H32" s="949">
        <v>123693078</v>
      </c>
      <c r="I32" s="949">
        <v>87915247</v>
      </c>
      <c r="J32" s="949">
        <v>49761264</v>
      </c>
      <c r="K32" s="949">
        <v>512154974</v>
      </c>
      <c r="L32" s="949">
        <v>26288109</v>
      </c>
      <c r="M32" s="949">
        <v>245449897</v>
      </c>
      <c r="N32" s="949">
        <v>5539375</v>
      </c>
      <c r="O32" s="949">
        <f t="shared" si="1"/>
        <v>1417286757</v>
      </c>
    </row>
    <row r="33" spans="2:15" ht="15" hidden="1" customHeight="1">
      <c r="B33" s="948" t="s">
        <v>340</v>
      </c>
      <c r="C33" s="949">
        <v>58993128</v>
      </c>
      <c r="D33" s="949">
        <v>24267089</v>
      </c>
      <c r="E33" s="949">
        <v>74570769</v>
      </c>
      <c r="F33" s="949">
        <v>154173538</v>
      </c>
      <c r="G33" s="949">
        <v>113656901</v>
      </c>
      <c r="H33" s="949">
        <v>104524746</v>
      </c>
      <c r="I33" s="949">
        <v>81972282</v>
      </c>
      <c r="J33" s="949">
        <v>46456514</v>
      </c>
      <c r="K33" s="949">
        <v>546072133</v>
      </c>
      <c r="L33" s="949">
        <v>16054562</v>
      </c>
      <c r="M33" s="949">
        <v>254180316</v>
      </c>
      <c r="N33" s="949">
        <v>4994419</v>
      </c>
      <c r="O33" s="949">
        <f t="shared" si="1"/>
        <v>1479916397</v>
      </c>
    </row>
    <row r="34" spans="2:15" ht="15" hidden="1" customHeight="1">
      <c r="B34" s="948" t="s">
        <v>348</v>
      </c>
      <c r="C34" s="949">
        <v>121751301</v>
      </c>
      <c r="D34" s="949">
        <v>15759635</v>
      </c>
      <c r="E34" s="949">
        <v>61928831</v>
      </c>
      <c r="F34" s="949">
        <v>161856598</v>
      </c>
      <c r="G34" s="949">
        <v>90518259</v>
      </c>
      <c r="H34" s="949">
        <v>129713218</v>
      </c>
      <c r="I34" s="949">
        <v>115455695</v>
      </c>
      <c r="J34" s="949">
        <v>44185892</v>
      </c>
      <c r="K34" s="949">
        <v>569254456</v>
      </c>
      <c r="L34" s="949">
        <v>33596534</v>
      </c>
      <c r="M34" s="949">
        <v>255518995</v>
      </c>
      <c r="N34" s="949">
        <v>6803883</v>
      </c>
      <c r="O34" s="949">
        <f t="shared" si="1"/>
        <v>1606343297</v>
      </c>
    </row>
    <row r="35" spans="2:15" ht="15" hidden="1" customHeight="1">
      <c r="B35" s="948" t="s">
        <v>342</v>
      </c>
      <c r="C35" s="949">
        <v>115474967</v>
      </c>
      <c r="D35" s="949">
        <v>16591704</v>
      </c>
      <c r="E35" s="949">
        <v>61511257</v>
      </c>
      <c r="F35" s="949">
        <v>176540887</v>
      </c>
      <c r="G35" s="949">
        <v>110321918</v>
      </c>
      <c r="H35" s="949">
        <v>127747608</v>
      </c>
      <c r="I35" s="949">
        <v>184475305</v>
      </c>
      <c r="J35" s="949">
        <v>40827595</v>
      </c>
      <c r="K35" s="949">
        <v>430959062</v>
      </c>
      <c r="L35" s="949">
        <v>33291691</v>
      </c>
      <c r="M35" s="949">
        <v>265061015</v>
      </c>
      <c r="N35" s="949">
        <v>6389910</v>
      </c>
      <c r="O35" s="949">
        <f t="shared" si="1"/>
        <v>1569192919</v>
      </c>
    </row>
    <row r="36" spans="2:15" ht="15" hidden="1" customHeight="1">
      <c r="B36" s="948" t="s">
        <v>343</v>
      </c>
      <c r="C36" s="949">
        <v>73395298</v>
      </c>
      <c r="D36" s="949">
        <v>12086456</v>
      </c>
      <c r="E36" s="949">
        <v>52443446</v>
      </c>
      <c r="F36" s="949">
        <v>166741113</v>
      </c>
      <c r="G36" s="949">
        <v>113277502</v>
      </c>
      <c r="H36" s="949">
        <v>148533959</v>
      </c>
      <c r="I36" s="949">
        <v>237347156</v>
      </c>
      <c r="J36" s="949">
        <v>44612216</v>
      </c>
      <c r="K36" s="949">
        <v>510889340</v>
      </c>
      <c r="L36" s="949">
        <v>17332305</v>
      </c>
      <c r="M36" s="949">
        <v>287717965</v>
      </c>
      <c r="N36" s="949">
        <v>5962382</v>
      </c>
      <c r="O36" s="949">
        <f t="shared" si="1"/>
        <v>1670339138</v>
      </c>
    </row>
    <row r="37" spans="2:15" ht="15" hidden="1" customHeight="1">
      <c r="B37" s="948" t="s">
        <v>344</v>
      </c>
      <c r="C37" s="949">
        <v>113727052</v>
      </c>
      <c r="D37" s="949">
        <v>13189909</v>
      </c>
      <c r="E37" s="949">
        <v>52087130</v>
      </c>
      <c r="F37" s="949">
        <v>195080228</v>
      </c>
      <c r="G37" s="949">
        <v>84886789</v>
      </c>
      <c r="H37" s="949">
        <v>146548662</v>
      </c>
      <c r="I37" s="949">
        <v>144660921</v>
      </c>
      <c r="J37" s="949">
        <v>67916425</v>
      </c>
      <c r="K37" s="949">
        <v>504291241</v>
      </c>
      <c r="L37" s="949">
        <v>17349671</v>
      </c>
      <c r="M37" s="949">
        <v>300489056</v>
      </c>
      <c r="N37" s="949">
        <v>5962382</v>
      </c>
      <c r="O37" s="949">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50">
        <v>2011</v>
      </c>
      <c r="C39" s="928"/>
      <c r="D39" s="928"/>
      <c r="E39" s="928"/>
      <c r="F39" s="928"/>
      <c r="G39" s="928"/>
      <c r="H39" s="928"/>
      <c r="I39" s="928"/>
      <c r="J39" s="928"/>
      <c r="K39" s="928"/>
      <c r="L39" s="928"/>
      <c r="M39" s="928"/>
      <c r="N39" s="928"/>
      <c r="O39" s="928"/>
    </row>
    <row r="40" spans="2:15" ht="15" hidden="1" customHeight="1">
      <c r="B40" s="948" t="s">
        <v>345</v>
      </c>
      <c r="C40" s="949">
        <v>94390.399999999994</v>
      </c>
      <c r="D40" s="949">
        <v>20628.599999999999</v>
      </c>
      <c r="E40" s="949">
        <v>54617.2</v>
      </c>
      <c r="F40" s="949">
        <v>194886.6</v>
      </c>
      <c r="G40" s="949">
        <v>95039.5</v>
      </c>
      <c r="H40" s="949">
        <v>172893.2</v>
      </c>
      <c r="I40" s="949">
        <v>186958.4</v>
      </c>
      <c r="J40" s="949">
        <v>89729.2</v>
      </c>
      <c r="K40" s="949">
        <v>520911.6</v>
      </c>
      <c r="L40" s="949">
        <v>24613.5</v>
      </c>
      <c r="M40" s="949">
        <v>295838.3</v>
      </c>
      <c r="N40" s="949">
        <v>6388.8</v>
      </c>
      <c r="O40" s="949">
        <v>1756895.4</v>
      </c>
    </row>
    <row r="41" spans="2:15" ht="15" hidden="1" customHeight="1">
      <c r="B41" s="948" t="s">
        <v>334</v>
      </c>
      <c r="C41" s="949">
        <v>133717.9</v>
      </c>
      <c r="D41" s="949">
        <v>25834.3</v>
      </c>
      <c r="E41" s="949">
        <v>61714.3</v>
      </c>
      <c r="F41" s="949">
        <v>200791.9</v>
      </c>
      <c r="G41" s="949">
        <v>119665.3</v>
      </c>
      <c r="H41" s="949">
        <v>202629.5</v>
      </c>
      <c r="I41" s="949">
        <v>170980.3</v>
      </c>
      <c r="J41" s="949">
        <v>34762.5</v>
      </c>
      <c r="K41" s="949">
        <v>470724.5</v>
      </c>
      <c r="L41" s="949">
        <v>23809.8</v>
      </c>
      <c r="M41" s="949">
        <v>321623.59999999998</v>
      </c>
      <c r="N41" s="949">
        <v>8841.7000000000007</v>
      </c>
      <c r="O41" s="949">
        <v>1775095.5</v>
      </c>
    </row>
    <row r="42" spans="2:15" ht="15" hidden="1" customHeight="1">
      <c r="B42" s="948" t="s">
        <v>335</v>
      </c>
      <c r="C42" s="949">
        <v>77101</v>
      </c>
      <c r="D42" s="949">
        <v>15938.2</v>
      </c>
      <c r="E42" s="949">
        <v>58193.9</v>
      </c>
      <c r="F42" s="949">
        <v>223181.8</v>
      </c>
      <c r="G42" s="949">
        <v>117197.8</v>
      </c>
      <c r="H42" s="949">
        <v>236622.2</v>
      </c>
      <c r="I42" s="949">
        <v>119977.4</v>
      </c>
      <c r="J42" s="949">
        <v>46400.6</v>
      </c>
      <c r="K42" s="949">
        <v>602307.1</v>
      </c>
      <c r="L42" s="949">
        <v>16940.8</v>
      </c>
      <c r="M42" s="949">
        <v>325373.2</v>
      </c>
      <c r="N42" s="949">
        <v>8669.7999999999993</v>
      </c>
      <c r="O42" s="949">
        <v>1847903.8</v>
      </c>
    </row>
    <row r="43" spans="2:15" ht="15" hidden="1" customHeight="1">
      <c r="B43" s="948" t="s">
        <v>336</v>
      </c>
      <c r="C43" s="949">
        <v>102543.3</v>
      </c>
      <c r="D43" s="949">
        <v>20429.5</v>
      </c>
      <c r="E43" s="949">
        <v>64824.7</v>
      </c>
      <c r="F43" s="949">
        <v>238548.9</v>
      </c>
      <c r="G43" s="949">
        <v>80726.5</v>
      </c>
      <c r="H43" s="949">
        <v>225800.8</v>
      </c>
      <c r="I43" s="949">
        <v>147702.6</v>
      </c>
      <c r="J43" s="949">
        <v>49469.9</v>
      </c>
      <c r="K43" s="949">
        <v>524595.4</v>
      </c>
      <c r="L43" s="949">
        <v>23835.5</v>
      </c>
      <c r="M43" s="949">
        <v>417515.3</v>
      </c>
      <c r="N43" s="949">
        <v>8071.9</v>
      </c>
      <c r="O43" s="949">
        <v>1904064.4</v>
      </c>
    </row>
    <row r="44" spans="2:15" ht="15" hidden="1" customHeight="1">
      <c r="B44" s="948" t="s">
        <v>337</v>
      </c>
      <c r="C44" s="949">
        <v>93812.6</v>
      </c>
      <c r="D44" s="949">
        <v>19640.3</v>
      </c>
      <c r="E44" s="949">
        <v>61878.6</v>
      </c>
      <c r="F44" s="949">
        <v>267258.2</v>
      </c>
      <c r="G44" s="949">
        <v>92889.1</v>
      </c>
      <c r="H44" s="949">
        <v>252592.2</v>
      </c>
      <c r="I44" s="949">
        <v>157059.9</v>
      </c>
      <c r="J44" s="949">
        <v>39483.5</v>
      </c>
      <c r="K44" s="949">
        <v>564888</v>
      </c>
      <c r="L44" s="949">
        <v>26103.4</v>
      </c>
      <c r="M44" s="949">
        <v>411671.1</v>
      </c>
      <c r="N44" s="949">
        <v>13011.7</v>
      </c>
      <c r="O44" s="949">
        <v>2000288.5</v>
      </c>
    </row>
    <row r="45" spans="2:15" ht="15" hidden="1" customHeight="1">
      <c r="B45" s="948" t="s">
        <v>338</v>
      </c>
      <c r="C45" s="949">
        <v>76484.3</v>
      </c>
      <c r="D45" s="949">
        <v>23968.6</v>
      </c>
      <c r="E45" s="949">
        <v>67950.3</v>
      </c>
      <c r="F45" s="949">
        <v>301067.09999999998</v>
      </c>
      <c r="G45" s="949">
        <v>113720.4</v>
      </c>
      <c r="H45" s="949">
        <v>255439</v>
      </c>
      <c r="I45" s="949">
        <v>155982.70000000001</v>
      </c>
      <c r="J45" s="949">
        <v>44627.5</v>
      </c>
      <c r="K45" s="949">
        <v>621716.9</v>
      </c>
      <c r="L45" s="949">
        <v>31259.5</v>
      </c>
      <c r="M45" s="949">
        <v>432494.7</v>
      </c>
      <c r="N45" s="949">
        <v>12539.2</v>
      </c>
      <c r="O45" s="949">
        <v>2137250.1</v>
      </c>
    </row>
    <row r="46" spans="2:15" ht="15" hidden="1" customHeight="1">
      <c r="B46" s="948" t="s">
        <v>339</v>
      </c>
      <c r="C46" s="949">
        <v>86383.9</v>
      </c>
      <c r="D46" s="949">
        <v>26999.5</v>
      </c>
      <c r="E46" s="949">
        <v>66179.899999999994</v>
      </c>
      <c r="F46" s="949">
        <v>299595.59999999998</v>
      </c>
      <c r="G46" s="949">
        <v>94962</v>
      </c>
      <c r="H46" s="949">
        <v>253042</v>
      </c>
      <c r="I46" s="949">
        <v>163296.79999999999</v>
      </c>
      <c r="J46" s="949">
        <v>41455.9</v>
      </c>
      <c r="K46" s="949">
        <v>622835</v>
      </c>
      <c r="L46" s="949">
        <v>46710.1</v>
      </c>
      <c r="M46" s="949">
        <v>469790.7</v>
      </c>
      <c r="N46" s="949">
        <v>16584.3</v>
      </c>
      <c r="O46" s="949">
        <v>2187835.7000000002</v>
      </c>
    </row>
    <row r="47" spans="2:15" ht="15" hidden="1" customHeight="1">
      <c r="B47" s="948" t="s">
        <v>340</v>
      </c>
      <c r="C47" s="949">
        <v>112415.1</v>
      </c>
      <c r="D47" s="949">
        <v>59705.5</v>
      </c>
      <c r="E47" s="949">
        <v>75979.5</v>
      </c>
      <c r="F47" s="949">
        <v>279782.3</v>
      </c>
      <c r="G47" s="949">
        <v>100445.2</v>
      </c>
      <c r="H47" s="949">
        <v>268505.5</v>
      </c>
      <c r="I47" s="949">
        <v>184963.8</v>
      </c>
      <c r="J47" s="949">
        <v>66622.600000000006</v>
      </c>
      <c r="K47" s="949">
        <v>577045.4</v>
      </c>
      <c r="L47" s="949">
        <v>62380.800000000003</v>
      </c>
      <c r="M47" s="949">
        <v>438287</v>
      </c>
      <c r="N47" s="949">
        <v>17369.400000000001</v>
      </c>
      <c r="O47" s="949">
        <v>2243502</v>
      </c>
    </row>
    <row r="48" spans="2:15" ht="15" hidden="1" customHeight="1">
      <c r="B48" s="948" t="s">
        <v>348</v>
      </c>
      <c r="C48" s="949">
        <v>147621.70000000001</v>
      </c>
      <c r="D48" s="949">
        <v>65120.3</v>
      </c>
      <c r="E48" s="949">
        <v>77069.2</v>
      </c>
      <c r="F48" s="949">
        <v>311834</v>
      </c>
      <c r="G48" s="949">
        <v>86441</v>
      </c>
      <c r="H48" s="949">
        <v>262574</v>
      </c>
      <c r="I48" s="949">
        <v>175246.1</v>
      </c>
      <c r="J48" s="949">
        <v>74781.600000000006</v>
      </c>
      <c r="K48" s="949">
        <v>513888</v>
      </c>
      <c r="L48" s="949">
        <v>66793.8</v>
      </c>
      <c r="M48" s="949">
        <v>475822</v>
      </c>
      <c r="N48" s="949">
        <v>13952.5</v>
      </c>
      <c r="O48" s="949">
        <v>2271144</v>
      </c>
    </row>
    <row r="49" spans="2:15" ht="15" hidden="1" customHeight="1">
      <c r="B49" s="948" t="s">
        <v>342</v>
      </c>
      <c r="C49" s="949">
        <v>122658.8</v>
      </c>
      <c r="D49" s="949">
        <v>50310.9</v>
      </c>
      <c r="E49" s="949">
        <v>112599.7</v>
      </c>
      <c r="F49" s="949">
        <v>318080.09999999998</v>
      </c>
      <c r="G49" s="949">
        <v>86261.8</v>
      </c>
      <c r="H49" s="949">
        <v>282990.2</v>
      </c>
      <c r="I49" s="949">
        <v>163299</v>
      </c>
      <c r="J49" s="949">
        <v>74107.8</v>
      </c>
      <c r="K49" s="949">
        <v>562077.80000000005</v>
      </c>
      <c r="L49" s="949">
        <v>32280.7</v>
      </c>
      <c r="M49" s="949">
        <v>460614.3</v>
      </c>
      <c r="N49" s="949">
        <v>19378.3</v>
      </c>
      <c r="O49" s="949">
        <v>2284659.4</v>
      </c>
    </row>
    <row r="50" spans="2:15" ht="15" hidden="1" customHeight="1">
      <c r="B50" s="948" t="s">
        <v>343</v>
      </c>
      <c r="C50" s="949" t="s">
        <v>1217</v>
      </c>
      <c r="D50" s="949">
        <v>30524.1</v>
      </c>
      <c r="E50" s="949">
        <v>79461.899999999994</v>
      </c>
      <c r="F50" s="949">
        <v>310533.5</v>
      </c>
      <c r="G50" s="949">
        <v>79201.3</v>
      </c>
      <c r="H50" s="949">
        <v>259924.7</v>
      </c>
      <c r="I50" s="949">
        <v>204651</v>
      </c>
      <c r="J50" s="949">
        <v>95981.1</v>
      </c>
      <c r="K50" s="949">
        <v>577348.5</v>
      </c>
      <c r="L50" s="949">
        <v>25970.400000000001</v>
      </c>
      <c r="M50" s="949">
        <v>456874</v>
      </c>
      <c r="N50" s="949">
        <v>13736.1</v>
      </c>
      <c r="O50" s="949">
        <v>2241937.2999999998</v>
      </c>
    </row>
    <row r="51" spans="2:15" ht="15" hidden="1" customHeight="1">
      <c r="B51" s="948" t="s">
        <v>344</v>
      </c>
      <c r="C51" s="949">
        <v>120665.7</v>
      </c>
      <c r="D51" s="949">
        <v>35860.199999999997</v>
      </c>
      <c r="E51" s="949">
        <v>107439.2</v>
      </c>
      <c r="F51" s="949">
        <v>295439.3</v>
      </c>
      <c r="G51" s="949">
        <v>94854.2</v>
      </c>
      <c r="H51" s="949">
        <v>277933.7</v>
      </c>
      <c r="I51" s="949">
        <v>267305.3</v>
      </c>
      <c r="J51" s="949">
        <v>69436</v>
      </c>
      <c r="K51" s="949">
        <v>518311.2</v>
      </c>
      <c r="L51" s="949">
        <v>24462.2</v>
      </c>
      <c r="M51" s="949">
        <v>444051.7</v>
      </c>
      <c r="N51" s="949">
        <v>15849.9</v>
      </c>
      <c r="O51" s="949">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50">
        <v>2012</v>
      </c>
      <c r="C53" s="928"/>
      <c r="D53" s="928"/>
      <c r="E53" s="928"/>
      <c r="F53" s="928"/>
      <c r="G53" s="928"/>
      <c r="H53" s="928"/>
      <c r="I53" s="928"/>
      <c r="J53" s="928"/>
      <c r="K53" s="928"/>
      <c r="L53" s="928"/>
      <c r="M53" s="928"/>
      <c r="N53" s="928"/>
      <c r="O53" s="928"/>
    </row>
    <row r="54" spans="2:15" ht="15" hidden="1" customHeight="1">
      <c r="B54" s="948" t="s">
        <v>345</v>
      </c>
      <c r="C54" s="949">
        <v>137919.4</v>
      </c>
      <c r="D54" s="949">
        <v>35324.800000000003</v>
      </c>
      <c r="E54" s="949">
        <v>106812.5</v>
      </c>
      <c r="F54" s="949">
        <v>296807.8</v>
      </c>
      <c r="G54" s="949">
        <v>116945.8</v>
      </c>
      <c r="H54" s="949">
        <v>277304.7</v>
      </c>
      <c r="I54" s="949">
        <v>268525.2</v>
      </c>
      <c r="J54" s="949">
        <v>119278.5</v>
      </c>
      <c r="K54" s="949">
        <v>515754.9</v>
      </c>
      <c r="L54" s="949">
        <v>21989.9</v>
      </c>
      <c r="M54" s="949">
        <v>431208.6</v>
      </c>
      <c r="N54" s="949">
        <v>14582.8</v>
      </c>
      <c r="O54" s="949">
        <v>2342454.9</v>
      </c>
    </row>
    <row r="55" spans="2:15" ht="15" hidden="1" customHeight="1">
      <c r="B55" s="948" t="s">
        <v>334</v>
      </c>
      <c r="C55" s="949">
        <v>132404.53</v>
      </c>
      <c r="D55" s="949">
        <v>36283.33</v>
      </c>
      <c r="E55" s="949">
        <v>110794.26</v>
      </c>
      <c r="F55" s="949">
        <v>341462.75</v>
      </c>
      <c r="G55" s="949">
        <v>99165.46</v>
      </c>
      <c r="H55" s="949">
        <v>288834.34000000003</v>
      </c>
      <c r="I55" s="949">
        <v>264450.53000000003</v>
      </c>
      <c r="J55" s="949">
        <v>104923.38</v>
      </c>
      <c r="K55" s="949">
        <v>577378.61</v>
      </c>
      <c r="L55" s="949">
        <v>22873.9</v>
      </c>
      <c r="M55" s="949">
        <v>467084.94</v>
      </c>
      <c r="N55" s="949">
        <v>14234.06</v>
      </c>
      <c r="O55" s="949">
        <v>2459890.1</v>
      </c>
    </row>
    <row r="56" spans="2:15" ht="15" hidden="1" customHeight="1">
      <c r="B56" s="948" t="s">
        <v>335</v>
      </c>
      <c r="C56" s="949">
        <v>121233.1</v>
      </c>
      <c r="D56" s="949">
        <v>38555.4</v>
      </c>
      <c r="E56" s="949">
        <v>124038.5</v>
      </c>
      <c r="F56" s="949">
        <v>348687.2</v>
      </c>
      <c r="G56" s="949">
        <v>93320</v>
      </c>
      <c r="H56" s="949" t="s">
        <v>1219</v>
      </c>
      <c r="I56" s="949">
        <v>276941.5</v>
      </c>
      <c r="J56" s="949">
        <v>76084.399999999994</v>
      </c>
      <c r="K56" s="949">
        <v>629624.30000000005</v>
      </c>
      <c r="L56" s="949">
        <v>24984.1</v>
      </c>
      <c r="M56" s="949">
        <v>468608.5</v>
      </c>
      <c r="N56" s="949">
        <v>14756.2</v>
      </c>
      <c r="O56" s="949">
        <v>2480386.1</v>
      </c>
    </row>
    <row r="57" spans="2:15" ht="15" hidden="1" customHeight="1">
      <c r="B57" s="948" t="s">
        <v>336</v>
      </c>
      <c r="C57" s="949">
        <v>127168.8</v>
      </c>
      <c r="D57" s="949">
        <v>39606.6</v>
      </c>
      <c r="E57" s="949">
        <v>115033.7</v>
      </c>
      <c r="F57" s="949">
        <v>331306.5</v>
      </c>
      <c r="G57" s="949">
        <v>83707.8</v>
      </c>
      <c r="H57" s="949">
        <v>289829.09999999998</v>
      </c>
      <c r="I57" s="949">
        <v>276208.7</v>
      </c>
      <c r="J57" s="949">
        <v>75855.899999999994</v>
      </c>
      <c r="K57" s="949">
        <v>644979.80000000005</v>
      </c>
      <c r="L57" s="949">
        <v>24822.5</v>
      </c>
      <c r="M57" s="949">
        <v>465129</v>
      </c>
      <c r="N57" s="949">
        <v>14829.3</v>
      </c>
      <c r="O57" s="949">
        <v>2488477.6</v>
      </c>
    </row>
    <row r="58" spans="2:15" ht="15" hidden="1" customHeight="1">
      <c r="B58" s="948" t="s">
        <v>337</v>
      </c>
      <c r="C58" s="949">
        <v>124277.7</v>
      </c>
      <c r="D58" s="949">
        <v>43333.7</v>
      </c>
      <c r="E58" s="949">
        <v>142130.1</v>
      </c>
      <c r="F58" s="949">
        <v>370561.1</v>
      </c>
      <c r="G58" s="949">
        <v>93500</v>
      </c>
      <c r="H58" s="949">
        <v>249454.2</v>
      </c>
      <c r="I58" s="949">
        <v>299116.59999999998</v>
      </c>
      <c r="J58" s="949">
        <v>86314.7</v>
      </c>
      <c r="K58" s="949">
        <v>648511.1</v>
      </c>
      <c r="L58" s="949">
        <v>28279.3</v>
      </c>
      <c r="M58" s="949">
        <v>516523</v>
      </c>
      <c r="N58" s="949">
        <v>16891.5</v>
      </c>
      <c r="O58" s="949">
        <v>2618892.9</v>
      </c>
    </row>
    <row r="59" spans="2:15" ht="15" hidden="1" customHeight="1">
      <c r="B59" s="948" t="s">
        <v>338</v>
      </c>
      <c r="C59" s="949">
        <v>84589.8</v>
      </c>
      <c r="D59" s="949">
        <v>51354</v>
      </c>
      <c r="E59" s="949">
        <v>132428.70000000001</v>
      </c>
      <c r="F59" s="949">
        <v>351179.8</v>
      </c>
      <c r="G59" s="949">
        <v>98785.600000000006</v>
      </c>
      <c r="H59" s="949">
        <v>375613.6</v>
      </c>
      <c r="I59" s="949">
        <v>214696.7</v>
      </c>
      <c r="J59" s="949">
        <v>76370.100000000006</v>
      </c>
      <c r="K59" s="949">
        <v>727955.7</v>
      </c>
      <c r="L59" s="949">
        <v>36208.400000000001</v>
      </c>
      <c r="M59" s="949">
        <v>456454.40000000002</v>
      </c>
      <c r="N59" s="949">
        <v>18727.599999999999</v>
      </c>
      <c r="O59" s="949">
        <v>2624364.4</v>
      </c>
    </row>
    <row r="60" spans="2:15" ht="15" hidden="1" customHeight="1">
      <c r="B60" s="948" t="s">
        <v>339</v>
      </c>
      <c r="C60" s="949">
        <v>106470.8</v>
      </c>
      <c r="D60" s="949">
        <v>47401</v>
      </c>
      <c r="E60" s="949">
        <v>131489</v>
      </c>
      <c r="F60" s="949">
        <v>345036.3</v>
      </c>
      <c r="G60" s="949" t="s">
        <v>1220</v>
      </c>
      <c r="H60" s="949">
        <v>397969.7</v>
      </c>
      <c r="I60" s="949">
        <v>213370.5</v>
      </c>
      <c r="J60" s="949">
        <v>89915.4</v>
      </c>
      <c r="K60" s="949">
        <v>726447.6</v>
      </c>
      <c r="L60" s="949">
        <v>46000.4</v>
      </c>
      <c r="M60" s="949">
        <v>505054.1</v>
      </c>
      <c r="N60" s="949">
        <v>29735.3</v>
      </c>
      <c r="O60" s="949">
        <v>2709378</v>
      </c>
    </row>
    <row r="61" spans="2:15" ht="15" hidden="1" customHeight="1">
      <c r="B61" s="948" t="s">
        <v>340</v>
      </c>
      <c r="C61" s="949">
        <v>99151.6</v>
      </c>
      <c r="D61" s="949">
        <v>49226.400000000001</v>
      </c>
      <c r="E61" s="949">
        <v>116820.6</v>
      </c>
      <c r="F61" s="949">
        <v>363080.1</v>
      </c>
      <c r="G61" s="949">
        <v>382619.4</v>
      </c>
      <c r="H61" s="949">
        <v>71775.899999999994</v>
      </c>
      <c r="I61" s="949">
        <v>216433</v>
      </c>
      <c r="J61" s="949">
        <v>73978.5</v>
      </c>
      <c r="K61" s="949">
        <v>737065.6</v>
      </c>
      <c r="L61" s="949">
        <v>48183.8</v>
      </c>
      <c r="M61" s="949">
        <v>488183.8</v>
      </c>
      <c r="N61" s="949">
        <v>28785.3</v>
      </c>
      <c r="O61" s="949">
        <v>2663379.7999999998</v>
      </c>
    </row>
    <row r="62" spans="2:15" ht="15" hidden="1" customHeight="1">
      <c r="B62" s="948" t="s">
        <v>348</v>
      </c>
      <c r="C62" s="949">
        <v>113907.6</v>
      </c>
      <c r="D62" s="949">
        <v>43671</v>
      </c>
      <c r="E62" s="949">
        <v>125801.3</v>
      </c>
      <c r="F62" s="949">
        <v>276363</v>
      </c>
      <c r="G62" s="949">
        <v>177790.6</v>
      </c>
      <c r="H62" s="949">
        <v>429596.7</v>
      </c>
      <c r="I62" s="949">
        <v>228342.2</v>
      </c>
      <c r="J62" s="949">
        <v>82777.7</v>
      </c>
      <c r="K62" s="949">
        <v>651389.19999999995</v>
      </c>
      <c r="L62" s="949">
        <v>48764.9</v>
      </c>
      <c r="M62" s="949">
        <v>517788.8</v>
      </c>
      <c r="N62" s="949">
        <v>29019.9</v>
      </c>
      <c r="O62" s="949">
        <v>2725213</v>
      </c>
    </row>
    <row r="63" spans="2:15" ht="15" hidden="1" customHeight="1">
      <c r="B63" s="948" t="s">
        <v>342</v>
      </c>
      <c r="C63" s="949">
        <v>101122.4</v>
      </c>
      <c r="D63" s="949">
        <v>48716.9</v>
      </c>
      <c r="E63" s="949">
        <v>155798.29999999999</v>
      </c>
      <c r="F63" s="949">
        <v>313982.40000000002</v>
      </c>
      <c r="G63" s="949">
        <v>257300.6</v>
      </c>
      <c r="H63" s="949">
        <v>409730</v>
      </c>
      <c r="I63" s="949">
        <v>245131.8</v>
      </c>
      <c r="J63" s="949">
        <v>83995.5</v>
      </c>
      <c r="K63" s="949">
        <v>661217.19999999995</v>
      </c>
      <c r="L63" s="949">
        <v>48396.800000000003</v>
      </c>
      <c r="M63" s="949">
        <v>534643.6</v>
      </c>
      <c r="N63" s="949">
        <v>26158</v>
      </c>
      <c r="O63" s="949">
        <v>2886193.5</v>
      </c>
    </row>
    <row r="64" spans="2:15" ht="15" hidden="1" customHeight="1">
      <c r="B64" s="948" t="s">
        <v>343</v>
      </c>
      <c r="C64" s="949">
        <v>104695.1</v>
      </c>
      <c r="D64" s="949">
        <v>53233.8</v>
      </c>
      <c r="E64" s="949">
        <v>151359.5</v>
      </c>
      <c r="F64" s="949">
        <v>348390.40000000002</v>
      </c>
      <c r="G64" s="949">
        <v>185802.5</v>
      </c>
      <c r="H64" s="949">
        <v>464782.4</v>
      </c>
      <c r="I64" s="949">
        <v>269513.8</v>
      </c>
      <c r="J64" s="949">
        <v>85906.9</v>
      </c>
      <c r="K64" s="949">
        <v>962840.9</v>
      </c>
      <c r="L64" s="949">
        <v>47647.199999999997</v>
      </c>
      <c r="M64" s="949">
        <v>548847.69999999995</v>
      </c>
      <c r="N64" s="949">
        <v>23130.6</v>
      </c>
      <c r="O64" s="949">
        <v>3246150.7</v>
      </c>
    </row>
    <row r="65" spans="2:15" ht="15" hidden="1" customHeight="1">
      <c r="B65" s="948" t="s">
        <v>344</v>
      </c>
      <c r="C65" s="949">
        <v>96098.37</v>
      </c>
      <c r="D65" s="949">
        <v>50492.68</v>
      </c>
      <c r="E65" s="949">
        <v>126343.53</v>
      </c>
      <c r="F65" s="949">
        <v>379068.02</v>
      </c>
      <c r="G65" s="949">
        <v>198323.3</v>
      </c>
      <c r="H65" s="949">
        <v>509241.59</v>
      </c>
      <c r="I65" s="949">
        <v>280975.34999999998</v>
      </c>
      <c r="J65" s="949">
        <v>95457.07</v>
      </c>
      <c r="K65" s="949">
        <v>582286.18999999994</v>
      </c>
      <c r="L65" s="949">
        <v>41852.17</v>
      </c>
      <c r="M65" s="949">
        <v>538135.21</v>
      </c>
      <c r="N65" s="949">
        <v>26491.34</v>
      </c>
      <c r="O65" s="949">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50">
        <v>2013</v>
      </c>
      <c r="C67" s="928"/>
      <c r="D67" s="928"/>
      <c r="E67" s="928"/>
      <c r="F67" s="928"/>
      <c r="G67" s="928"/>
      <c r="H67" s="928"/>
      <c r="I67" s="928"/>
      <c r="J67" s="928"/>
      <c r="K67" s="928"/>
      <c r="L67" s="928"/>
      <c r="M67" s="928"/>
      <c r="N67" s="928"/>
      <c r="O67" s="928"/>
    </row>
    <row r="68" spans="2:15" ht="15" hidden="1" customHeight="1">
      <c r="B68" s="948" t="s">
        <v>345</v>
      </c>
      <c r="C68" s="949">
        <v>91648.8</v>
      </c>
      <c r="D68" s="949">
        <v>48329.1</v>
      </c>
      <c r="E68" s="949">
        <v>128425.95</v>
      </c>
      <c r="F68" s="949">
        <v>351566.7</v>
      </c>
      <c r="G68" s="949">
        <v>212401.7</v>
      </c>
      <c r="H68" s="949">
        <v>494823.55</v>
      </c>
      <c r="I68" s="949">
        <v>252389.69899999999</v>
      </c>
      <c r="J68" s="949">
        <v>93469.95</v>
      </c>
      <c r="K68" s="949">
        <v>658260.06999999995</v>
      </c>
      <c r="L68" s="949">
        <v>44091.4</v>
      </c>
      <c r="M68" s="949">
        <v>512289.8</v>
      </c>
      <c r="N68" s="949">
        <v>32145.9</v>
      </c>
      <c r="O68" s="949">
        <f>SUM(C68:N68)</f>
        <v>2919842.6189999995</v>
      </c>
    </row>
    <row r="69" spans="2:15" ht="15" hidden="1" customHeight="1">
      <c r="B69" s="948" t="s">
        <v>334</v>
      </c>
      <c r="C69" s="949">
        <v>96796.5</v>
      </c>
      <c r="D69" s="949">
        <v>48491.5</v>
      </c>
      <c r="E69" s="949">
        <v>147571.5</v>
      </c>
      <c r="F69" s="949">
        <v>360757.9</v>
      </c>
      <c r="G69" s="949">
        <v>147995.9</v>
      </c>
      <c r="H69" s="949">
        <v>578306.4</v>
      </c>
      <c r="I69" s="949">
        <v>284603.8</v>
      </c>
      <c r="J69" s="949">
        <v>64530.5</v>
      </c>
      <c r="K69" s="949">
        <v>679554.8</v>
      </c>
      <c r="L69" s="949">
        <v>41983.6</v>
      </c>
      <c r="M69" s="949">
        <v>516431.2</v>
      </c>
      <c r="N69" s="949">
        <v>25275.3</v>
      </c>
      <c r="O69" s="949" t="s">
        <v>1277</v>
      </c>
    </row>
    <row r="70" spans="2:15" ht="15" hidden="1" customHeight="1">
      <c r="B70" s="948" t="s">
        <v>335</v>
      </c>
      <c r="C70" s="949">
        <v>96752.83</v>
      </c>
      <c r="D70" s="949">
        <v>44883.31</v>
      </c>
      <c r="E70" s="949">
        <v>139327.79999999999</v>
      </c>
      <c r="F70" s="949">
        <v>354627.8</v>
      </c>
      <c r="G70" s="949">
        <v>155915.20000000001</v>
      </c>
      <c r="H70" s="949">
        <v>610758.39</v>
      </c>
      <c r="I70" s="949">
        <v>290072.83</v>
      </c>
      <c r="J70" s="949">
        <v>87142.96</v>
      </c>
      <c r="K70" s="949">
        <v>594397.69999999995</v>
      </c>
      <c r="L70" s="949">
        <v>38345.49</v>
      </c>
      <c r="M70" s="949">
        <v>523913.76</v>
      </c>
      <c r="N70" s="949">
        <v>141404.6</v>
      </c>
      <c r="O70" s="949">
        <f>SUM(C70:N70)</f>
        <v>3077542.6700000004</v>
      </c>
    </row>
    <row r="71" spans="2:15" ht="15" hidden="1" customHeight="1">
      <c r="B71" s="948" t="s">
        <v>336</v>
      </c>
      <c r="C71" s="949">
        <v>98671.01</v>
      </c>
      <c r="D71" s="949">
        <v>49093.8</v>
      </c>
      <c r="E71" s="949">
        <v>152390.82</v>
      </c>
      <c r="F71" s="949">
        <v>350269.24</v>
      </c>
      <c r="G71" s="949">
        <v>166578.49</v>
      </c>
      <c r="H71" s="949">
        <v>545118.18000000005</v>
      </c>
      <c r="I71" s="949">
        <v>311310.83</v>
      </c>
      <c r="J71" s="949">
        <v>105766.85</v>
      </c>
      <c r="K71" s="949">
        <v>638341.84</v>
      </c>
      <c r="L71" s="949">
        <v>39837.14</v>
      </c>
      <c r="M71" s="949">
        <v>533691.29</v>
      </c>
      <c r="N71" s="949">
        <v>99053.92</v>
      </c>
      <c r="O71" s="949">
        <v>3090123.41</v>
      </c>
    </row>
    <row r="72" spans="2:15" ht="15" hidden="1" customHeight="1">
      <c r="B72" s="948" t="s">
        <v>337</v>
      </c>
      <c r="C72" s="949">
        <v>114053.33</v>
      </c>
      <c r="D72" s="949">
        <v>55427.447999999997</v>
      </c>
      <c r="E72" s="949">
        <v>142023.28599999999</v>
      </c>
      <c r="F72" s="949">
        <v>389384.68699999998</v>
      </c>
      <c r="G72" s="949">
        <v>255352.1</v>
      </c>
      <c r="H72" s="949">
        <v>484429.73</v>
      </c>
      <c r="I72" s="949">
        <v>318129.39600000001</v>
      </c>
      <c r="J72" s="949">
        <v>92777.153999999995</v>
      </c>
      <c r="K72" s="949">
        <v>700668.69</v>
      </c>
      <c r="L72" s="949">
        <v>46593.756999999998</v>
      </c>
      <c r="M72" s="949">
        <v>578509.23300000001</v>
      </c>
      <c r="N72" s="949">
        <v>32297.735000000001</v>
      </c>
      <c r="O72" s="949">
        <f>SUM(C72:N72)</f>
        <v>3209646.5459999996</v>
      </c>
    </row>
    <row r="73" spans="2:15" ht="15" hidden="1" customHeight="1">
      <c r="B73" s="948" t="s">
        <v>338</v>
      </c>
      <c r="C73" s="949">
        <v>116635.2</v>
      </c>
      <c r="D73" s="949">
        <v>58578.8</v>
      </c>
      <c r="E73" s="949">
        <v>147313.79</v>
      </c>
      <c r="F73" s="949">
        <v>447394.5</v>
      </c>
      <c r="G73" s="949">
        <v>183146.3</v>
      </c>
      <c r="H73" s="949">
        <v>352600.3</v>
      </c>
      <c r="I73" s="949">
        <v>366824.2</v>
      </c>
      <c r="J73" s="949">
        <v>96685.8</v>
      </c>
      <c r="K73" s="949">
        <v>701195.66899999999</v>
      </c>
      <c r="L73" s="949">
        <v>46578.5</v>
      </c>
      <c r="M73" s="949">
        <v>597373.1</v>
      </c>
      <c r="N73" s="949">
        <v>104843.6</v>
      </c>
      <c r="O73" s="949">
        <f>SUM(C73:N73)</f>
        <v>3219169.7590000005</v>
      </c>
    </row>
    <row r="74" spans="2:15" ht="15" hidden="1" customHeight="1">
      <c r="B74" s="948" t="s">
        <v>339</v>
      </c>
      <c r="C74" s="949">
        <v>108086.64306</v>
      </c>
      <c r="D74" s="949">
        <v>46449.517339999999</v>
      </c>
      <c r="E74" s="949">
        <v>120982.31729000001</v>
      </c>
      <c r="F74" s="949">
        <v>380448.80583999999</v>
      </c>
      <c r="G74" s="949">
        <v>178341.43641999995</v>
      </c>
      <c r="H74" s="949">
        <v>677700.67196999991</v>
      </c>
      <c r="I74" s="949">
        <v>301575.93612999999</v>
      </c>
      <c r="J74" s="949">
        <v>97583.759120000032</v>
      </c>
      <c r="K74" s="949">
        <v>710856.11607000011</v>
      </c>
      <c r="L74" s="949">
        <v>39395.918549999995</v>
      </c>
      <c r="M74" s="949">
        <v>487954.37919000007</v>
      </c>
      <c r="N74" s="949">
        <v>102531.41172</v>
      </c>
      <c r="O74" s="949">
        <f>SUM(C74:N74)</f>
        <v>3251906.9127000007</v>
      </c>
    </row>
    <row r="75" spans="2:15" ht="15" hidden="1" customHeight="1">
      <c r="B75" s="948" t="s">
        <v>340</v>
      </c>
      <c r="C75" s="949">
        <v>137107.1</v>
      </c>
      <c r="D75" s="949">
        <v>48726.1</v>
      </c>
      <c r="E75" s="949">
        <v>135788.5</v>
      </c>
      <c r="F75" s="949">
        <v>319106</v>
      </c>
      <c r="G75" s="949">
        <v>174593.9</v>
      </c>
      <c r="H75" s="949">
        <v>637190.69999999995</v>
      </c>
      <c r="I75" s="949">
        <v>333255.3</v>
      </c>
      <c r="J75" s="949">
        <v>99194.1</v>
      </c>
      <c r="K75" s="949">
        <v>639401.6</v>
      </c>
      <c r="L75" s="949">
        <v>41996.5</v>
      </c>
      <c r="M75" s="949">
        <v>417762.6</v>
      </c>
      <c r="N75" s="949">
        <v>93772.1</v>
      </c>
      <c r="O75" s="949">
        <v>3077894.4</v>
      </c>
    </row>
    <row r="76" spans="2:15" ht="15" hidden="1" customHeight="1">
      <c r="B76" s="948" t="s">
        <v>348</v>
      </c>
      <c r="C76" s="949">
        <v>100028.3</v>
      </c>
      <c r="D76" s="949">
        <v>57039.8</v>
      </c>
      <c r="E76" s="949">
        <v>145652.5</v>
      </c>
      <c r="F76" s="949">
        <v>380781.4</v>
      </c>
      <c r="G76" s="949">
        <v>207379.20000000001</v>
      </c>
      <c r="H76" s="949">
        <v>612131.5</v>
      </c>
      <c r="I76" s="949">
        <v>408359.1</v>
      </c>
      <c r="J76" s="949">
        <v>103872.8</v>
      </c>
      <c r="K76" s="949">
        <v>795047.6</v>
      </c>
      <c r="L76" s="949">
        <v>46982.9</v>
      </c>
      <c r="M76" s="949">
        <v>435912.4</v>
      </c>
      <c r="N76" s="949">
        <v>90265.8</v>
      </c>
      <c r="O76" s="949">
        <v>3383453.4</v>
      </c>
    </row>
    <row r="77" spans="2:15" ht="15" hidden="1" customHeight="1">
      <c r="B77" s="948" t="s">
        <v>342</v>
      </c>
      <c r="C77" s="949">
        <v>94346.3</v>
      </c>
      <c r="D77" s="949">
        <v>52722.400000000001</v>
      </c>
      <c r="E77" s="949">
        <v>141401.4</v>
      </c>
      <c r="F77" s="949">
        <v>338625.9</v>
      </c>
      <c r="G77" s="949">
        <v>223223.8</v>
      </c>
      <c r="H77" s="949">
        <v>754145.4</v>
      </c>
      <c r="I77" s="949">
        <v>339305.6</v>
      </c>
      <c r="J77" s="949">
        <v>99583.3</v>
      </c>
      <c r="K77" s="949">
        <v>754116.1</v>
      </c>
      <c r="L77" s="949">
        <v>41527.199999999997</v>
      </c>
      <c r="M77" s="949">
        <v>440197.9</v>
      </c>
      <c r="N77" s="949">
        <v>97771.1</v>
      </c>
      <c r="O77" s="949">
        <v>3376966.4</v>
      </c>
    </row>
    <row r="78" spans="2:15" ht="15" hidden="1" customHeight="1">
      <c r="B78" s="948" t="s">
        <v>343</v>
      </c>
      <c r="C78" s="949">
        <v>114178.7</v>
      </c>
      <c r="D78" s="949">
        <v>47740.9</v>
      </c>
      <c r="E78" s="949">
        <v>128399.3</v>
      </c>
      <c r="F78" s="949">
        <v>312639.2</v>
      </c>
      <c r="G78" s="949">
        <v>241628.79999999999</v>
      </c>
      <c r="H78" s="949">
        <v>741885.4</v>
      </c>
      <c r="I78" s="949">
        <v>283426</v>
      </c>
      <c r="J78" s="949">
        <v>80507.600000000006</v>
      </c>
      <c r="K78" s="949">
        <v>727492.5</v>
      </c>
      <c r="L78" s="949">
        <v>42901</v>
      </c>
      <c r="M78" s="949">
        <v>458479.9</v>
      </c>
      <c r="N78" s="949">
        <v>89292.5</v>
      </c>
      <c r="O78" s="949">
        <v>3268571.8</v>
      </c>
    </row>
    <row r="79" spans="2:15" ht="15" hidden="1" customHeight="1">
      <c r="B79" s="948" t="s">
        <v>344</v>
      </c>
      <c r="C79" s="949">
        <v>113914.2</v>
      </c>
      <c r="D79" s="949">
        <v>51981.7</v>
      </c>
      <c r="E79" s="949">
        <v>142938.1</v>
      </c>
      <c r="F79" s="949">
        <v>342785.1</v>
      </c>
      <c r="G79" s="949">
        <v>213125.2</v>
      </c>
      <c r="H79" s="949">
        <v>755299.4</v>
      </c>
      <c r="I79" s="949">
        <v>327658.09999999998</v>
      </c>
      <c r="J79" s="949">
        <v>83103.100000000006</v>
      </c>
      <c r="K79" s="949">
        <v>762884.4</v>
      </c>
      <c r="L79" s="949">
        <v>41827.9</v>
      </c>
      <c r="M79" s="949">
        <v>432436.3</v>
      </c>
      <c r="N79" s="949">
        <v>61038.7</v>
      </c>
      <c r="O79" s="949">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50">
        <v>2014</v>
      </c>
      <c r="C81" s="928"/>
      <c r="D81" s="928"/>
      <c r="E81" s="928"/>
      <c r="F81" s="928"/>
      <c r="G81" s="928"/>
      <c r="H81" s="928"/>
      <c r="I81" s="928"/>
      <c r="J81" s="928"/>
      <c r="K81" s="928"/>
      <c r="L81" s="928"/>
      <c r="M81" s="928"/>
      <c r="N81" s="928"/>
      <c r="O81" s="928"/>
    </row>
    <row r="82" spans="2:15" ht="15" hidden="1" customHeight="1">
      <c r="B82" s="948" t="s">
        <v>345</v>
      </c>
      <c r="C82" s="949">
        <v>130154.6</v>
      </c>
      <c r="D82" s="949">
        <v>53292.9</v>
      </c>
      <c r="E82" s="949">
        <v>146876.1</v>
      </c>
      <c r="F82" s="949">
        <v>353793.8</v>
      </c>
      <c r="G82" s="949">
        <v>259569.6</v>
      </c>
      <c r="H82" s="949">
        <v>731703.3</v>
      </c>
      <c r="I82" s="949">
        <v>304033.2</v>
      </c>
      <c r="J82" s="949">
        <v>93776.7</v>
      </c>
      <c r="K82" s="949">
        <v>770435.4</v>
      </c>
      <c r="L82" s="949">
        <v>40085.9</v>
      </c>
      <c r="M82" s="949">
        <v>485573.1</v>
      </c>
      <c r="N82" s="949">
        <v>60897.7</v>
      </c>
      <c r="O82" s="949">
        <v>3430192.5</v>
      </c>
    </row>
    <row r="83" spans="2:15" ht="15" hidden="1" customHeight="1">
      <c r="B83" s="948" t="s">
        <v>334</v>
      </c>
      <c r="C83" s="949">
        <v>138812.29999999999</v>
      </c>
      <c r="D83" s="949">
        <v>55092.2</v>
      </c>
      <c r="E83" s="949">
        <v>134813.9</v>
      </c>
      <c r="F83" s="949">
        <v>420181</v>
      </c>
      <c r="G83" s="949">
        <v>262183.8</v>
      </c>
      <c r="H83" s="949">
        <v>786295.6</v>
      </c>
      <c r="I83" s="949">
        <v>270062.5</v>
      </c>
      <c r="J83" s="949">
        <v>131134.79999999999</v>
      </c>
      <c r="K83" s="949">
        <v>779640.3</v>
      </c>
      <c r="L83" s="949">
        <v>39169.199999999997</v>
      </c>
      <c r="M83" s="949">
        <v>508813.7</v>
      </c>
      <c r="N83" s="949">
        <v>61822.3</v>
      </c>
      <c r="O83" s="949">
        <v>3588021.6</v>
      </c>
    </row>
    <row r="84" spans="2:15" ht="15" hidden="1" customHeight="1">
      <c r="B84" s="948" t="s">
        <v>335</v>
      </c>
      <c r="C84" s="949">
        <v>118239.1</v>
      </c>
      <c r="D84" s="949">
        <v>55167.5</v>
      </c>
      <c r="E84" s="949">
        <v>135807.9</v>
      </c>
      <c r="F84" s="949">
        <v>382675.5</v>
      </c>
      <c r="G84" s="949">
        <v>216025.3</v>
      </c>
      <c r="H84" s="949">
        <v>791776</v>
      </c>
      <c r="I84" s="949">
        <v>275549.09999999998</v>
      </c>
      <c r="J84" s="949">
        <v>103298.7</v>
      </c>
      <c r="K84" s="949">
        <v>806185.9</v>
      </c>
      <c r="L84" s="949">
        <v>42432.800000000003</v>
      </c>
      <c r="M84" s="949">
        <v>521381.5</v>
      </c>
      <c r="N84" s="949">
        <v>72990.899999999994</v>
      </c>
      <c r="O84" s="949">
        <v>3521530.3</v>
      </c>
    </row>
    <row r="85" spans="2:15" ht="15" hidden="1" customHeight="1">
      <c r="B85" s="948" t="s">
        <v>336</v>
      </c>
      <c r="C85" s="949">
        <v>164347.5</v>
      </c>
      <c r="D85" s="949">
        <v>59289.3</v>
      </c>
      <c r="E85" s="949">
        <v>102323.7</v>
      </c>
      <c r="F85" s="949">
        <v>408823.5</v>
      </c>
      <c r="G85" s="949">
        <v>325559.7</v>
      </c>
      <c r="H85" s="949">
        <v>780207</v>
      </c>
      <c r="I85" s="949">
        <v>325659.8</v>
      </c>
      <c r="J85" s="949">
        <v>135187.4</v>
      </c>
      <c r="K85" s="949">
        <v>888876.2</v>
      </c>
      <c r="L85" s="949">
        <v>43746.5</v>
      </c>
      <c r="M85" s="949">
        <v>582848.80000000005</v>
      </c>
      <c r="N85" s="949">
        <v>82009.8</v>
      </c>
      <c r="O85" s="949">
        <v>3898879.1</v>
      </c>
    </row>
    <row r="86" spans="2:15" ht="15" hidden="1" customHeight="1">
      <c r="B86" s="948" t="s">
        <v>337</v>
      </c>
      <c r="C86" s="949">
        <v>149474.1</v>
      </c>
      <c r="D86" s="949">
        <v>60669.4</v>
      </c>
      <c r="E86" s="949">
        <v>108977.60000000001</v>
      </c>
      <c r="F86" s="949">
        <v>355802.3</v>
      </c>
      <c r="G86" s="949">
        <v>332850.8</v>
      </c>
      <c r="H86" s="949">
        <v>800256.8</v>
      </c>
      <c r="I86" s="949">
        <v>303599.40000000002</v>
      </c>
      <c r="J86" s="949">
        <v>132132.79999999999</v>
      </c>
      <c r="K86" s="949">
        <v>1027552.7</v>
      </c>
      <c r="L86" s="949">
        <v>38921</v>
      </c>
      <c r="M86" s="949">
        <v>581930.19999999995</v>
      </c>
      <c r="N86" s="949">
        <v>93334.9</v>
      </c>
      <c r="O86" s="949">
        <v>3985501.8</v>
      </c>
    </row>
    <row r="87" spans="2:15" ht="15" hidden="1" customHeight="1">
      <c r="B87" s="948" t="s">
        <v>338</v>
      </c>
      <c r="C87" s="949">
        <v>194685.1</v>
      </c>
      <c r="D87" s="949">
        <v>64188.9</v>
      </c>
      <c r="E87" s="949">
        <v>95595.6</v>
      </c>
      <c r="F87" s="949">
        <v>470267.7</v>
      </c>
      <c r="G87" s="949">
        <v>291594.59999999998</v>
      </c>
      <c r="H87" s="949">
        <v>812999.7</v>
      </c>
      <c r="I87" s="949">
        <v>348303.5</v>
      </c>
      <c r="J87" s="949">
        <v>130453.4</v>
      </c>
      <c r="K87" s="949">
        <v>895698</v>
      </c>
      <c r="L87" s="949">
        <v>44735.5</v>
      </c>
      <c r="M87" s="949">
        <v>575149.1</v>
      </c>
      <c r="N87" s="949">
        <v>91392.4</v>
      </c>
      <c r="O87" s="949">
        <v>4015063.5</v>
      </c>
    </row>
    <row r="88" spans="2:15" ht="15" hidden="1" customHeight="1">
      <c r="B88" s="948" t="s">
        <v>339</v>
      </c>
      <c r="C88" s="949">
        <v>163335.6</v>
      </c>
      <c r="D88" s="949">
        <v>56812</v>
      </c>
      <c r="E88" s="949">
        <v>87587.5</v>
      </c>
      <c r="F88" s="949">
        <v>370121.7</v>
      </c>
      <c r="G88" s="949">
        <v>303367.3</v>
      </c>
      <c r="H88" s="949">
        <v>830988.6</v>
      </c>
      <c r="I88" s="949">
        <v>334436.8</v>
      </c>
      <c r="J88" s="949">
        <v>112985</v>
      </c>
      <c r="K88" s="949">
        <v>880761.1</v>
      </c>
      <c r="L88" s="949">
        <v>44675.4</v>
      </c>
      <c r="M88" s="949">
        <v>587756.69999999995</v>
      </c>
      <c r="N88" s="949">
        <v>94841.5</v>
      </c>
      <c r="O88" s="949">
        <v>3867669.2</v>
      </c>
    </row>
    <row r="89" spans="2:15" ht="15" hidden="1" customHeight="1">
      <c r="B89" s="948" t="s">
        <v>340</v>
      </c>
      <c r="C89" s="949">
        <v>128794.1</v>
      </c>
      <c r="D89" s="949">
        <v>38934.1</v>
      </c>
      <c r="E89" s="949">
        <v>90012.5</v>
      </c>
      <c r="F89" s="949">
        <v>271204.3</v>
      </c>
      <c r="G89" s="949">
        <v>270009.90000000002</v>
      </c>
      <c r="H89" s="949">
        <v>755141.6</v>
      </c>
      <c r="I89" s="949">
        <v>236267.5</v>
      </c>
      <c r="J89" s="949">
        <v>130548.6</v>
      </c>
      <c r="K89" s="949">
        <v>865566.6</v>
      </c>
      <c r="L89" s="949">
        <v>31180.400000000001</v>
      </c>
      <c r="M89" s="949">
        <v>467724.2</v>
      </c>
      <c r="N89" s="949">
        <v>89582.399999999994</v>
      </c>
      <c r="O89" s="949">
        <v>3374966.2</v>
      </c>
    </row>
    <row r="90" spans="2:15" ht="15" hidden="1" customHeight="1">
      <c r="B90" s="948" t="s">
        <v>341</v>
      </c>
      <c r="C90" s="949">
        <v>177932.48</v>
      </c>
      <c r="D90" s="949">
        <v>56444.49</v>
      </c>
      <c r="E90" s="949">
        <v>82756.72</v>
      </c>
      <c r="F90" s="949">
        <v>315956.81</v>
      </c>
      <c r="G90" s="949">
        <v>309508.33</v>
      </c>
      <c r="H90" s="949">
        <v>951593.43</v>
      </c>
      <c r="I90" s="949">
        <v>278461.52</v>
      </c>
      <c r="J90" s="949">
        <v>174497.89</v>
      </c>
      <c r="K90" s="949">
        <v>978044</v>
      </c>
      <c r="L90" s="949">
        <v>47792.72</v>
      </c>
      <c r="M90" s="949">
        <v>571629.87</v>
      </c>
      <c r="N90" s="949">
        <v>103464.81</v>
      </c>
      <c r="O90" s="949">
        <v>4048083.0700000008</v>
      </c>
    </row>
    <row r="91" spans="2:15" ht="15" hidden="1" customHeight="1">
      <c r="B91" s="948" t="s">
        <v>342</v>
      </c>
      <c r="C91" s="949">
        <v>158421.66321</v>
      </c>
      <c r="D91" s="949">
        <v>57091.372989999989</v>
      </c>
      <c r="E91" s="949">
        <v>83973.873800000016</v>
      </c>
      <c r="F91" s="949">
        <v>407933.96679000003</v>
      </c>
      <c r="G91" s="949">
        <v>308028.81451999996</v>
      </c>
      <c r="H91" s="949">
        <v>917450.29074999993</v>
      </c>
      <c r="I91" s="949">
        <v>266690.88082999998</v>
      </c>
      <c r="J91" s="949">
        <v>178770.95612000002</v>
      </c>
      <c r="K91" s="949">
        <v>936336.19850000006</v>
      </c>
      <c r="L91" s="949">
        <v>44950.245089999989</v>
      </c>
      <c r="M91" s="949">
        <v>613425.08277999994</v>
      </c>
      <c r="N91" s="949">
        <v>91764.142229999998</v>
      </c>
      <c r="O91" s="949">
        <v>4064837.4876099997</v>
      </c>
    </row>
    <row r="92" spans="2:15" ht="15" hidden="1" customHeight="1">
      <c r="B92" s="948" t="s">
        <v>343</v>
      </c>
      <c r="C92" s="949">
        <v>140908.6</v>
      </c>
      <c r="D92" s="949">
        <v>61494.3</v>
      </c>
      <c r="E92" s="949">
        <v>93113.96</v>
      </c>
      <c r="F92" s="949">
        <v>350153.78</v>
      </c>
      <c r="G92" s="949">
        <v>313668.7</v>
      </c>
      <c r="H92" s="949">
        <v>881007.4</v>
      </c>
      <c r="I92" s="949">
        <v>271049.88</v>
      </c>
      <c r="J92" s="949">
        <v>137867.79500000001</v>
      </c>
      <c r="K92" s="949">
        <v>955760.6</v>
      </c>
      <c r="L92" s="949">
        <v>48177.7</v>
      </c>
      <c r="M92" s="949">
        <v>641405.30000000005</v>
      </c>
      <c r="N92" s="949">
        <v>90462.2</v>
      </c>
      <c r="O92" s="949">
        <v>3985070.2150000008</v>
      </c>
    </row>
    <row r="93" spans="2:15" ht="15" hidden="1" customHeight="1">
      <c r="B93" s="948" t="s">
        <v>344</v>
      </c>
      <c r="C93" s="949">
        <v>147242.4</v>
      </c>
      <c r="D93" s="949">
        <v>60358.1</v>
      </c>
      <c r="E93" s="949">
        <v>118725.7</v>
      </c>
      <c r="F93" s="949">
        <v>328729.5</v>
      </c>
      <c r="G93" s="949">
        <v>325746.59999999998</v>
      </c>
      <c r="H93" s="949">
        <v>950304.9</v>
      </c>
      <c r="I93" s="949">
        <v>290329.3</v>
      </c>
      <c r="J93" s="949">
        <v>118977.8</v>
      </c>
      <c r="K93" s="949">
        <v>964815</v>
      </c>
      <c r="L93" s="949">
        <v>47574.3</v>
      </c>
      <c r="M93" s="949">
        <v>638061.1</v>
      </c>
      <c r="N93" s="949">
        <v>92040.8</v>
      </c>
      <c r="O93" s="949">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50">
        <v>2015</v>
      </c>
      <c r="C95" s="928"/>
      <c r="D95" s="928"/>
      <c r="E95" s="928"/>
      <c r="F95" s="928"/>
      <c r="G95" s="928"/>
      <c r="H95" s="928"/>
      <c r="I95" s="928"/>
      <c r="J95" s="928"/>
      <c r="K95" s="928"/>
      <c r="L95" s="928"/>
      <c r="M95" s="928"/>
      <c r="N95" s="928"/>
      <c r="O95" s="928"/>
    </row>
    <row r="96" spans="2:15" ht="15" hidden="1" customHeight="1">
      <c r="B96" s="948" t="s">
        <v>345</v>
      </c>
      <c r="C96" s="949">
        <v>155304.20000000001</v>
      </c>
      <c r="D96" s="949">
        <v>63950.400000000001</v>
      </c>
      <c r="E96" s="949">
        <v>136066.9</v>
      </c>
      <c r="F96" s="949">
        <v>349099.7</v>
      </c>
      <c r="G96" s="949">
        <v>294145.5</v>
      </c>
      <c r="H96" s="949">
        <v>809684</v>
      </c>
      <c r="I96" s="949">
        <v>314319.59999999998</v>
      </c>
      <c r="J96" s="949">
        <v>113452</v>
      </c>
      <c r="K96" s="949">
        <v>1034514.7</v>
      </c>
      <c r="L96" s="949">
        <v>48876.5</v>
      </c>
      <c r="M96" s="949">
        <v>606370.30000000005</v>
      </c>
      <c r="N96" s="949">
        <v>78746</v>
      </c>
      <c r="O96" s="949">
        <v>4004529.8</v>
      </c>
    </row>
    <row r="97" spans="2:16" ht="15" hidden="1" customHeight="1">
      <c r="B97" s="948" t="s">
        <v>334</v>
      </c>
      <c r="C97" s="949">
        <v>151740.05100000001</v>
      </c>
      <c r="D97" s="949">
        <v>63112.595999999998</v>
      </c>
      <c r="E97" s="949">
        <v>109807.606</v>
      </c>
      <c r="F97" s="949">
        <v>370581.79499999998</v>
      </c>
      <c r="G97" s="949">
        <v>314944.72200000001</v>
      </c>
      <c r="H97" s="949">
        <v>784737.62100000004</v>
      </c>
      <c r="I97" s="949">
        <v>309307.859</v>
      </c>
      <c r="J97" s="949">
        <v>120255.08900000001</v>
      </c>
      <c r="K97" s="949">
        <v>1028160.075</v>
      </c>
      <c r="L97" s="949">
        <v>43112.006999999998</v>
      </c>
      <c r="M97" s="949">
        <v>606650.64899999998</v>
      </c>
      <c r="N97" s="949">
        <v>78891.157999999996</v>
      </c>
      <c r="O97" s="949">
        <v>3981301.2280000001</v>
      </c>
    </row>
    <row r="98" spans="2:16" ht="15" hidden="1" customHeight="1">
      <c r="B98" s="948" t="s">
        <v>335</v>
      </c>
      <c r="C98" s="949">
        <v>199484.82827505423</v>
      </c>
      <c r="D98" s="949">
        <v>63709.246809547476</v>
      </c>
      <c r="E98" s="949">
        <v>116397.41590929881</v>
      </c>
      <c r="F98" s="949">
        <v>378459.95485776727</v>
      </c>
      <c r="G98" s="949">
        <v>351447.99129424727</v>
      </c>
      <c r="H98" s="949">
        <v>762380.72404108848</v>
      </c>
      <c r="I98" s="949">
        <v>373911.94637540053</v>
      </c>
      <c r="J98" s="949">
        <v>99744.64633438157</v>
      </c>
      <c r="K98" s="949">
        <v>912654.43750464998</v>
      </c>
      <c r="L98" s="949">
        <v>42478.882890723777</v>
      </c>
      <c r="M98" s="949">
        <v>644951.2767509293</v>
      </c>
      <c r="N98" s="949">
        <v>72605.211469999995</v>
      </c>
      <c r="O98" s="949">
        <v>4018226.5625130888</v>
      </c>
    </row>
    <row r="99" spans="2:16" ht="15" hidden="1" customHeight="1">
      <c r="B99" s="948" t="s">
        <v>336</v>
      </c>
      <c r="C99" s="949">
        <v>186896.28005999999</v>
      </c>
      <c r="D99" s="949">
        <v>65973.981029999995</v>
      </c>
      <c r="E99" s="949">
        <v>130284.88088</v>
      </c>
      <c r="F99" s="949">
        <v>380884.75654999999</v>
      </c>
      <c r="G99" s="949">
        <v>330001.85953999998</v>
      </c>
      <c r="H99" s="949">
        <v>799952.43480000005</v>
      </c>
      <c r="I99" s="949">
        <v>373648.27211999998</v>
      </c>
      <c r="J99" s="949">
        <v>109735.03260000001</v>
      </c>
      <c r="K99" s="949">
        <v>944772.89173000003</v>
      </c>
      <c r="L99" s="949">
        <v>44964.945269999997</v>
      </c>
      <c r="M99" s="949">
        <v>653801.03839</v>
      </c>
      <c r="N99" s="949">
        <v>75850.8701</v>
      </c>
      <c r="O99" s="949">
        <v>4096767.2430699994</v>
      </c>
    </row>
    <row r="100" spans="2:16" ht="15" hidden="1" customHeight="1">
      <c r="B100" s="948" t="s">
        <v>337</v>
      </c>
      <c r="C100" s="949">
        <v>185803.15848000001</v>
      </c>
      <c r="D100" s="949">
        <v>73167.519569999989</v>
      </c>
      <c r="E100" s="949">
        <v>111512.05591000001</v>
      </c>
      <c r="F100" s="949">
        <v>523774.74106999993</v>
      </c>
      <c r="G100" s="949">
        <v>299659.20944000001</v>
      </c>
      <c r="H100" s="949">
        <v>801335.48777999997</v>
      </c>
      <c r="I100" s="949">
        <v>419453.71177999995</v>
      </c>
      <c r="J100" s="949">
        <v>113355.01334999999</v>
      </c>
      <c r="K100" s="949">
        <v>1041392.7738399999</v>
      </c>
      <c r="L100" s="949">
        <v>50057.913629999995</v>
      </c>
      <c r="M100" s="949">
        <v>619767.85055999993</v>
      </c>
      <c r="N100" s="949">
        <v>71388.825420000023</v>
      </c>
      <c r="O100" s="949">
        <v>4310668.2608299991</v>
      </c>
    </row>
    <row r="101" spans="2:16" ht="15" hidden="1" customHeight="1">
      <c r="B101" s="948" t="s">
        <v>338</v>
      </c>
      <c r="C101" s="949">
        <v>187656.97928</v>
      </c>
      <c r="D101" s="949">
        <v>76777.783440000014</v>
      </c>
      <c r="E101" s="949">
        <v>109336.03199</v>
      </c>
      <c r="F101" s="949">
        <v>498031.31240999995</v>
      </c>
      <c r="G101" s="949">
        <v>304087.22360000003</v>
      </c>
      <c r="H101" s="949">
        <v>877042.78670000006</v>
      </c>
      <c r="I101" s="949">
        <v>338069.75759000005</v>
      </c>
      <c r="J101" s="949">
        <v>67556.610560000001</v>
      </c>
      <c r="K101" s="949">
        <v>1131497.0791099996</v>
      </c>
      <c r="L101" s="949">
        <v>43949.036970000001</v>
      </c>
      <c r="M101" s="949">
        <v>651072.76368199987</v>
      </c>
      <c r="N101" s="949">
        <v>72166.857640000002</v>
      </c>
      <c r="O101" s="949">
        <v>4357244.222972</v>
      </c>
    </row>
    <row r="102" spans="2:16" ht="15" hidden="1" customHeight="1">
      <c r="B102" s="948" t="s">
        <v>339</v>
      </c>
      <c r="C102" s="949">
        <v>180261.27481</v>
      </c>
      <c r="D102" s="949">
        <v>80536.432460000011</v>
      </c>
      <c r="E102" s="949">
        <v>106645.29396</v>
      </c>
      <c r="F102" s="949">
        <v>452744.14088999992</v>
      </c>
      <c r="G102" s="949">
        <v>295611.10327999998</v>
      </c>
      <c r="H102" s="949">
        <v>911363.80164999992</v>
      </c>
      <c r="I102" s="949">
        <v>360746.53894</v>
      </c>
      <c r="J102" s="949">
        <v>88518.407049999994</v>
      </c>
      <c r="K102" s="949">
        <v>971759.88682999997</v>
      </c>
      <c r="L102" s="949">
        <v>53101.603390000004</v>
      </c>
      <c r="M102" s="949">
        <v>647215.13584999996</v>
      </c>
      <c r="N102" s="949">
        <v>70618.819189999995</v>
      </c>
      <c r="O102" s="949">
        <v>4219122.4382999996</v>
      </c>
    </row>
    <row r="103" spans="2:16" ht="15" hidden="1" customHeight="1">
      <c r="B103" s="948" t="s">
        <v>340</v>
      </c>
      <c r="C103" s="949">
        <v>168075.18722999998</v>
      </c>
      <c r="D103" s="949">
        <v>86038.941660000011</v>
      </c>
      <c r="E103" s="949">
        <v>108477.71587999999</v>
      </c>
      <c r="F103" s="949">
        <v>472875.11405999999</v>
      </c>
      <c r="G103" s="949">
        <v>335158.34739999997</v>
      </c>
      <c r="H103" s="949">
        <v>784616.58536000003</v>
      </c>
      <c r="I103" s="949">
        <v>401830.10218000005</v>
      </c>
      <c r="J103" s="949">
        <v>76647.041219999999</v>
      </c>
      <c r="K103" s="949">
        <v>1042260.4188799999</v>
      </c>
      <c r="L103" s="949">
        <v>55455.882909999993</v>
      </c>
      <c r="M103" s="949">
        <v>657177.13946999982</v>
      </c>
      <c r="N103" s="949">
        <v>51922.489460000004</v>
      </c>
      <c r="O103" s="949">
        <v>4240534.9657099992</v>
      </c>
    </row>
    <row r="104" spans="2:16" ht="15" hidden="1" customHeight="1">
      <c r="B104" s="948" t="s">
        <v>341</v>
      </c>
      <c r="C104" s="949">
        <v>197641.46907999998</v>
      </c>
      <c r="D104" s="949">
        <v>85842.596890000015</v>
      </c>
      <c r="E104" s="949">
        <v>112415.30295</v>
      </c>
      <c r="F104" s="949">
        <v>462925.61900999991</v>
      </c>
      <c r="G104" s="949">
        <v>349564.18627000001</v>
      </c>
      <c r="H104" s="949">
        <v>831812.95479000011</v>
      </c>
      <c r="I104" s="949">
        <v>379121.35295000003</v>
      </c>
      <c r="J104" s="949">
        <v>71089.97484000001</v>
      </c>
      <c r="K104" s="949">
        <v>1033106.6662299999</v>
      </c>
      <c r="L104" s="949">
        <v>53348.111210000003</v>
      </c>
      <c r="M104" s="949">
        <v>676307.97019000002</v>
      </c>
      <c r="N104" s="949">
        <v>55759.246260000007</v>
      </c>
      <c r="O104" s="949">
        <v>4308935.4506699992</v>
      </c>
    </row>
    <row r="105" spans="2:16" ht="15" hidden="1" customHeight="1">
      <c r="B105" s="948" t="s">
        <v>342</v>
      </c>
      <c r="C105" s="949">
        <v>219922.32809000002</v>
      </c>
      <c r="D105" s="949">
        <v>85382.046979999985</v>
      </c>
      <c r="E105" s="949">
        <v>116874.4249</v>
      </c>
      <c r="F105" s="949">
        <v>447200.72948999988</v>
      </c>
      <c r="G105" s="949">
        <v>331543.58991999994</v>
      </c>
      <c r="H105" s="949">
        <v>821640.75846000004</v>
      </c>
      <c r="I105" s="949">
        <v>378568.54502000002</v>
      </c>
      <c r="J105" s="949">
        <v>68298.72683</v>
      </c>
      <c r="K105" s="949">
        <v>1100719.7385499999</v>
      </c>
      <c r="L105" s="949">
        <v>55846.70343999999</v>
      </c>
      <c r="M105" s="949">
        <v>648757.53330999985</v>
      </c>
      <c r="N105" s="949">
        <v>67353.222440000012</v>
      </c>
      <c r="O105" s="949">
        <v>4342108.3474299992</v>
      </c>
    </row>
    <row r="106" spans="2:16" ht="15" hidden="1" customHeight="1">
      <c r="B106" s="948" t="s">
        <v>343</v>
      </c>
      <c r="C106" s="949">
        <v>212806.12154011588</v>
      </c>
      <c r="D106" s="949">
        <v>85815.697690343499</v>
      </c>
      <c r="E106" s="949">
        <v>98468.43526078033</v>
      </c>
      <c r="F106" s="949">
        <v>465089.66000378167</v>
      </c>
      <c r="G106" s="949">
        <v>334835.58334306604</v>
      </c>
      <c r="H106" s="949">
        <v>846959.04834705917</v>
      </c>
      <c r="I106" s="949">
        <v>363754.41105246049</v>
      </c>
      <c r="J106" s="949">
        <v>71866.228776215343</v>
      </c>
      <c r="K106" s="949">
        <v>1074141.7851593455</v>
      </c>
      <c r="L106" s="949">
        <v>56110.293506458234</v>
      </c>
      <c r="M106" s="949">
        <v>665421.0762572235</v>
      </c>
      <c r="N106" s="949">
        <v>64630.347620000008</v>
      </c>
      <c r="O106" s="949">
        <v>4339898.68855685</v>
      </c>
    </row>
    <row r="107" spans="2:16" ht="15" hidden="1" customHeight="1">
      <c r="B107" s="948" t="s">
        <v>344</v>
      </c>
      <c r="C107" s="949">
        <v>196092.90801744099</v>
      </c>
      <c r="D107" s="949">
        <v>88272.950809166607</v>
      </c>
      <c r="E107" s="949">
        <v>102636.88145321301</v>
      </c>
      <c r="F107" s="949">
        <v>518411.36004119401</v>
      </c>
      <c r="G107" s="949">
        <v>336909.18267407501</v>
      </c>
      <c r="H107" s="949">
        <v>864491.71212578902</v>
      </c>
      <c r="I107" s="949">
        <v>307844.996053676</v>
      </c>
      <c r="J107" s="949">
        <v>63337.536688761596</v>
      </c>
      <c r="K107" s="949">
        <v>1163771.1370441699</v>
      </c>
      <c r="L107" s="949">
        <v>57410.510778147502</v>
      </c>
      <c r="M107" s="949">
        <v>639985.58100151399</v>
      </c>
      <c r="N107" s="949">
        <v>66435.742289999995</v>
      </c>
      <c r="O107" s="949">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50">
        <v>2016</v>
      </c>
      <c r="C109" s="949"/>
      <c r="D109" s="949"/>
      <c r="E109" s="949"/>
      <c r="F109" s="949"/>
      <c r="G109" s="949"/>
      <c r="H109" s="949"/>
      <c r="I109" s="949"/>
      <c r="J109" s="949"/>
      <c r="K109" s="949"/>
      <c r="L109" s="949"/>
      <c r="M109" s="949"/>
      <c r="N109" s="949"/>
      <c r="O109" s="949"/>
    </row>
    <row r="110" spans="2:16" hidden="1">
      <c r="B110" s="948" t="s">
        <v>345</v>
      </c>
      <c r="C110" s="949">
        <v>231827.31642792257</v>
      </c>
      <c r="D110" s="949">
        <v>101724.07337180614</v>
      </c>
      <c r="E110" s="949">
        <v>93544.185478613013</v>
      </c>
      <c r="F110" s="949">
        <v>465089.66000378202</v>
      </c>
      <c r="G110" s="949">
        <v>325203.12242890475</v>
      </c>
      <c r="H110" s="949">
        <v>977272.13357960992</v>
      </c>
      <c r="I110" s="949">
        <v>345812.20301823132</v>
      </c>
      <c r="J110" s="949">
        <v>62026.289992595513</v>
      </c>
      <c r="K110" s="949">
        <v>1083702.6925010267</v>
      </c>
      <c r="L110" s="949">
        <v>61755.583892902163</v>
      </c>
      <c r="M110" s="949">
        <v>618080.09331996681</v>
      </c>
      <c r="N110" s="949">
        <v>58808.722710000009</v>
      </c>
      <c r="O110" s="949">
        <f>+SUM(C110:N110)</f>
        <v>4424846.0767253609</v>
      </c>
    </row>
    <row r="111" spans="2:16" hidden="1">
      <c r="B111" s="948" t="s">
        <v>334</v>
      </c>
      <c r="C111" s="949">
        <v>226568.30309999999</v>
      </c>
      <c r="D111" s="949">
        <v>105747.89104999999</v>
      </c>
      <c r="E111" s="949">
        <v>97684.405889999995</v>
      </c>
      <c r="F111" s="949">
        <v>518411.36004119401</v>
      </c>
      <c r="G111" s="949">
        <v>339838.95879999996</v>
      </c>
      <c r="H111" s="949">
        <v>896869.20996999997</v>
      </c>
      <c r="I111" s="949">
        <v>326025.96418000001</v>
      </c>
      <c r="J111" s="949">
        <v>59381.31136</v>
      </c>
      <c r="K111" s="949">
        <v>1047904.6054999999</v>
      </c>
      <c r="L111" s="949">
        <v>63248.329229999996</v>
      </c>
      <c r="M111" s="949">
        <v>634478.28330000001</v>
      </c>
      <c r="N111" s="949">
        <v>63017.794900000008</v>
      </c>
      <c r="O111" s="949">
        <f t="shared" ref="O111:O131" si="2">+SUM(C111:N111)</f>
        <v>4379176.417321194</v>
      </c>
      <c r="P111" s="917"/>
    </row>
    <row r="112" spans="2:16" hidden="1">
      <c r="B112" s="948" t="s">
        <v>335</v>
      </c>
      <c r="C112" s="949">
        <v>243546.89690000002</v>
      </c>
      <c r="D112" s="949">
        <v>102238.3973</v>
      </c>
      <c r="E112" s="949">
        <v>116471.09582999999</v>
      </c>
      <c r="F112" s="949">
        <v>517089.17823521578</v>
      </c>
      <c r="G112" s="949">
        <v>362058.80764000001</v>
      </c>
      <c r="H112" s="949">
        <v>879340.8094599999</v>
      </c>
      <c r="I112" s="949">
        <v>368689.62302999996</v>
      </c>
      <c r="J112" s="949">
        <v>60514.038489999999</v>
      </c>
      <c r="K112" s="949">
        <v>1073567.5686300001</v>
      </c>
      <c r="L112" s="949">
        <v>62839.353179999991</v>
      </c>
      <c r="M112" s="949">
        <v>642779.36618999997</v>
      </c>
      <c r="N112" s="949">
        <v>61037.622300000003</v>
      </c>
      <c r="O112" s="949">
        <f>+SUM(C112:N112)</f>
        <v>4490172.7571852161</v>
      </c>
      <c r="P112" s="917"/>
    </row>
    <row r="113" spans="2:17" hidden="1">
      <c r="B113" s="948" t="s">
        <v>336</v>
      </c>
      <c r="C113" s="949">
        <v>243151.62623000002</v>
      </c>
      <c r="D113" s="949">
        <v>102234.04201</v>
      </c>
      <c r="E113" s="949">
        <v>112219.45353</v>
      </c>
      <c r="F113" s="949">
        <v>525070.87332999997</v>
      </c>
      <c r="G113" s="949">
        <v>360299.46269000001</v>
      </c>
      <c r="H113" s="949">
        <v>907855.62757999985</v>
      </c>
      <c r="I113" s="949">
        <v>335068.61599999998</v>
      </c>
      <c r="J113" s="949">
        <v>71721.049210000012</v>
      </c>
      <c r="K113" s="949">
        <v>1156122.6384699999</v>
      </c>
      <c r="L113" s="949">
        <v>63858.040799999995</v>
      </c>
      <c r="M113" s="949">
        <v>628901.05034000019</v>
      </c>
      <c r="N113" s="949">
        <v>61087.046539999996</v>
      </c>
      <c r="O113" s="949">
        <f t="shared" si="2"/>
        <v>4567589.5267299991</v>
      </c>
      <c r="P113" s="917"/>
    </row>
    <row r="114" spans="2:17" hidden="1">
      <c r="B114" s="948" t="s">
        <v>337</v>
      </c>
      <c r="C114" s="949">
        <v>236180.51061000003</v>
      </c>
      <c r="D114" s="949">
        <v>97008.56839</v>
      </c>
      <c r="E114" s="949">
        <v>120726.25141</v>
      </c>
      <c r="F114" s="949">
        <v>582943.54106000008</v>
      </c>
      <c r="G114" s="949">
        <v>371034.50592999998</v>
      </c>
      <c r="H114" s="949">
        <v>923580.85191999993</v>
      </c>
      <c r="I114" s="949">
        <v>356500.92599999998</v>
      </c>
      <c r="J114" s="949">
        <v>99176.373030000002</v>
      </c>
      <c r="K114" s="949">
        <v>1107956.76605</v>
      </c>
      <c r="L114" s="949">
        <v>61396.459900000002</v>
      </c>
      <c r="M114" s="949">
        <v>607501.43358000007</v>
      </c>
      <c r="N114" s="949">
        <v>64066.303329999995</v>
      </c>
      <c r="O114" s="949">
        <f t="shared" si="2"/>
        <v>4628072.4912099997</v>
      </c>
      <c r="P114" s="917"/>
      <c r="Q114" s="917"/>
    </row>
    <row r="115" spans="2:17" hidden="1">
      <c r="B115" s="948" t="s">
        <v>338</v>
      </c>
      <c r="C115" s="949">
        <v>218386.78128000002</v>
      </c>
      <c r="D115" s="949">
        <v>103914.22739000001</v>
      </c>
      <c r="E115" s="949">
        <v>134181.79474000001</v>
      </c>
      <c r="F115" s="949">
        <v>569660.72973999986</v>
      </c>
      <c r="G115" s="949">
        <v>362400.17293999996</v>
      </c>
      <c r="H115" s="949">
        <v>973333.32759999973</v>
      </c>
      <c r="I115" s="949">
        <v>316490.83579000004</v>
      </c>
      <c r="J115" s="949">
        <v>58856.904459999991</v>
      </c>
      <c r="K115" s="949">
        <v>1128688.7254199998</v>
      </c>
      <c r="L115" s="949">
        <v>72063.32779000001</v>
      </c>
      <c r="M115" s="949">
        <v>601813.82504999987</v>
      </c>
      <c r="N115" s="949">
        <v>61833.175649999997</v>
      </c>
      <c r="O115" s="949">
        <f t="shared" si="2"/>
        <v>4601623.8278499991</v>
      </c>
      <c r="P115" s="917"/>
    </row>
    <row r="116" spans="2:17" hidden="1">
      <c r="B116" s="948" t="s">
        <v>339</v>
      </c>
      <c r="C116" s="949">
        <v>207280.19443</v>
      </c>
      <c r="D116" s="949">
        <v>99727.926919999998</v>
      </c>
      <c r="E116" s="949">
        <v>138781.20933000001</v>
      </c>
      <c r="F116" s="949">
        <v>593284.94871999999</v>
      </c>
      <c r="G116" s="949">
        <v>348779.73379999993</v>
      </c>
      <c r="H116" s="949">
        <v>1035696.98012</v>
      </c>
      <c r="I116" s="949">
        <v>370456.93400000007</v>
      </c>
      <c r="J116" s="949">
        <v>63986.106140000004</v>
      </c>
      <c r="K116" s="949">
        <v>1114413.7070799998</v>
      </c>
      <c r="L116" s="949">
        <v>65391.890350000001</v>
      </c>
      <c r="M116" s="949">
        <v>622329.23840000003</v>
      </c>
      <c r="N116" s="949">
        <v>69058.912230000016</v>
      </c>
      <c r="O116" s="949">
        <f t="shared" si="2"/>
        <v>4729187.7815199997</v>
      </c>
      <c r="P116" s="917"/>
    </row>
    <row r="117" spans="2:17" hidden="1">
      <c r="B117" s="948" t="s">
        <v>340</v>
      </c>
      <c r="C117" s="949">
        <v>233004.46398000003</v>
      </c>
      <c r="D117" s="949">
        <v>97248.752649999995</v>
      </c>
      <c r="E117" s="949">
        <v>153590.83585000003</v>
      </c>
      <c r="F117" s="949">
        <v>596904.75058999995</v>
      </c>
      <c r="G117" s="949">
        <v>365366.83756000001</v>
      </c>
      <c r="H117" s="949">
        <v>997123.0038699999</v>
      </c>
      <c r="I117" s="949">
        <v>356522.02371000004</v>
      </c>
      <c r="J117" s="949">
        <v>64413.698309999992</v>
      </c>
      <c r="K117" s="949">
        <v>1227979.0153600001</v>
      </c>
      <c r="L117" s="949">
        <v>67005.781239999997</v>
      </c>
      <c r="M117" s="949">
        <v>621307.82375999994</v>
      </c>
      <c r="N117" s="949">
        <v>73076.243799999997</v>
      </c>
      <c r="O117" s="949">
        <f t="shared" si="2"/>
        <v>4853543.2306799991</v>
      </c>
      <c r="P117" s="969"/>
    </row>
    <row r="118" spans="2:17" hidden="1">
      <c r="B118" s="948" t="s">
        <v>341</v>
      </c>
      <c r="C118" s="949">
        <v>236724.3</v>
      </c>
      <c r="D118" s="949">
        <v>101117.1</v>
      </c>
      <c r="E118" s="949">
        <v>155483.5</v>
      </c>
      <c r="F118" s="949">
        <v>616359.75995999982</v>
      </c>
      <c r="G118" s="949">
        <v>346375.9</v>
      </c>
      <c r="H118" s="949">
        <v>1046195.2</v>
      </c>
      <c r="I118" s="949">
        <v>366312.8</v>
      </c>
      <c r="J118" s="949">
        <v>57884.977179999994</v>
      </c>
      <c r="K118" s="949">
        <v>1365673.5</v>
      </c>
      <c r="L118" s="949">
        <v>73805.899999999994</v>
      </c>
      <c r="M118" s="949">
        <v>595219.77732000011</v>
      </c>
      <c r="N118" s="949">
        <v>70669.7</v>
      </c>
      <c r="O118" s="949">
        <f t="shared" si="2"/>
        <v>5031822.4144599997</v>
      </c>
      <c r="P118" s="917"/>
    </row>
    <row r="119" spans="2:17" hidden="1">
      <c r="B119" s="948" t="s">
        <v>342</v>
      </c>
      <c r="C119" s="949">
        <v>239373.91155799999</v>
      </c>
      <c r="D119" s="949">
        <v>107235.65878</v>
      </c>
      <c r="E119" s="949">
        <v>160641.20992999995</v>
      </c>
      <c r="F119" s="949">
        <v>578487.31046999991</v>
      </c>
      <c r="G119" s="949">
        <v>344681.91527999996</v>
      </c>
      <c r="H119" s="949">
        <v>988274.65883000009</v>
      </c>
      <c r="I119" s="949">
        <v>363815.80418000004</v>
      </c>
      <c r="J119" s="949">
        <v>63997.976609999998</v>
      </c>
      <c r="K119" s="949">
        <v>1384083.1925399995</v>
      </c>
      <c r="L119" s="949">
        <v>76834.025689999995</v>
      </c>
      <c r="M119" s="949">
        <v>593827.73623000004</v>
      </c>
      <c r="N119" s="949">
        <v>73608.831569999995</v>
      </c>
      <c r="O119" s="949">
        <f t="shared" si="2"/>
        <v>4974862.2316679992</v>
      </c>
      <c r="P119" s="917"/>
    </row>
    <row r="120" spans="2:17" hidden="1">
      <c r="B120" s="948" t="s">
        <v>343</v>
      </c>
      <c r="C120" s="949">
        <v>318652.7</v>
      </c>
      <c r="D120" s="949">
        <v>107089.5</v>
      </c>
      <c r="E120" s="949">
        <v>189581.3</v>
      </c>
      <c r="F120" s="949">
        <v>597290.03</v>
      </c>
      <c r="G120" s="949">
        <v>329147.3</v>
      </c>
      <c r="H120" s="949">
        <v>992135.7</v>
      </c>
      <c r="I120" s="949">
        <v>411467.8</v>
      </c>
      <c r="J120" s="949">
        <v>150691.6</v>
      </c>
      <c r="K120" s="949">
        <v>1337295.6000000001</v>
      </c>
      <c r="L120" s="949">
        <v>79405.2</v>
      </c>
      <c r="M120" s="949">
        <v>591639</v>
      </c>
      <c r="N120" s="949">
        <v>71016.3</v>
      </c>
      <c r="O120" s="949">
        <f t="shared" si="2"/>
        <v>5175412.03</v>
      </c>
      <c r="P120" s="917"/>
    </row>
    <row r="121" spans="2:17" hidden="1">
      <c r="B121" s="1017" t="s">
        <v>344</v>
      </c>
      <c r="C121" s="949">
        <v>258814.9</v>
      </c>
      <c r="D121" s="949">
        <v>110009.2</v>
      </c>
      <c r="E121" s="949">
        <v>202260.4</v>
      </c>
      <c r="F121" s="949">
        <v>593362.24334000004</v>
      </c>
      <c r="G121" s="949">
        <v>348457</v>
      </c>
      <c r="H121" s="949">
        <v>1020795</v>
      </c>
      <c r="I121" s="949">
        <v>382615.8</v>
      </c>
      <c r="J121" s="949">
        <v>81542.7</v>
      </c>
      <c r="K121" s="949">
        <v>1466867.2199462163</v>
      </c>
      <c r="L121" s="949">
        <v>82186.5</v>
      </c>
      <c r="M121" s="949">
        <v>592932.5</v>
      </c>
      <c r="N121" s="949">
        <v>76874.942490000001</v>
      </c>
      <c r="O121" s="949">
        <f t="shared" si="2"/>
        <v>5216718.4057762166</v>
      </c>
      <c r="P121" s="917"/>
    </row>
    <row r="122" spans="2:17" hidden="1">
      <c r="B122" s="948"/>
      <c r="C122" s="949"/>
      <c r="D122" s="949"/>
      <c r="E122" s="949"/>
      <c r="F122" s="592" t="s">
        <v>1625</v>
      </c>
      <c r="G122" s="949"/>
      <c r="H122" s="949"/>
      <c r="I122" s="949"/>
      <c r="J122" s="949"/>
      <c r="K122" s="949"/>
      <c r="L122" s="949"/>
      <c r="M122" s="949"/>
      <c r="N122" s="949"/>
      <c r="O122" s="949"/>
      <c r="P122" s="917"/>
    </row>
    <row r="123" spans="2:17">
      <c r="B123" s="950">
        <v>2017</v>
      </c>
      <c r="C123" s="949"/>
      <c r="D123" s="949"/>
      <c r="E123" s="949"/>
      <c r="F123" s="949"/>
      <c r="G123" s="949"/>
      <c r="H123" s="949"/>
      <c r="I123" s="949"/>
      <c r="J123" s="949"/>
      <c r="K123" s="949"/>
      <c r="L123" s="949"/>
      <c r="M123" s="949"/>
      <c r="N123" s="949"/>
      <c r="O123" s="949"/>
      <c r="P123" s="917"/>
    </row>
    <row r="124" spans="2:17" hidden="1">
      <c r="B124" s="948" t="s">
        <v>345</v>
      </c>
      <c r="C124" s="949">
        <v>236437.25367475915</v>
      </c>
      <c r="D124" s="949">
        <v>108552.51954178423</v>
      </c>
      <c r="E124" s="949">
        <v>230965.43931665801</v>
      </c>
      <c r="F124" s="949">
        <v>618213.54776596895</v>
      </c>
      <c r="G124" s="949">
        <v>339580.33039886318</v>
      </c>
      <c r="H124" s="949">
        <v>1002775.4019393576</v>
      </c>
      <c r="I124" s="949">
        <v>382746.34790716361</v>
      </c>
      <c r="J124" s="949">
        <v>86115.006055768914</v>
      </c>
      <c r="K124" s="949">
        <v>1393941.2282511259</v>
      </c>
      <c r="L124" s="949">
        <v>82670.753979081637</v>
      </c>
      <c r="M124" s="949">
        <v>589549.86044624005</v>
      </c>
      <c r="N124" s="949">
        <v>85602.290519999995</v>
      </c>
      <c r="O124" s="949">
        <f t="shared" si="2"/>
        <v>5157149.979796771</v>
      </c>
      <c r="P124" s="917"/>
    </row>
    <row r="125" spans="2:17" hidden="1">
      <c r="B125" s="948" t="s">
        <v>334</v>
      </c>
      <c r="C125" s="949">
        <v>254463.92732000002</v>
      </c>
      <c r="D125" s="949">
        <v>112294.40529999998</v>
      </c>
      <c r="E125" s="949">
        <v>226877.90341000003</v>
      </c>
      <c r="F125" s="949">
        <v>613080.10578999994</v>
      </c>
      <c r="G125" s="949">
        <v>312948.54148000001</v>
      </c>
      <c r="H125" s="949">
        <v>997181.24651000008</v>
      </c>
      <c r="I125" s="949">
        <v>393542.83301999996</v>
      </c>
      <c r="J125" s="949">
        <v>121798.69799000002</v>
      </c>
      <c r="K125" s="949">
        <v>1402647.6150499997</v>
      </c>
      <c r="L125" s="949">
        <v>91521.740550000002</v>
      </c>
      <c r="M125" s="949">
        <v>604324.96557</v>
      </c>
      <c r="N125" s="949">
        <v>84653.299429999999</v>
      </c>
      <c r="O125" s="949">
        <f t="shared" si="2"/>
        <v>5215335.281419999</v>
      </c>
      <c r="P125" s="917"/>
    </row>
    <row r="126" spans="2:17" hidden="1">
      <c r="B126" s="948" t="s">
        <v>335</v>
      </c>
      <c r="C126" s="949">
        <v>299519.04931999993</v>
      </c>
      <c r="D126" s="949">
        <v>118530.14873999999</v>
      </c>
      <c r="E126" s="949">
        <v>232990.62168000004</v>
      </c>
      <c r="F126" s="949">
        <v>626986.60930999997</v>
      </c>
      <c r="G126" s="949">
        <v>308297.88710999995</v>
      </c>
      <c r="H126" s="949">
        <v>1049255.6998699999</v>
      </c>
      <c r="I126" s="949">
        <v>402864.17080999998</v>
      </c>
      <c r="J126" s="949">
        <v>170835.1446</v>
      </c>
      <c r="K126" s="949">
        <v>1400323.5413000002</v>
      </c>
      <c r="L126" s="949">
        <v>102287.67841999998</v>
      </c>
      <c r="M126" s="949">
        <v>610024.35341999994</v>
      </c>
      <c r="N126" s="949">
        <v>91045.989889999997</v>
      </c>
      <c r="O126" s="949">
        <f t="shared" si="2"/>
        <v>5412960.8944699997</v>
      </c>
      <c r="P126" s="917"/>
    </row>
    <row r="127" spans="2:17" hidden="1">
      <c r="B127" s="948" t="s">
        <v>336</v>
      </c>
      <c r="C127" s="949">
        <v>281219.8</v>
      </c>
      <c r="D127" s="949">
        <v>117174.3</v>
      </c>
      <c r="E127" s="949">
        <v>235093.5</v>
      </c>
      <c r="F127" s="949">
        <v>687962.2</v>
      </c>
      <c r="G127" s="949">
        <v>307711.40000000002</v>
      </c>
      <c r="H127" s="949">
        <v>1013362.6</v>
      </c>
      <c r="I127" s="949">
        <v>400018.9</v>
      </c>
      <c r="J127" s="949">
        <v>190005.8</v>
      </c>
      <c r="K127" s="949">
        <v>1432953.1</v>
      </c>
      <c r="L127" s="949">
        <v>110258.7</v>
      </c>
      <c r="M127" s="949">
        <v>650595.9</v>
      </c>
      <c r="N127" s="949">
        <v>102681</v>
      </c>
      <c r="O127" s="949">
        <f t="shared" si="2"/>
        <v>5529037.2000000002</v>
      </c>
      <c r="P127" s="917"/>
    </row>
    <row r="128" spans="2:17" hidden="1">
      <c r="B128" s="948" t="s">
        <v>337</v>
      </c>
      <c r="C128" s="949">
        <v>301531.20146000001</v>
      </c>
      <c r="D128" s="949">
        <v>113685.51492999999</v>
      </c>
      <c r="E128" s="949">
        <v>220541.82584</v>
      </c>
      <c r="F128" s="949">
        <v>679781.37256999989</v>
      </c>
      <c r="G128" s="949">
        <v>320878.23368999996</v>
      </c>
      <c r="H128" s="949">
        <v>1019941.1054900001</v>
      </c>
      <c r="I128" s="949">
        <v>417418.45023000002</v>
      </c>
      <c r="J128" s="949">
        <v>175383.42845000001</v>
      </c>
      <c r="K128" s="949">
        <v>1454718.2799299997</v>
      </c>
      <c r="L128" s="949">
        <v>108366.53335</v>
      </c>
      <c r="M128" s="949">
        <v>667019.71316000004</v>
      </c>
      <c r="N128" s="949">
        <v>71770.175029999999</v>
      </c>
      <c r="O128" s="949">
        <f t="shared" si="2"/>
        <v>5551035.8341299994</v>
      </c>
      <c r="P128" s="917"/>
    </row>
    <row r="129" spans="2:17">
      <c r="B129" s="948" t="s">
        <v>338</v>
      </c>
      <c r="C129" s="949">
        <v>295920.41865647002</v>
      </c>
      <c r="D129" s="949">
        <v>109937.97252999998</v>
      </c>
      <c r="E129" s="949">
        <v>248436.29179094659</v>
      </c>
      <c r="F129" s="949">
        <v>712648.03859000001</v>
      </c>
      <c r="G129" s="949">
        <v>334368.69313016767</v>
      </c>
      <c r="H129" s="949">
        <v>1121023.54372</v>
      </c>
      <c r="I129" s="949">
        <v>408604.02927000006</v>
      </c>
      <c r="J129" s="949">
        <v>185262.29231230236</v>
      </c>
      <c r="K129" s="949">
        <v>1521876.3451601544</v>
      </c>
      <c r="L129" s="949">
        <v>107327.12074</v>
      </c>
      <c r="M129" s="949">
        <v>697997.68995920266</v>
      </c>
      <c r="N129" s="949">
        <v>74195.383039999986</v>
      </c>
      <c r="O129" s="949">
        <f t="shared" si="2"/>
        <v>5817597.8188992431</v>
      </c>
      <c r="P129" s="917"/>
    </row>
    <row r="130" spans="2:17">
      <c r="B130" s="948" t="s">
        <v>339</v>
      </c>
      <c r="C130" s="949">
        <v>309864.66093009192</v>
      </c>
      <c r="D130" s="949">
        <v>126628.52919160911</v>
      </c>
      <c r="E130" s="949">
        <v>262827.7366471407</v>
      </c>
      <c r="F130" s="949">
        <v>587617.14291754377</v>
      </c>
      <c r="G130" s="949">
        <v>341371.50129792199</v>
      </c>
      <c r="H130" s="949">
        <v>1143423.7663802265</v>
      </c>
      <c r="I130" s="949">
        <v>423846.60389403516</v>
      </c>
      <c r="J130" s="949">
        <v>191273.55650686388</v>
      </c>
      <c r="K130" s="949">
        <v>1599344.4028920035</v>
      </c>
      <c r="L130" s="949">
        <v>99509.776031144473</v>
      </c>
      <c r="M130" s="949">
        <v>680622.576089215</v>
      </c>
      <c r="N130" s="949">
        <v>76164.359599999996</v>
      </c>
      <c r="O130" s="949">
        <f t="shared" si="2"/>
        <v>5842494.6123777963</v>
      </c>
      <c r="P130" s="917"/>
    </row>
    <row r="131" spans="2:17">
      <c r="B131" s="948" t="s">
        <v>340</v>
      </c>
      <c r="C131" s="949">
        <v>302611.33013000002</v>
      </c>
      <c r="D131" s="949">
        <v>149014.85892</v>
      </c>
      <c r="E131" s="949">
        <v>296550.59057</v>
      </c>
      <c r="F131" s="949">
        <v>914686.75482999999</v>
      </c>
      <c r="G131" s="949">
        <v>346236.82908999996</v>
      </c>
      <c r="H131" s="949">
        <v>1131207.4649200002</v>
      </c>
      <c r="I131" s="949">
        <v>453583.97487999999</v>
      </c>
      <c r="J131" s="949">
        <v>169521.18061000001</v>
      </c>
      <c r="K131" s="949">
        <v>1562637.1895899998</v>
      </c>
      <c r="L131" s="949">
        <v>111394.61289</v>
      </c>
      <c r="M131" s="949">
        <v>746644.54058000003</v>
      </c>
      <c r="N131" s="949">
        <v>90999.429889999999</v>
      </c>
      <c r="O131" s="949">
        <f t="shared" si="2"/>
        <v>6275088.7569000013</v>
      </c>
      <c r="P131" s="917"/>
    </row>
    <row r="132" spans="2:17">
      <c r="B132" s="948" t="s">
        <v>341</v>
      </c>
      <c r="C132" s="949">
        <v>348786.30070646992</v>
      </c>
      <c r="D132" s="949">
        <v>146383.02579000001</v>
      </c>
      <c r="E132" s="949">
        <v>286092.4199809467</v>
      </c>
      <c r="F132" s="949">
        <v>796517.06822999998</v>
      </c>
      <c r="G132" s="949">
        <v>340224.66416016762</v>
      </c>
      <c r="H132" s="949">
        <v>1072979.93414</v>
      </c>
      <c r="I132" s="949">
        <v>571373.68535000004</v>
      </c>
      <c r="J132" s="949">
        <v>211076.9586023023</v>
      </c>
      <c r="K132" s="949">
        <v>1705640.5941701543</v>
      </c>
      <c r="L132" s="949">
        <v>122645.58934000002</v>
      </c>
      <c r="M132" s="949">
        <v>747874.42132020276</v>
      </c>
      <c r="N132" s="949">
        <v>72254.967310000007</v>
      </c>
      <c r="O132" s="949">
        <f>(SUM(C132:N132))</f>
        <v>6421849.6291002445</v>
      </c>
      <c r="P132" s="917"/>
    </row>
    <row r="133" spans="2:17">
      <c r="B133" s="948" t="s">
        <v>342</v>
      </c>
      <c r="C133" s="949">
        <v>345521.039324107</v>
      </c>
      <c r="D133" s="949">
        <v>138274.86671445999</v>
      </c>
      <c r="E133" s="949">
        <v>238975.93692110101</v>
      </c>
      <c r="F133" s="949">
        <v>778597.08122588496</v>
      </c>
      <c r="G133" s="949">
        <v>355135.927693373</v>
      </c>
      <c r="H133" s="949">
        <v>1138203.7051707101</v>
      </c>
      <c r="I133" s="949">
        <v>565046.35897855798</v>
      </c>
      <c r="J133" s="949">
        <v>259285.23477810601</v>
      </c>
      <c r="K133" s="949">
        <v>1694691.3690607999</v>
      </c>
      <c r="L133" s="949">
        <v>123908.77225903</v>
      </c>
      <c r="M133" s="949">
        <v>741652.01780940499</v>
      </c>
      <c r="N133" s="949">
        <v>72254.967310000007</v>
      </c>
      <c r="O133" s="949">
        <f>(SUM(C133:N133))</f>
        <v>6451547.2772455346</v>
      </c>
      <c r="P133" s="917"/>
    </row>
    <row r="134" spans="2:17">
      <c r="B134" s="948" t="s">
        <v>343</v>
      </c>
      <c r="C134" s="949">
        <v>336339.26314675075</v>
      </c>
      <c r="D134" s="949">
        <v>144708.5454862242</v>
      </c>
      <c r="E134" s="949">
        <v>239524.31861379428</v>
      </c>
      <c r="F134" s="949">
        <v>927820.82941046148</v>
      </c>
      <c r="G134" s="949">
        <v>362515.38449690014</v>
      </c>
      <c r="H134" s="949">
        <v>986824.58566607966</v>
      </c>
      <c r="I134" s="949">
        <v>629010.42381692585</v>
      </c>
      <c r="J134" s="949">
        <v>250132.7130707904</v>
      </c>
      <c r="K134" s="949">
        <v>1694043.4713931042</v>
      </c>
      <c r="L134" s="949">
        <v>131768.32627699096</v>
      </c>
      <c r="M134" s="949">
        <v>761400.4615692501</v>
      </c>
      <c r="N134" s="949">
        <v>72254.967310000007</v>
      </c>
      <c r="O134" s="949">
        <f>(SUM(C134:N134))</f>
        <v>6536343.2902572714</v>
      </c>
      <c r="P134" s="917"/>
      <c r="Q134" s="592">
        <v>1000</v>
      </c>
    </row>
    <row r="135" spans="2:17">
      <c r="B135" s="948" t="s">
        <v>344</v>
      </c>
      <c r="C135" s="949">
        <v>317794.77372000006</v>
      </c>
      <c r="D135" s="949">
        <v>160261.73041999998</v>
      </c>
      <c r="E135" s="949">
        <v>284829.73352999997</v>
      </c>
      <c r="F135" s="949">
        <v>890549.36547000008</v>
      </c>
      <c r="G135" s="949">
        <v>375616.37222000002</v>
      </c>
      <c r="H135" s="949">
        <v>1073707.02235</v>
      </c>
      <c r="I135" s="949">
        <v>686933.35130999994</v>
      </c>
      <c r="J135" s="949">
        <v>257197.19586000001</v>
      </c>
      <c r="K135" s="949">
        <v>1712823.8560299999</v>
      </c>
      <c r="L135" s="949">
        <v>143466.10483000003</v>
      </c>
      <c r="M135" s="949">
        <v>711031.55888999999</v>
      </c>
      <c r="N135" s="949">
        <v>62444.789200000007</v>
      </c>
      <c r="O135" s="949">
        <f>(SUM(C135:N135))</f>
        <v>6676655.8538299995</v>
      </c>
      <c r="P135" s="917"/>
    </row>
    <row r="136" spans="2:17">
      <c r="B136" s="948"/>
      <c r="C136" s="949"/>
      <c r="D136" s="949"/>
      <c r="E136" s="949"/>
      <c r="F136" s="949"/>
      <c r="G136" s="949"/>
      <c r="H136" s="949"/>
      <c r="I136" s="949"/>
      <c r="J136" s="949"/>
      <c r="K136" s="949"/>
      <c r="L136" s="949"/>
      <c r="M136" s="949"/>
      <c r="N136" s="949"/>
      <c r="O136" s="949"/>
      <c r="P136" s="917"/>
    </row>
    <row r="137" spans="2:17">
      <c r="B137" s="950">
        <v>2018</v>
      </c>
      <c r="C137" s="949"/>
      <c r="D137" s="949"/>
      <c r="E137" s="949"/>
      <c r="F137" s="949"/>
      <c r="G137" s="949"/>
      <c r="H137" s="949"/>
      <c r="I137" s="949"/>
      <c r="J137" s="949"/>
      <c r="K137" s="949"/>
      <c r="L137" s="949"/>
      <c r="M137" s="949"/>
      <c r="N137" s="949"/>
      <c r="O137" s="949"/>
      <c r="P137" s="917"/>
    </row>
    <row r="138" spans="2:17">
      <c r="B138" s="948" t="s">
        <v>345</v>
      </c>
      <c r="C138" s="949">
        <v>380283.82335183839</v>
      </c>
      <c r="D138" s="949">
        <v>151435.95481814837</v>
      </c>
      <c r="E138" s="949">
        <v>257298.19016478676</v>
      </c>
      <c r="F138" s="949">
        <v>918787.61971894966</v>
      </c>
      <c r="G138" s="949">
        <v>365354.64530370373</v>
      </c>
      <c r="H138" s="949">
        <v>1050097.6908579853</v>
      </c>
      <c r="I138" s="949">
        <v>652999.02918578743</v>
      </c>
      <c r="J138" s="949">
        <v>248932.98661887468</v>
      </c>
      <c r="K138" s="949">
        <v>1757391.8224178168</v>
      </c>
      <c r="L138" s="949">
        <v>141913.19479159341</v>
      </c>
      <c r="M138" s="949">
        <v>669049.80623748538</v>
      </c>
      <c r="N138" s="949">
        <v>67904.665049999996</v>
      </c>
      <c r="O138" s="949">
        <f>SUM(C138:N138)</f>
        <v>6661449.42851697</v>
      </c>
      <c r="P138" s="917"/>
    </row>
    <row r="139" spans="2:17">
      <c r="B139" s="948" t="s">
        <v>334</v>
      </c>
      <c r="C139" s="949">
        <v>455217</v>
      </c>
      <c r="D139" s="949">
        <v>224070.1</v>
      </c>
      <c r="E139" s="949">
        <v>263961.90000000002</v>
      </c>
      <c r="F139" s="949">
        <v>897453.2</v>
      </c>
      <c r="G139" s="949">
        <v>399016.2</v>
      </c>
      <c r="H139" s="949">
        <v>949795.6</v>
      </c>
      <c r="I139" s="949">
        <v>674828.4</v>
      </c>
      <c r="J139" s="949">
        <v>354052.8</v>
      </c>
      <c r="K139" s="949">
        <v>1701611.4</v>
      </c>
      <c r="L139" s="949">
        <v>107779.5</v>
      </c>
      <c r="M139" s="949">
        <v>680060.2</v>
      </c>
      <c r="N139" s="949">
        <v>67686.399999999994</v>
      </c>
      <c r="O139" s="949">
        <f t="shared" ref="O139:O145" si="3">SUM(C139:N139)</f>
        <v>6775532.7000000002</v>
      </c>
      <c r="P139" s="917"/>
    </row>
    <row r="140" spans="2:17">
      <c r="B140" s="948" t="s">
        <v>335</v>
      </c>
      <c r="C140" s="949">
        <v>451992.50841603102</v>
      </c>
      <c r="D140" s="949">
        <v>142332.94482175278</v>
      </c>
      <c r="E140" s="949">
        <v>296309.99919129937</v>
      </c>
      <c r="F140" s="949">
        <v>825805.46252499567</v>
      </c>
      <c r="G140" s="949">
        <v>376592.96832711628</v>
      </c>
      <c r="H140" s="949">
        <v>1001674.2983842834</v>
      </c>
      <c r="I140" s="949">
        <v>597436.8085823562</v>
      </c>
      <c r="J140" s="949">
        <v>253127.36529919732</v>
      </c>
      <c r="K140" s="949">
        <v>1827464.3159510854</v>
      </c>
      <c r="L140" s="949">
        <v>163971.72951253186</v>
      </c>
      <c r="M140" s="949">
        <v>597436.8085823562</v>
      </c>
      <c r="N140" s="949">
        <v>63604.304259999997</v>
      </c>
      <c r="O140" s="949">
        <f t="shared" si="3"/>
        <v>6597749.5138530051</v>
      </c>
      <c r="P140" s="917"/>
    </row>
    <row r="141" spans="2:17">
      <c r="B141" s="948" t="s">
        <v>336</v>
      </c>
      <c r="C141" s="949">
        <v>476448.12267401122</v>
      </c>
      <c r="D141" s="949">
        <v>144564.55029014306</v>
      </c>
      <c r="E141" s="949">
        <v>310795.64052132121</v>
      </c>
      <c r="F141" s="949">
        <v>806144.7381069978</v>
      </c>
      <c r="G141" s="949">
        <v>364824.60514146159</v>
      </c>
      <c r="H141" s="949">
        <v>988527.15950270917</v>
      </c>
      <c r="I141" s="949">
        <v>649893.0118729152</v>
      </c>
      <c r="J141" s="949">
        <v>255761.78946592056</v>
      </c>
      <c r="K141" s="949">
        <v>1892415.2429968591</v>
      </c>
      <c r="L141" s="949">
        <v>179252.34885791398</v>
      </c>
      <c r="M141" s="949">
        <v>712565.90617355006</v>
      </c>
      <c r="N141" s="949">
        <v>65398.24022</v>
      </c>
      <c r="O141" s="949">
        <f t="shared" si="3"/>
        <v>6846591.3558238028</v>
      </c>
      <c r="P141" s="917"/>
    </row>
    <row r="142" spans="2:17">
      <c r="B142" s="948" t="s">
        <v>337</v>
      </c>
      <c r="C142" s="949">
        <v>494612.84136160865</v>
      </c>
      <c r="D142" s="949">
        <v>152567.38001265025</v>
      </c>
      <c r="E142" s="949">
        <v>350409.16622720193</v>
      </c>
      <c r="F142" s="949">
        <v>874140.46182636695</v>
      </c>
      <c r="G142" s="949">
        <v>374089.94094592467</v>
      </c>
      <c r="H142" s="949">
        <v>1097970.6963580512</v>
      </c>
      <c r="I142" s="949">
        <v>700891.89744956186</v>
      </c>
      <c r="J142" s="949">
        <v>271891.95298278303</v>
      </c>
      <c r="K142" s="949">
        <v>1913394.8623219961</v>
      </c>
      <c r="L142" s="949">
        <v>186192.54035638593</v>
      </c>
      <c r="M142" s="949">
        <v>745592.73922055191</v>
      </c>
      <c r="N142" s="949">
        <v>64970.699810000006</v>
      </c>
      <c r="O142" s="949">
        <f t="shared" si="3"/>
        <v>7226725.1788730826</v>
      </c>
      <c r="P142" s="917"/>
    </row>
    <row r="143" spans="2:17">
      <c r="B143" s="948" t="s">
        <v>338</v>
      </c>
      <c r="C143" s="949">
        <v>465983.99231584644</v>
      </c>
      <c r="D143" s="949">
        <v>164242.32783921223</v>
      </c>
      <c r="E143" s="949">
        <v>391142.28198955103</v>
      </c>
      <c r="F143" s="949">
        <v>948703.00809206546</v>
      </c>
      <c r="G143" s="949">
        <v>368260.10921359248</v>
      </c>
      <c r="H143" s="949">
        <v>1140652.8797398999</v>
      </c>
      <c r="I143" s="949">
        <v>754981.07130549487</v>
      </c>
      <c r="J143" s="949">
        <v>324355.75477481424</v>
      </c>
      <c r="K143" s="949">
        <v>2160400.4416805068</v>
      </c>
      <c r="L143" s="949">
        <v>200774.27576266421</v>
      </c>
      <c r="M143" s="949">
        <v>779012.77375382965</v>
      </c>
      <c r="N143" s="949">
        <v>64786.271789999999</v>
      </c>
      <c r="O143" s="949">
        <f t="shared" si="3"/>
        <v>7763295.1882574763</v>
      </c>
      <c r="P143" s="917"/>
    </row>
    <row r="144" spans="2:17">
      <c r="B144" s="948" t="s">
        <v>339</v>
      </c>
      <c r="C144" s="949">
        <v>445779.96346656623</v>
      </c>
      <c r="D144" s="949">
        <v>226432.96105930471</v>
      </c>
      <c r="E144" s="949">
        <v>413409.05631297443</v>
      </c>
      <c r="F144" s="949">
        <v>955925.58209992026</v>
      </c>
      <c r="G144" s="949">
        <v>420416.63451791555</v>
      </c>
      <c r="H144" s="949">
        <v>1120834.7481077022</v>
      </c>
      <c r="I144" s="949">
        <v>760588.20532990084</v>
      </c>
      <c r="J144" s="949">
        <v>321078.39333181595</v>
      </c>
      <c r="K144" s="949">
        <v>2192743.2465689578</v>
      </c>
      <c r="L144" s="949">
        <v>200523.55276201703</v>
      </c>
      <c r="M144" s="949">
        <v>822857.62130695628</v>
      </c>
      <c r="N144" s="949">
        <v>64786.271789999999</v>
      </c>
      <c r="O144" s="949">
        <f t="shared" si="3"/>
        <v>7945376.2366540302</v>
      </c>
      <c r="P144" s="917"/>
    </row>
    <row r="145" spans="2:17">
      <c r="B145" s="948" t="s">
        <v>340</v>
      </c>
      <c r="C145" s="949">
        <v>429439.90496945241</v>
      </c>
      <c r="D145" s="949">
        <v>189497.96761052706</v>
      </c>
      <c r="E145" s="949">
        <v>386595.63702974847</v>
      </c>
      <c r="F145" s="949">
        <v>980354.11146993528</v>
      </c>
      <c r="G145" s="949">
        <v>429659.6942489068</v>
      </c>
      <c r="H145" s="949">
        <v>1091202.8533323712</v>
      </c>
      <c r="I145" s="949">
        <v>782008.67986113287</v>
      </c>
      <c r="J145" s="949">
        <v>297412.27270407422</v>
      </c>
      <c r="K145" s="949">
        <v>1968724.007859675</v>
      </c>
      <c r="L145" s="949">
        <v>196068.82914676398</v>
      </c>
      <c r="M145" s="949">
        <v>836719.05691825657</v>
      </c>
      <c r="N145" s="949">
        <v>64786.271789999999</v>
      </c>
      <c r="O145" s="949">
        <f t="shared" si="3"/>
        <v>7652469.2869408447</v>
      </c>
      <c r="P145" s="917"/>
    </row>
    <row r="146" spans="2:17">
      <c r="B146" s="948" t="s">
        <v>341</v>
      </c>
      <c r="C146" s="949">
        <v>447556.40464945242</v>
      </c>
      <c r="D146" s="949">
        <v>206194.06774052704</v>
      </c>
      <c r="E146" s="949">
        <v>382491.51783974835</v>
      </c>
      <c r="F146" s="949">
        <v>1186453.6694699354</v>
      </c>
      <c r="G146" s="949">
        <v>444599.06224890682</v>
      </c>
      <c r="H146" s="949">
        <v>1070365.0536323711</v>
      </c>
      <c r="I146" s="949">
        <v>811296.205731133</v>
      </c>
      <c r="J146" s="949">
        <v>302579.33994407416</v>
      </c>
      <c r="K146" s="949">
        <v>2059093.1367996749</v>
      </c>
      <c r="L146" s="949">
        <v>247105.72780676399</v>
      </c>
      <c r="M146" s="949">
        <v>906767.57888825634</v>
      </c>
      <c r="N146" s="949">
        <v>84514.518509999994</v>
      </c>
      <c r="O146" s="949">
        <f>SUM(C146:N146)</f>
        <v>8149016.2832608437</v>
      </c>
      <c r="P146" s="917"/>
    </row>
    <row r="147" spans="2:17">
      <c r="B147" s="948" t="s">
        <v>342</v>
      </c>
      <c r="C147" s="949">
        <v>445484.370346868</v>
      </c>
      <c r="D147" s="949">
        <v>199531.05955023301</v>
      </c>
      <c r="E147" s="949">
        <v>391968.41269183101</v>
      </c>
      <c r="F147" s="949">
        <v>984701.54115075199</v>
      </c>
      <c r="G147" s="949">
        <v>469891.88954020297</v>
      </c>
      <c r="H147" s="949">
        <v>1153855.9467488599</v>
      </c>
      <c r="I147" s="949">
        <v>846453.28149260103</v>
      </c>
      <c r="J147" s="949">
        <v>315808.53962450498</v>
      </c>
      <c r="K147" s="949">
        <v>2110864.2109936401</v>
      </c>
      <c r="L147" s="949">
        <v>260816.90224520201</v>
      </c>
      <c r="M147" s="949">
        <v>817328.26073762204</v>
      </c>
      <c r="N147" s="949">
        <v>67915.248149999999</v>
      </c>
      <c r="O147" s="949">
        <f>SUM(C147:N147)</f>
        <v>8064619.6632723175</v>
      </c>
      <c r="P147" s="917"/>
    </row>
    <row r="148" spans="2:17">
      <c r="B148" s="948" t="s">
        <v>343</v>
      </c>
      <c r="C148" s="949">
        <v>489192.85849999997</v>
      </c>
      <c r="D148" s="949">
        <v>194869.3504</v>
      </c>
      <c r="E148" s="949">
        <v>391442.37805</v>
      </c>
      <c r="F148" s="949">
        <v>925081.30972000002</v>
      </c>
      <c r="G148" s="949">
        <v>441534.28207999998</v>
      </c>
      <c r="H148" s="949">
        <v>1248555.7954800001</v>
      </c>
      <c r="I148" s="949">
        <v>827349.42541999999</v>
      </c>
      <c r="J148" s="949">
        <v>316945.54446</v>
      </c>
      <c r="K148" s="949">
        <v>2059370.1448900001</v>
      </c>
      <c r="L148" s="949">
        <v>261756.52466</v>
      </c>
      <c r="M148" s="949">
        <v>825642.20449000003</v>
      </c>
      <c r="N148" s="949">
        <v>66458.681049999999</v>
      </c>
      <c r="O148" s="949">
        <f>SUM(C148:N148)</f>
        <v>8048198.4992000004</v>
      </c>
      <c r="P148" s="917"/>
    </row>
    <row r="149" spans="2:17">
      <c r="B149" s="948" t="s">
        <v>344</v>
      </c>
      <c r="C149" s="949">
        <v>494011.34067000001</v>
      </c>
      <c r="D149" s="949">
        <v>201871.00719</v>
      </c>
      <c r="E149" s="949">
        <v>531888.26705999998</v>
      </c>
      <c r="F149" s="949">
        <v>1034592.519</v>
      </c>
      <c r="G149" s="949">
        <v>428738.69485000003</v>
      </c>
      <c r="H149" s="949">
        <v>1196503.1876600001</v>
      </c>
      <c r="I149" s="949">
        <v>823081.9317999999</v>
      </c>
      <c r="J149" s="949">
        <v>331251.28138</v>
      </c>
      <c r="K149" s="949">
        <v>2063550.83256</v>
      </c>
      <c r="L149" s="949">
        <v>278658.99338</v>
      </c>
      <c r="M149" s="949">
        <v>802507.57126</v>
      </c>
      <c r="N149" s="949">
        <v>63361.267540000001</v>
      </c>
      <c r="O149" s="949">
        <f>SUM(C149:N149)</f>
        <v>8250016.8943499997</v>
      </c>
      <c r="P149" s="917"/>
      <c r="Q149" s="592">
        <v>1000</v>
      </c>
    </row>
    <row r="150" spans="2:17">
      <c r="B150" s="948"/>
      <c r="C150" s="949"/>
      <c r="D150" s="949"/>
      <c r="E150" s="949"/>
      <c r="F150" s="949"/>
      <c r="G150" s="949"/>
      <c r="H150" s="949"/>
      <c r="I150" s="949"/>
      <c r="J150" s="949"/>
      <c r="K150" s="949"/>
      <c r="L150" s="949"/>
      <c r="M150" s="949"/>
      <c r="N150" s="949"/>
      <c r="O150" s="949"/>
      <c r="P150" s="917"/>
      <c r="Q150" s="592"/>
    </row>
    <row r="151" spans="2:17">
      <c r="B151" s="1456">
        <v>2019</v>
      </c>
      <c r="C151" s="949"/>
      <c r="D151" s="949"/>
      <c r="E151" s="949"/>
      <c r="F151" s="949"/>
      <c r="G151" s="949"/>
      <c r="H151" s="949"/>
      <c r="I151" s="949"/>
      <c r="J151" s="949"/>
      <c r="K151" s="949"/>
      <c r="L151" s="949"/>
      <c r="M151" s="949"/>
      <c r="N151" s="949"/>
      <c r="O151" s="949"/>
      <c r="P151" s="917"/>
      <c r="Q151" s="592"/>
    </row>
    <row r="152" spans="2:17">
      <c r="B152" s="948" t="s">
        <v>345</v>
      </c>
      <c r="C152" s="949">
        <v>505422.90923990955</v>
      </c>
      <c r="D152" s="949">
        <v>391022.02670277772</v>
      </c>
      <c r="E152" s="949">
        <v>497976.18513949931</v>
      </c>
      <c r="F152" s="949">
        <v>1034948.2259525689</v>
      </c>
      <c r="G152" s="949">
        <v>411945.8733558536</v>
      </c>
      <c r="H152" s="949">
        <v>1187606.6609947111</v>
      </c>
      <c r="I152" s="949">
        <v>882289.73684072727</v>
      </c>
      <c r="J152" s="949">
        <v>322030.26906716177</v>
      </c>
      <c r="K152" s="949">
        <v>2154902.3201561775</v>
      </c>
      <c r="L152" s="949">
        <v>135871.62664782227</v>
      </c>
      <c r="M152" s="949">
        <v>763189.54222245852</v>
      </c>
      <c r="N152" s="949">
        <v>63064.286639999998</v>
      </c>
      <c r="O152" s="949">
        <f>SUM(C152:N152)</f>
        <v>8350269.6629596679</v>
      </c>
      <c r="P152" s="917"/>
      <c r="Q152" s="592"/>
    </row>
    <row r="153" spans="2:17">
      <c r="B153" s="948" t="s">
        <v>334</v>
      </c>
      <c r="C153" s="949">
        <v>512602.33456236997</v>
      </c>
      <c r="D153" s="949">
        <v>374750.60836560401</v>
      </c>
      <c r="E153" s="949">
        <v>394709.14681072801</v>
      </c>
      <c r="F153" s="949">
        <v>936123.623552465</v>
      </c>
      <c r="G153" s="949">
        <v>449800.94329962501</v>
      </c>
      <c r="H153" s="949">
        <v>904919.41874556604</v>
      </c>
      <c r="I153" s="949">
        <v>855348.405493828</v>
      </c>
      <c r="J153" s="949">
        <v>347405.51477827597</v>
      </c>
      <c r="K153" s="949">
        <v>2355866.0515474202</v>
      </c>
      <c r="L153" s="949">
        <v>138685.82495792699</v>
      </c>
      <c r="M153" s="949">
        <v>776949.69882636203</v>
      </c>
      <c r="N153" s="949">
        <v>63097.098859999998</v>
      </c>
      <c r="O153" s="949">
        <f>SUM(C153:N153)</f>
        <v>8110258.6698001716</v>
      </c>
      <c r="P153" s="917"/>
      <c r="Q153" s="592"/>
    </row>
    <row r="154" spans="2:17">
      <c r="B154" s="948" t="s">
        <v>335</v>
      </c>
      <c r="C154" s="949">
        <v>526564.16088139801</v>
      </c>
      <c r="D154" s="949">
        <v>343684.278796667</v>
      </c>
      <c r="E154" s="949">
        <v>376205.61573832401</v>
      </c>
      <c r="F154" s="949">
        <v>937743.42754838197</v>
      </c>
      <c r="G154" s="949">
        <v>393489.34978650598</v>
      </c>
      <c r="H154" s="949">
        <v>1317757.6575502099</v>
      </c>
      <c r="I154" s="949">
        <v>861574.87881346303</v>
      </c>
      <c r="J154" s="949">
        <v>380295.397775836</v>
      </c>
      <c r="K154" s="949">
        <v>2099331.10784422</v>
      </c>
      <c r="L154" s="949">
        <v>141677.23886755001</v>
      </c>
      <c r="M154" s="949">
        <v>773726.38409091905</v>
      </c>
      <c r="N154" s="949">
        <v>63094.903919999997</v>
      </c>
      <c r="O154" s="949">
        <f>SUM(C154:N154)</f>
        <v>8215144.4016134767</v>
      </c>
      <c r="P154" s="917"/>
      <c r="Q154" s="592"/>
    </row>
    <row r="155" spans="2:17">
      <c r="B155" s="948" t="s">
        <v>336</v>
      </c>
      <c r="C155" s="949">
        <v>632972.51994584128</v>
      </c>
      <c r="D155" s="949">
        <v>255945.64398369586</v>
      </c>
      <c r="E155" s="949">
        <v>1010978.6501511044</v>
      </c>
      <c r="F155" s="949">
        <v>90282.621680000011</v>
      </c>
      <c r="G155" s="949">
        <v>462133.05266900064</v>
      </c>
      <c r="H155" s="949">
        <v>1535772.6090492038</v>
      </c>
      <c r="I155" s="949">
        <v>890606.53256473993</v>
      </c>
      <c r="J155" s="949">
        <v>325814.57135004736</v>
      </c>
      <c r="K155" s="949">
        <v>2413535.6270078663</v>
      </c>
      <c r="L155" s="949">
        <v>320213.46249293996</v>
      </c>
      <c r="M155" s="949">
        <v>876646.4985625312</v>
      </c>
      <c r="N155" s="949">
        <v>90282.621680000011</v>
      </c>
      <c r="O155" s="949">
        <v>9963832.2250802461</v>
      </c>
      <c r="P155" s="917"/>
      <c r="Q155" s="592"/>
    </row>
    <row r="156" spans="2:17">
      <c r="B156" s="948" t="s">
        <v>337</v>
      </c>
      <c r="C156" s="949">
        <v>832073.60877309134</v>
      </c>
      <c r="D156" s="949">
        <v>305410.91592864878</v>
      </c>
      <c r="E156" s="949">
        <v>1321039.6761684627</v>
      </c>
      <c r="F156" s="949">
        <v>1177925.135099472</v>
      </c>
      <c r="G156" s="949">
        <v>522764.90657444426</v>
      </c>
      <c r="H156" s="949">
        <v>1646358.6362290441</v>
      </c>
      <c r="I156" s="949">
        <v>1142369.5931518057</v>
      </c>
      <c r="J156" s="949">
        <v>372594.90498754993</v>
      </c>
      <c r="K156" s="949">
        <v>2765341.1661707927</v>
      </c>
      <c r="L156" s="949">
        <v>371372.04354996234</v>
      </c>
      <c r="M156" s="949">
        <v>965202.73227674246</v>
      </c>
      <c r="N156" s="949">
        <v>93188.879927443326</v>
      </c>
      <c r="O156" s="949">
        <v>11515642.198837457</v>
      </c>
      <c r="P156" s="917"/>
      <c r="Q156" s="592"/>
    </row>
    <row r="157" spans="2:17">
      <c r="B157" s="948" t="s">
        <v>338</v>
      </c>
      <c r="C157" s="949">
        <v>1001633.5576565664</v>
      </c>
      <c r="D157" s="949">
        <v>309108.91702265805</v>
      </c>
      <c r="E157" s="949">
        <v>1124005.2854452245</v>
      </c>
      <c r="F157" s="949">
        <v>1337171.0427807511</v>
      </c>
      <c r="G157" s="949">
        <v>546572.52508985437</v>
      </c>
      <c r="H157" s="949">
        <v>2210293.9461219604</v>
      </c>
      <c r="I157" s="949">
        <v>1319789.7642238906</v>
      </c>
      <c r="J157" s="949">
        <v>562858.01531005639</v>
      </c>
      <c r="K157" s="949">
        <v>3493214.3090977278</v>
      </c>
      <c r="L157" s="949">
        <v>434828.17418559233</v>
      </c>
      <c r="M157" s="949">
        <v>1070319.7182346731</v>
      </c>
      <c r="N157" s="949">
        <v>52118.631324952963</v>
      </c>
      <c r="O157" s="949">
        <v>13461913.886493906</v>
      </c>
      <c r="P157" s="917"/>
      <c r="Q157" s="592"/>
    </row>
    <row r="158" spans="2:17">
      <c r="B158" s="948" t="s">
        <v>339</v>
      </c>
      <c r="C158" s="949">
        <v>1171245.36978712</v>
      </c>
      <c r="D158" s="949">
        <v>353388.4527721373</v>
      </c>
      <c r="E158" s="949">
        <v>1504911.4531250007</v>
      </c>
      <c r="F158" s="949">
        <v>1241910.1074451073</v>
      </c>
      <c r="G158" s="949">
        <v>654904.72244925855</v>
      </c>
      <c r="H158" s="949">
        <v>2553878.6554368027</v>
      </c>
      <c r="I158" s="949">
        <v>1383215.1999997022</v>
      </c>
      <c r="J158" s="949">
        <v>585108.24520332261</v>
      </c>
      <c r="K158" s="949">
        <v>4131588.8349722796</v>
      </c>
      <c r="L158" s="949">
        <v>463161.90402709268</v>
      </c>
      <c r="M158" s="949">
        <v>1304402.7162029119</v>
      </c>
      <c r="N158" s="949">
        <v>71943.579169999983</v>
      </c>
      <c r="O158" s="949">
        <v>15419659.240590701</v>
      </c>
      <c r="P158" s="917"/>
      <c r="Q158" s="592"/>
    </row>
    <row r="159" spans="2:17">
      <c r="B159" s="948" t="s">
        <v>340</v>
      </c>
      <c r="C159" s="949">
        <v>1313462.5013899999</v>
      </c>
      <c r="D159" s="949">
        <v>477215.83548399998</v>
      </c>
      <c r="E159" s="949">
        <v>1795905.4425640001</v>
      </c>
      <c r="F159" s="949">
        <v>1687246.3574100002</v>
      </c>
      <c r="G159" s="949">
        <v>804316.21054999996</v>
      </c>
      <c r="H159" s="949">
        <v>2591386.5080599999</v>
      </c>
      <c r="I159" s="949">
        <v>1647680.2142</v>
      </c>
      <c r="J159" s="949">
        <v>1114306.03033</v>
      </c>
      <c r="K159" s="949">
        <v>3872186.9510299996</v>
      </c>
      <c r="L159" s="949">
        <v>503541.55812000006</v>
      </c>
      <c r="M159" s="949">
        <v>1532441.9048199998</v>
      </c>
      <c r="N159" s="949">
        <v>75829.264330000005</v>
      </c>
      <c r="O159" s="949">
        <v>11337372.430889998</v>
      </c>
      <c r="P159" s="917"/>
      <c r="Q159" s="1477"/>
    </row>
    <row r="160" spans="2:17" ht="15.75" thickBot="1">
      <c r="B160" s="948" t="s">
        <v>341</v>
      </c>
      <c r="C160" s="949">
        <v>1581141.6892899999</v>
      </c>
      <c r="D160" s="949">
        <v>321121.36132000003</v>
      </c>
      <c r="E160" s="949">
        <v>1934554.37463</v>
      </c>
      <c r="F160" s="949">
        <v>1728390.0537799997</v>
      </c>
      <c r="G160" s="949">
        <v>952548.31255000003</v>
      </c>
      <c r="H160" s="949">
        <v>3086893.1411299999</v>
      </c>
      <c r="I160" s="949">
        <v>1638855.0941199998</v>
      </c>
      <c r="J160" s="949">
        <v>1375546.5601300001</v>
      </c>
      <c r="K160" s="949">
        <v>5961405.3377700001</v>
      </c>
      <c r="L160" s="949">
        <v>589939.57180999988</v>
      </c>
      <c r="M160" s="949">
        <v>1848708.3608400002</v>
      </c>
      <c r="N160" s="949">
        <v>76775.899659999995</v>
      </c>
      <c r="O160" s="949">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410" t="s">
        <v>1777</v>
      </c>
      <c r="C162" s="926"/>
      <c r="D162" s="926"/>
      <c r="E162" s="924"/>
      <c r="F162" s="924"/>
      <c r="L162" s="592">
        <v>1000</v>
      </c>
      <c r="N162" s="1439"/>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D45E5F9E-4EA6-40A2-8A1D-3AC67FB8CE54}" hiddenRows="1" topLeftCell="J1">
      <selection activeCell="M146" sqref="M146"/>
      <pageMargins left="0.7" right="0.7" top="0.75" bottom="0.75" header="0.3" footer="0.3"/>
      <pageSetup orientation="portrait" r:id="rId1"/>
    </customSheetView>
    <customSheetView guid="{705E0D18-9A83-42CA-8732-90923BE2EC7D}" hiddenRows="1">
      <selection activeCell="B2" sqref="B2:O145"/>
      <pageMargins left="0.7" right="0.7" top="0.75" bottom="0.75" header="0.3" footer="0.3"/>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839" t="s">
        <v>259</v>
      </c>
      <c r="F7" s="1840"/>
      <c r="G7" s="1840"/>
      <c r="H7" s="1840"/>
      <c r="I7" s="1840"/>
      <c r="J7" s="1840"/>
      <c r="K7" s="1841"/>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839" t="s">
        <v>268</v>
      </c>
      <c r="H10" s="1841"/>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858" t="s">
        <v>771</v>
      </c>
      <c r="D4" s="1858"/>
      <c r="E4" s="1858"/>
      <c r="F4" s="1858"/>
      <c r="G4" s="1858"/>
      <c r="H4" s="1858"/>
      <c r="I4" s="1858"/>
      <c r="J4" s="1858"/>
      <c r="K4" s="1858"/>
      <c r="L4" s="1858"/>
      <c r="M4" s="1858"/>
      <c r="N4" s="1858"/>
      <c r="O4" s="760"/>
    </row>
    <row r="5" spans="3:15" ht="15.75" hidden="1">
      <c r="C5" s="762"/>
      <c r="D5" s="762"/>
      <c r="E5" s="762"/>
      <c r="F5" s="762"/>
      <c r="G5" s="762"/>
      <c r="H5" s="762"/>
      <c r="I5" s="762"/>
      <c r="J5" s="762"/>
      <c r="K5" s="762"/>
      <c r="L5" s="763"/>
      <c r="M5" s="763"/>
      <c r="N5" s="763"/>
      <c r="O5" s="760"/>
    </row>
    <row r="6" spans="3:15" hidden="1">
      <c r="C6" s="1858" t="s">
        <v>1312</v>
      </c>
      <c r="D6" s="1858"/>
      <c r="E6" s="1858"/>
      <c r="F6" s="1858"/>
      <c r="G6" s="1858"/>
      <c r="H6" s="1858"/>
      <c r="I6" s="1858"/>
      <c r="J6" s="1858"/>
      <c r="K6" s="1858"/>
      <c r="L6" s="1858"/>
      <c r="M6" s="1858"/>
      <c r="N6" s="185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858" t="s">
        <v>1314</v>
      </c>
      <c r="D108" s="1858"/>
      <c r="E108" s="1858"/>
      <c r="F108" s="1858"/>
      <c r="G108" s="1858"/>
      <c r="H108" s="1858"/>
      <c r="I108" s="1858"/>
      <c r="J108" s="1858"/>
      <c r="K108" s="1858"/>
      <c r="L108" s="1858"/>
      <c r="M108" s="1858"/>
      <c r="N108" s="1858"/>
      <c r="O108" s="1858"/>
      <c r="P108" s="1858"/>
    </row>
    <row r="109" spans="1:16">
      <c r="C109" s="798"/>
      <c r="D109" s="798"/>
      <c r="E109" s="798"/>
      <c r="F109" s="798"/>
      <c r="G109" s="798"/>
      <c r="H109" s="798"/>
      <c r="I109" s="798"/>
      <c r="J109" s="798"/>
      <c r="K109" s="798"/>
      <c r="L109" s="798"/>
      <c r="M109" s="798"/>
      <c r="N109" s="798"/>
      <c r="O109" s="798"/>
      <c r="P109" s="798"/>
    </row>
    <row r="110" spans="1:16">
      <c r="C110" s="1858" t="s">
        <v>1312</v>
      </c>
      <c r="D110" s="1858"/>
      <c r="E110" s="1858"/>
      <c r="F110" s="1858"/>
      <c r="G110" s="1858"/>
      <c r="H110" s="1858"/>
      <c r="I110" s="1858"/>
      <c r="J110" s="1858"/>
      <c r="K110" s="1858"/>
      <c r="L110" s="1858"/>
      <c r="M110" s="1858"/>
      <c r="N110" s="185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2" type="noConversion"/>
  <pageMargins left="0.41" right="0.14000000000000001" top="0.43" bottom="0.45" header="0.5" footer="0.5"/>
  <pageSetup scale="42" orientation="landscape" horizontalDpi="300" verticalDpi="300" r:id="rId5"/>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859" t="s">
        <v>1105</v>
      </c>
      <c r="C3" s="1859"/>
      <c r="D3" s="1859"/>
      <c r="E3" s="1859"/>
      <c r="F3" s="1859"/>
      <c r="G3" s="1859"/>
      <c r="H3" s="1859"/>
      <c r="I3" s="1859"/>
      <c r="J3" s="1859"/>
      <c r="K3" s="1859"/>
      <c r="L3" s="1859"/>
      <c r="M3" s="1859"/>
      <c r="N3" s="1859"/>
      <c r="O3" s="1859"/>
    </row>
    <row r="4" spans="2:15">
      <c r="B4" s="814"/>
      <c r="C4" s="815"/>
      <c r="D4" s="815"/>
      <c r="E4" s="815"/>
      <c r="F4" s="816"/>
      <c r="G4" s="816"/>
      <c r="H4" s="816"/>
      <c r="I4" s="816"/>
      <c r="J4" s="816"/>
      <c r="K4" s="816"/>
      <c r="L4" s="816"/>
      <c r="M4" s="816"/>
      <c r="N4" s="815"/>
      <c r="O4" s="815"/>
    </row>
    <row r="5" spans="2:15">
      <c r="B5" s="1860" t="s">
        <v>2</v>
      </c>
      <c r="C5" s="1860"/>
      <c r="D5" s="1860"/>
      <c r="E5" s="1860"/>
      <c r="F5" s="1860"/>
      <c r="G5" s="1860"/>
      <c r="H5" s="1860"/>
      <c r="I5" s="1860"/>
      <c r="J5" s="1860"/>
      <c r="K5" s="1860"/>
      <c r="L5" s="1860"/>
      <c r="M5" s="186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861" t="s">
        <v>1123</v>
      </c>
      <c r="D4" s="1861"/>
      <c r="E4" s="1861"/>
      <c r="F4" s="1861"/>
      <c r="G4" s="1861"/>
      <c r="H4" s="1861"/>
      <c r="I4" s="1861"/>
      <c r="J4" s="1861"/>
      <c r="K4" s="1861"/>
      <c r="L4" s="1861"/>
      <c r="M4" s="1861"/>
      <c r="N4" s="1861"/>
      <c r="O4" s="1861"/>
      <c r="P4" s="1861"/>
      <c r="Q4" s="871"/>
    </row>
    <row r="5" spans="3:17" ht="15.75">
      <c r="C5" s="763"/>
      <c r="D5" s="873"/>
      <c r="E5" s="873"/>
      <c r="F5" s="873"/>
      <c r="G5" s="874"/>
      <c r="H5" s="874"/>
      <c r="I5" s="874"/>
      <c r="J5" s="874"/>
      <c r="K5" s="874"/>
      <c r="L5" s="873"/>
      <c r="M5" s="873"/>
      <c r="N5" s="875"/>
      <c r="O5" s="875"/>
      <c r="P5" s="875"/>
      <c r="Q5" s="871"/>
    </row>
    <row r="6" spans="3:17" ht="23.25" customHeight="1">
      <c r="C6" s="1862" t="s">
        <v>2</v>
      </c>
      <c r="D6" s="1862"/>
      <c r="E6" s="1862"/>
      <c r="F6" s="1862"/>
      <c r="G6" s="1862"/>
      <c r="H6" s="1862"/>
      <c r="I6" s="1862"/>
      <c r="J6" s="1862"/>
      <c r="K6" s="1862"/>
      <c r="L6" s="1862"/>
      <c r="M6" s="1862"/>
      <c r="N6" s="1862"/>
      <c r="O6" s="1862"/>
      <c r="P6" s="186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2" type="noConversion"/>
  <pageMargins left="0.26" right="0.13" top="0.35" bottom="0.21" header="0.28000000000000003" footer="0.19"/>
  <pageSetup scale="53" orientation="landscape" horizontalDpi="300" verticalDpi="300" r:id="rId5"/>
  <headerFooter alignWithMargins="0"/>
  <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2"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863" t="s">
        <v>1734</v>
      </c>
      <c r="D6" s="1863"/>
      <c r="E6" s="1863"/>
      <c r="F6" s="1863"/>
      <c r="G6" s="1437"/>
      <c r="H6" s="1437"/>
      <c r="I6" s="1437"/>
    </row>
    <row r="7" spans="3:12" ht="17.25" thickBot="1">
      <c r="C7" s="1210"/>
      <c r="D7" s="1208"/>
      <c r="E7" s="1208"/>
      <c r="F7" s="1208"/>
      <c r="G7" s="1208"/>
      <c r="H7" s="1208"/>
      <c r="I7" s="1208"/>
    </row>
    <row r="8" spans="3:12" ht="16.5" hidden="1">
      <c r="C8" s="1870" t="s">
        <v>1155</v>
      </c>
      <c r="D8" s="1870"/>
      <c r="E8" s="1870"/>
      <c r="F8" s="1211"/>
      <c r="G8" s="1211"/>
      <c r="H8" s="1211"/>
      <c r="I8" s="1211"/>
      <c r="J8" s="39"/>
      <c r="K8" s="18"/>
      <c r="L8" s="18"/>
    </row>
    <row r="9" spans="3:12" ht="16.5" hidden="1">
      <c r="C9" s="1212"/>
      <c r="D9" s="1213"/>
      <c r="E9" s="1213"/>
      <c r="F9" s="1213"/>
      <c r="G9" s="1213"/>
      <c r="H9" s="1214"/>
      <c r="I9" s="1214"/>
      <c r="J9" s="18"/>
      <c r="K9" s="18"/>
      <c r="L9" s="18"/>
    </row>
    <row r="10" spans="3:12" ht="17.25" hidden="1" thickBot="1">
      <c r="C10" s="1215"/>
      <c r="D10" s="1216"/>
      <c r="E10" s="1216"/>
      <c r="F10" s="1216"/>
      <c r="G10" s="1217"/>
      <c r="H10" s="1218"/>
      <c r="I10" s="1216"/>
      <c r="J10" s="46"/>
      <c r="K10" s="18"/>
      <c r="L10" s="18"/>
    </row>
    <row r="11" spans="3:12" ht="17.25" hidden="1" thickTop="1">
      <c r="C11" s="1219"/>
      <c r="D11" s="1220"/>
      <c r="E11" s="1220"/>
      <c r="F11" s="1221"/>
      <c r="G11" s="1222"/>
      <c r="H11" s="1221"/>
      <c r="I11" s="1221"/>
      <c r="J11" s="42"/>
      <c r="K11" s="18"/>
      <c r="L11" s="18"/>
    </row>
    <row r="12" spans="3:12" ht="16.5" hidden="1">
      <c r="C12" s="1223"/>
      <c r="D12" s="1224" t="s">
        <v>695</v>
      </c>
      <c r="E12" s="1224" t="s">
        <v>696</v>
      </c>
      <c r="F12" s="1225" t="s">
        <v>275</v>
      </c>
      <c r="G12" s="1226"/>
      <c r="H12" s="1211" t="s">
        <v>697</v>
      </c>
      <c r="I12" s="1216"/>
      <c r="J12" s="41"/>
      <c r="K12" s="18"/>
      <c r="L12" s="18"/>
    </row>
    <row r="13" spans="3:12" ht="17.25" hidden="1" thickBot="1">
      <c r="C13" s="1223"/>
      <c r="D13" s="1224" t="s">
        <v>698</v>
      </c>
      <c r="E13" s="1224" t="s">
        <v>282</v>
      </c>
      <c r="F13" s="1225" t="s">
        <v>282</v>
      </c>
      <c r="G13" s="1226"/>
      <c r="H13" s="1216"/>
      <c r="I13" s="1216"/>
      <c r="J13" s="41"/>
      <c r="K13" s="18"/>
      <c r="L13" s="18"/>
    </row>
    <row r="14" spans="3:12" ht="17.25" hidden="1" thickTop="1">
      <c r="C14" s="1223"/>
      <c r="D14" s="1220"/>
      <c r="E14" s="1220"/>
      <c r="F14" s="1227"/>
      <c r="G14" s="1222"/>
      <c r="H14" s="1221"/>
      <c r="I14" s="1222"/>
      <c r="J14" s="43"/>
      <c r="K14" s="18"/>
      <c r="L14" s="18"/>
    </row>
    <row r="15" spans="3:12" ht="16.5" hidden="1">
      <c r="C15" s="1223"/>
      <c r="D15" s="1228"/>
      <c r="E15" s="1228"/>
      <c r="F15" s="1229"/>
      <c r="G15" s="1865" t="s">
        <v>699</v>
      </c>
      <c r="H15" s="1866"/>
      <c r="I15" s="1230" t="s">
        <v>695</v>
      </c>
      <c r="J15" s="44" t="s">
        <v>700</v>
      </c>
      <c r="K15" s="18"/>
      <c r="L15" s="18"/>
    </row>
    <row r="16" spans="3:12" ht="16.5" hidden="1">
      <c r="C16" s="1223"/>
      <c r="D16" s="1228"/>
      <c r="E16" s="1228"/>
      <c r="F16" s="1231" t="s">
        <v>701</v>
      </c>
      <c r="G16" s="1867" t="s">
        <v>702</v>
      </c>
      <c r="H16" s="1868"/>
      <c r="I16" s="1230" t="s">
        <v>703</v>
      </c>
      <c r="J16" s="44" t="s">
        <v>703</v>
      </c>
      <c r="K16" s="18"/>
      <c r="L16" s="18"/>
    </row>
    <row r="17" spans="3:12" ht="17.25" hidden="1" thickBot="1">
      <c r="C17" s="1232" t="s">
        <v>263</v>
      </c>
      <c r="D17" s="1224" t="s">
        <v>704</v>
      </c>
      <c r="E17" s="1224" t="s">
        <v>704</v>
      </c>
      <c r="F17" s="1231" t="s">
        <v>705</v>
      </c>
      <c r="G17" s="1226"/>
      <c r="H17" s="1216"/>
      <c r="I17" s="1230" t="s">
        <v>706</v>
      </c>
      <c r="J17" s="44" t="s">
        <v>706</v>
      </c>
      <c r="K17" s="18"/>
      <c r="L17" s="18"/>
    </row>
    <row r="18" spans="3:12" ht="17.25" hidden="1" thickTop="1">
      <c r="C18" s="1223"/>
      <c r="D18" s="1224" t="s">
        <v>749</v>
      </c>
      <c r="E18" s="1224" t="s">
        <v>749</v>
      </c>
      <c r="F18" s="1231" t="s">
        <v>707</v>
      </c>
      <c r="G18" s="1222"/>
      <c r="H18" s="1222"/>
      <c r="I18" s="1230" t="s">
        <v>708</v>
      </c>
      <c r="J18" s="44" t="s">
        <v>708</v>
      </c>
      <c r="K18" s="18"/>
      <c r="L18" s="18"/>
    </row>
    <row r="19" spans="3:12" ht="16.5" hidden="1">
      <c r="C19" s="1232"/>
      <c r="D19" s="1233"/>
      <c r="E19" s="1233"/>
      <c r="F19" s="1234"/>
      <c r="G19" s="1230" t="s">
        <v>709</v>
      </c>
      <c r="H19" s="1230" t="s">
        <v>390</v>
      </c>
      <c r="I19" s="1235"/>
      <c r="J19" s="45"/>
      <c r="K19" s="18"/>
      <c r="L19" s="18"/>
    </row>
    <row r="20" spans="3:12" ht="17.25" hidden="1" thickBot="1">
      <c r="C20" s="1236"/>
      <c r="D20" s="1237"/>
      <c r="E20" s="1237"/>
      <c r="F20" s="1238"/>
      <c r="G20" s="1239" t="s">
        <v>389</v>
      </c>
      <c r="H20" s="1240"/>
      <c r="I20" s="1240"/>
      <c r="J20" s="47"/>
      <c r="K20" s="18"/>
      <c r="L20" s="18"/>
    </row>
    <row r="21" spans="3:12" ht="17.25" hidden="1" thickTop="1">
      <c r="C21" s="1241"/>
      <c r="D21" s="1220"/>
      <c r="E21" s="1220"/>
      <c r="F21" s="1216"/>
      <c r="G21" s="1222"/>
      <c r="H21" s="1222"/>
      <c r="I21" s="1222"/>
      <c r="J21" s="43"/>
      <c r="K21" s="18"/>
      <c r="L21" s="18"/>
    </row>
    <row r="22" spans="3:12" ht="16.5" hidden="1">
      <c r="C22" s="1242"/>
      <c r="D22" s="1243"/>
      <c r="E22" s="1244"/>
      <c r="F22" s="1225"/>
      <c r="G22" s="1225"/>
      <c r="H22" s="1245"/>
      <c r="I22" s="1225"/>
      <c r="J22" s="40"/>
      <c r="K22" s="20"/>
      <c r="L22" s="18"/>
    </row>
    <row r="23" spans="3:12" ht="16.5" hidden="1">
      <c r="C23" s="1232">
        <v>2009</v>
      </c>
      <c r="D23" s="1243"/>
      <c r="E23" s="1244"/>
      <c r="F23" s="1225"/>
      <c r="G23" s="1225"/>
      <c r="H23" s="1245"/>
      <c r="I23" s="1225"/>
      <c r="J23" s="40"/>
      <c r="K23" s="20"/>
      <c r="L23" s="18"/>
    </row>
    <row r="24" spans="3:12" ht="16.5" hidden="1">
      <c r="C24" s="1242"/>
      <c r="D24" s="1243"/>
      <c r="E24" s="1244"/>
      <c r="F24" s="1225"/>
      <c r="G24" s="1225"/>
      <c r="H24" s="1245"/>
      <c r="I24" s="1225"/>
      <c r="J24" s="40"/>
      <c r="K24" s="20"/>
      <c r="L24" s="18"/>
    </row>
    <row r="25" spans="3:12" ht="16.5" hidden="1">
      <c r="C25" s="1242" t="s">
        <v>300</v>
      </c>
      <c r="D25" s="1243" t="s">
        <v>715</v>
      </c>
      <c r="E25" s="1244" t="s">
        <v>719</v>
      </c>
      <c r="F25" s="1225" t="s">
        <v>724</v>
      </c>
      <c r="G25" s="1225"/>
      <c r="H25" s="1245"/>
      <c r="I25" s="1225"/>
      <c r="J25" s="40"/>
      <c r="K25" s="20"/>
      <c r="L25" s="18"/>
    </row>
    <row r="26" spans="3:12" ht="16.5" hidden="1">
      <c r="C26" s="1242" t="s">
        <v>301</v>
      </c>
      <c r="D26" s="1243" t="s">
        <v>716</v>
      </c>
      <c r="E26" s="1244" t="s">
        <v>720</v>
      </c>
      <c r="F26" s="1225" t="s">
        <v>724</v>
      </c>
      <c r="G26" s="1225"/>
      <c r="H26" s="1245"/>
      <c r="I26" s="1225"/>
      <c r="J26" s="40"/>
      <c r="K26" s="20"/>
      <c r="L26" s="18"/>
    </row>
    <row r="27" spans="3:12" ht="16.5" hidden="1">
      <c r="C27" s="1242" t="s">
        <v>302</v>
      </c>
      <c r="D27" s="1243" t="s">
        <v>717</v>
      </c>
      <c r="E27" s="1244" t="s">
        <v>721</v>
      </c>
      <c r="F27" s="1225" t="s">
        <v>724</v>
      </c>
      <c r="G27" s="1225"/>
      <c r="H27" s="1245"/>
      <c r="I27" s="1225"/>
      <c r="J27" s="40"/>
      <c r="K27" s="20"/>
      <c r="L27" s="18"/>
    </row>
    <row r="28" spans="3:12" ht="16.5" hidden="1">
      <c r="C28" s="1242" t="s">
        <v>303</v>
      </c>
      <c r="D28" s="1243" t="s">
        <v>718</v>
      </c>
      <c r="E28" s="1244" t="s">
        <v>1070</v>
      </c>
      <c r="F28" s="1225" t="s">
        <v>724</v>
      </c>
      <c r="G28" s="1225"/>
      <c r="H28" s="1245"/>
      <c r="I28" s="1225"/>
      <c r="J28" s="40"/>
      <c r="K28" s="20"/>
      <c r="L28" s="18"/>
    </row>
    <row r="29" spans="3:12" ht="16.5" hidden="1">
      <c r="C29" s="1242" t="s">
        <v>304</v>
      </c>
      <c r="D29" s="1243" t="s">
        <v>675</v>
      </c>
      <c r="E29" s="1244" t="s">
        <v>1070</v>
      </c>
      <c r="F29" s="1225"/>
      <c r="G29" s="1225"/>
      <c r="H29" s="1245"/>
      <c r="I29" s="1225"/>
      <c r="J29" s="40"/>
      <c r="K29" s="20"/>
      <c r="L29" s="18"/>
    </row>
    <row r="30" spans="3:12" ht="16.5" hidden="1">
      <c r="C30" s="1242" t="s">
        <v>305</v>
      </c>
      <c r="D30" s="1243" t="s">
        <v>676</v>
      </c>
      <c r="E30" s="1244" t="s">
        <v>1070</v>
      </c>
      <c r="F30" s="1225"/>
      <c r="G30" s="1225"/>
      <c r="H30" s="1245"/>
      <c r="I30" s="1225"/>
      <c r="J30" s="40"/>
      <c r="K30" s="20"/>
      <c r="L30" s="18"/>
    </row>
    <row r="31" spans="3:12" ht="16.5" hidden="1">
      <c r="C31" s="1242" t="s">
        <v>306</v>
      </c>
      <c r="D31" s="1224" t="s">
        <v>361</v>
      </c>
      <c r="E31" s="1224" t="s">
        <v>362</v>
      </c>
      <c r="F31" s="1225"/>
      <c r="G31" s="1225"/>
      <c r="H31" s="1245"/>
      <c r="I31" s="1225"/>
      <c r="J31" s="40"/>
      <c r="K31" s="20"/>
      <c r="L31" s="18"/>
    </row>
    <row r="32" spans="3:12" ht="17.25" hidden="1" customHeight="1">
      <c r="C32" s="1242" t="s">
        <v>307</v>
      </c>
      <c r="D32" s="1224" t="s">
        <v>363</v>
      </c>
      <c r="E32" s="1224" t="s">
        <v>364</v>
      </c>
      <c r="F32" s="1225"/>
      <c r="G32" s="1225"/>
      <c r="H32" s="1245"/>
      <c r="I32" s="1225"/>
      <c r="J32" s="40"/>
      <c r="K32" s="20"/>
      <c r="L32" s="18"/>
    </row>
    <row r="33" spans="3:12" ht="17.25" hidden="1" customHeight="1">
      <c r="C33" s="1242" t="s">
        <v>308</v>
      </c>
      <c r="D33" s="1224" t="s">
        <v>366</v>
      </c>
      <c r="E33" s="1224" t="s">
        <v>365</v>
      </c>
      <c r="F33" s="1225"/>
      <c r="G33" s="1225"/>
      <c r="H33" s="1245"/>
      <c r="I33" s="1225"/>
      <c r="J33" s="40"/>
      <c r="K33" s="20"/>
      <c r="L33" s="18"/>
    </row>
    <row r="34" spans="3:12" ht="17.25" hidden="1" customHeight="1">
      <c r="C34" s="1242" t="s">
        <v>311</v>
      </c>
      <c r="D34" s="1224" t="s">
        <v>352</v>
      </c>
      <c r="E34" s="1224" t="s">
        <v>186</v>
      </c>
      <c r="F34" s="1225"/>
      <c r="G34" s="1225"/>
      <c r="H34" s="1245"/>
      <c r="I34" s="1225"/>
      <c r="J34" s="40"/>
      <c r="K34" s="20"/>
      <c r="L34" s="18"/>
    </row>
    <row r="35" spans="3:12" ht="17.25" hidden="1" customHeight="1">
      <c r="C35" s="1242"/>
      <c r="D35" s="1224"/>
      <c r="E35" s="1224"/>
      <c r="F35" s="1225"/>
      <c r="G35" s="1225"/>
      <c r="H35" s="1245"/>
      <c r="I35" s="1225"/>
      <c r="J35" s="40"/>
      <c r="K35" s="20"/>
      <c r="L35" s="18"/>
    </row>
    <row r="36" spans="3:12" ht="17.25" hidden="1" customHeight="1">
      <c r="C36" s="1242"/>
      <c r="D36" s="1224"/>
      <c r="E36" s="1224"/>
      <c r="F36" s="1225"/>
      <c r="G36" s="1225"/>
      <c r="H36" s="1245"/>
      <c r="I36" s="1225"/>
      <c r="J36" s="40"/>
      <c r="K36" s="20"/>
      <c r="L36" s="18"/>
    </row>
    <row r="37" spans="3:12" ht="17.25" hidden="1" customHeight="1">
      <c r="C37" s="1242">
        <v>2010</v>
      </c>
      <c r="D37" s="1224"/>
      <c r="E37" s="1224"/>
      <c r="F37" s="1225"/>
      <c r="G37" s="1225"/>
      <c r="H37" s="1245"/>
      <c r="I37" s="1225"/>
      <c r="J37" s="40"/>
      <c r="K37" s="20"/>
      <c r="L37" s="18"/>
    </row>
    <row r="38" spans="3:12" ht="17.25" hidden="1" customHeight="1">
      <c r="C38" s="1242"/>
      <c r="D38" s="1224"/>
      <c r="E38" s="1224"/>
      <c r="F38" s="1225"/>
      <c r="G38" s="1225"/>
      <c r="H38" s="1245"/>
      <c r="I38" s="1225"/>
      <c r="J38" s="40"/>
      <c r="K38" s="20"/>
      <c r="L38" s="18"/>
    </row>
    <row r="39" spans="3:12" ht="17.25" hidden="1" customHeight="1">
      <c r="C39" s="1242" t="s">
        <v>298</v>
      </c>
      <c r="D39" s="1224" t="s">
        <v>1124</v>
      </c>
      <c r="E39" s="1224" t="s">
        <v>1110</v>
      </c>
      <c r="F39" s="1225"/>
      <c r="G39" s="1225"/>
      <c r="H39" s="1245"/>
      <c r="I39" s="1225"/>
      <c r="J39" s="40"/>
      <c r="K39" s="20"/>
      <c r="L39" s="18"/>
    </row>
    <row r="40" spans="3:12" ht="17.25" hidden="1" customHeight="1">
      <c r="C40" s="1242" t="s">
        <v>299</v>
      </c>
      <c r="D40" s="1224" t="s">
        <v>1124</v>
      </c>
      <c r="E40" s="1224" t="s">
        <v>1110</v>
      </c>
      <c r="F40" s="1225"/>
      <c r="G40" s="1225"/>
      <c r="H40" s="1245"/>
      <c r="I40" s="1225"/>
      <c r="J40" s="40"/>
      <c r="K40" s="20"/>
      <c r="L40" s="18"/>
    </row>
    <row r="41" spans="3:12" ht="17.25" hidden="1" customHeight="1">
      <c r="C41" s="1242" t="s">
        <v>300</v>
      </c>
      <c r="D41" s="1224" t="s">
        <v>1124</v>
      </c>
      <c r="E41" s="1224" t="s">
        <v>526</v>
      </c>
      <c r="F41" s="1225"/>
      <c r="G41" s="1225"/>
      <c r="H41" s="1245"/>
      <c r="I41" s="1225"/>
      <c r="J41" s="40"/>
      <c r="K41" s="20"/>
      <c r="L41" s="18"/>
    </row>
    <row r="42" spans="3:12" ht="17.25" hidden="1" customHeight="1">
      <c r="C42" s="1242" t="s">
        <v>301</v>
      </c>
      <c r="D42" s="1224" t="s">
        <v>1125</v>
      </c>
      <c r="E42" s="1224" t="s">
        <v>782</v>
      </c>
      <c r="F42" s="1225"/>
      <c r="G42" s="1225"/>
      <c r="H42" s="1245"/>
      <c r="I42" s="1225"/>
      <c r="J42" s="40"/>
      <c r="K42" s="20"/>
      <c r="L42" s="18"/>
    </row>
    <row r="43" spans="3:12" ht="17.25" hidden="1" customHeight="1">
      <c r="C43" s="1242" t="s">
        <v>302</v>
      </c>
      <c r="D43" s="1224" t="s">
        <v>1126</v>
      </c>
      <c r="E43" s="1224" t="s">
        <v>775</v>
      </c>
      <c r="F43" s="1225"/>
      <c r="G43" s="1225"/>
      <c r="H43" s="1245"/>
      <c r="I43" s="1225"/>
      <c r="J43" s="40"/>
      <c r="K43" s="20"/>
      <c r="L43" s="18"/>
    </row>
    <row r="44" spans="3:12" ht="17.25" hidden="1" customHeight="1">
      <c r="C44" s="1242" t="s">
        <v>303</v>
      </c>
      <c r="D44" s="1224" t="s">
        <v>1126</v>
      </c>
      <c r="E44" s="1224" t="s">
        <v>775</v>
      </c>
      <c r="F44" s="1225"/>
      <c r="G44" s="1225"/>
      <c r="H44" s="1245"/>
      <c r="I44" s="1225"/>
      <c r="J44" s="40"/>
      <c r="K44" s="20"/>
      <c r="L44" s="18"/>
    </row>
    <row r="45" spans="3:12" ht="17.25" hidden="1" customHeight="1">
      <c r="C45" s="1242" t="s">
        <v>304</v>
      </c>
      <c r="D45" s="1224" t="s">
        <v>1127</v>
      </c>
      <c r="E45" s="1224" t="s">
        <v>896</v>
      </c>
      <c r="F45" s="1225"/>
      <c r="G45" s="1225"/>
      <c r="H45" s="1245"/>
      <c r="I45" s="1225"/>
      <c r="J45" s="40"/>
      <c r="K45" s="20"/>
      <c r="L45" s="18"/>
    </row>
    <row r="46" spans="3:12" ht="17.25" hidden="1" customHeight="1">
      <c r="C46" s="1242" t="s">
        <v>305</v>
      </c>
      <c r="D46" s="1224" t="s">
        <v>1127</v>
      </c>
      <c r="E46" s="1224" t="s">
        <v>1106</v>
      </c>
      <c r="F46" s="1225"/>
      <c r="G46" s="1225"/>
      <c r="H46" s="1245"/>
      <c r="I46" s="1225"/>
      <c r="J46" s="40"/>
      <c r="K46" s="20"/>
      <c r="L46" s="18"/>
    </row>
    <row r="47" spans="3:12" ht="17.25" hidden="1" customHeight="1">
      <c r="C47" s="1242" t="s">
        <v>306</v>
      </c>
      <c r="D47" s="1224" t="s">
        <v>1128</v>
      </c>
      <c r="E47" s="1224" t="s">
        <v>1107</v>
      </c>
      <c r="F47" s="1225"/>
      <c r="G47" s="1225"/>
      <c r="H47" s="1245"/>
      <c r="I47" s="1225"/>
      <c r="J47" s="40"/>
      <c r="K47" s="20"/>
      <c r="L47" s="18"/>
    </row>
    <row r="48" spans="3:12" ht="17.25" hidden="1" customHeight="1">
      <c r="C48" s="1242" t="s">
        <v>307</v>
      </c>
      <c r="D48" s="1224" t="s">
        <v>1129</v>
      </c>
      <c r="E48" s="1224" t="s">
        <v>1108</v>
      </c>
      <c r="F48" s="1225"/>
      <c r="G48" s="1225"/>
      <c r="H48" s="1245"/>
      <c r="I48" s="1225"/>
      <c r="J48" s="40"/>
      <c r="K48" s="20"/>
      <c r="L48" s="18"/>
    </row>
    <row r="49" spans="3:12" ht="17.25" hidden="1" customHeight="1">
      <c r="C49" s="1242" t="s">
        <v>308</v>
      </c>
      <c r="D49" s="1224" t="s">
        <v>1114</v>
      </c>
      <c r="E49" s="1224" t="s">
        <v>865</v>
      </c>
      <c r="F49" s="1225"/>
      <c r="G49" s="1225"/>
      <c r="H49" s="1245"/>
      <c r="I49" s="1225"/>
      <c r="J49" s="40"/>
      <c r="K49" s="20"/>
      <c r="L49" s="18"/>
    </row>
    <row r="50" spans="3:12" ht="17.25" hidden="1" customHeight="1">
      <c r="C50" s="1242" t="s">
        <v>311</v>
      </c>
      <c r="D50" s="1224" t="s">
        <v>1114</v>
      </c>
      <c r="E50" s="1224" t="s">
        <v>1109</v>
      </c>
      <c r="F50" s="1225"/>
      <c r="G50" s="1225"/>
      <c r="H50" s="1245"/>
      <c r="I50" s="1225"/>
      <c r="J50" s="40"/>
      <c r="K50" s="20"/>
      <c r="L50" s="18"/>
    </row>
    <row r="51" spans="3:12" ht="17.25" hidden="1" customHeight="1">
      <c r="C51" s="1242"/>
      <c r="D51" s="1224"/>
      <c r="E51" s="1224"/>
      <c r="F51" s="1225"/>
      <c r="G51" s="1225"/>
      <c r="H51" s="1245"/>
      <c r="I51" s="1225"/>
      <c r="J51" s="40"/>
      <c r="K51" s="20"/>
      <c r="L51" s="18"/>
    </row>
    <row r="52" spans="3:12" ht="17.25" hidden="1" customHeight="1">
      <c r="C52" s="1242">
        <v>2011</v>
      </c>
      <c r="D52" s="1224"/>
      <c r="E52" s="1224"/>
      <c r="F52" s="1225"/>
      <c r="G52" s="1225"/>
      <c r="H52" s="1245"/>
      <c r="I52" s="1225"/>
      <c r="J52" s="40"/>
      <c r="K52" s="20"/>
      <c r="L52" s="18"/>
    </row>
    <row r="53" spans="3:12" ht="17.25" hidden="1" customHeight="1">
      <c r="C53" s="1242"/>
      <c r="D53" s="1224"/>
      <c r="E53" s="1224"/>
      <c r="F53" s="1225"/>
      <c r="G53" s="1225"/>
      <c r="H53" s="1245"/>
      <c r="I53" s="1225"/>
      <c r="J53" s="40"/>
      <c r="K53" s="20"/>
      <c r="L53" s="18"/>
    </row>
    <row r="54" spans="3:12" ht="17.25" hidden="1" customHeight="1">
      <c r="C54" s="1242" t="s">
        <v>298</v>
      </c>
      <c r="D54" s="1224" t="s">
        <v>1114</v>
      </c>
      <c r="E54" s="1224" t="s">
        <v>1115</v>
      </c>
      <c r="F54" s="1225"/>
      <c r="G54" s="1225"/>
      <c r="H54" s="1245"/>
      <c r="I54" s="1225"/>
      <c r="J54" s="40"/>
      <c r="K54" s="20"/>
      <c r="L54" s="18"/>
    </row>
    <row r="55" spans="3:12" ht="17.25" hidden="1" customHeight="1">
      <c r="C55" s="1242" t="s">
        <v>299</v>
      </c>
      <c r="D55" s="1224" t="s">
        <v>1114</v>
      </c>
      <c r="E55" s="1224" t="s">
        <v>1192</v>
      </c>
      <c r="F55" s="1225"/>
      <c r="G55" s="1225"/>
      <c r="H55" s="1245"/>
      <c r="I55" s="1225"/>
      <c r="J55" s="40"/>
      <c r="K55" s="20"/>
      <c r="L55" s="18"/>
    </row>
    <row r="56" spans="3:12" ht="17.25" hidden="1" customHeight="1">
      <c r="C56" s="1242" t="s">
        <v>300</v>
      </c>
      <c r="D56" s="1224" t="s">
        <v>1114</v>
      </c>
      <c r="E56" s="1224" t="s">
        <v>1194</v>
      </c>
      <c r="F56" s="1225"/>
      <c r="G56" s="1225"/>
      <c r="H56" s="1245"/>
      <c r="I56" s="1225"/>
      <c r="J56" s="40"/>
      <c r="K56" s="20"/>
      <c r="L56" s="18"/>
    </row>
    <row r="57" spans="3:12" ht="17.25" hidden="1" customHeight="1">
      <c r="C57" s="1242" t="s">
        <v>301</v>
      </c>
      <c r="D57" s="1224" t="s">
        <v>1114</v>
      </c>
      <c r="E57" s="1224" t="s">
        <v>1196</v>
      </c>
      <c r="F57" s="1225"/>
      <c r="G57" s="1225"/>
      <c r="H57" s="1245"/>
      <c r="I57" s="1225"/>
      <c r="J57" s="40"/>
      <c r="K57" s="20"/>
      <c r="L57" s="18"/>
    </row>
    <row r="58" spans="3:12" ht="16.5" hidden="1">
      <c r="C58" s="1242" t="s">
        <v>302</v>
      </c>
      <c r="D58" s="1224" t="s">
        <v>1199</v>
      </c>
      <c r="E58" s="1224" t="s">
        <v>1200</v>
      </c>
      <c r="F58" s="1225"/>
      <c r="G58" s="1230"/>
      <c r="H58" s="1246"/>
      <c r="I58" s="1225"/>
      <c r="J58" s="40"/>
      <c r="K58" s="20"/>
      <c r="L58" s="18"/>
    </row>
    <row r="59" spans="3:12" ht="16.5" hidden="1">
      <c r="C59" s="1242" t="s">
        <v>303</v>
      </c>
      <c r="D59" s="1243" t="s">
        <v>1199</v>
      </c>
      <c r="E59" s="1225" t="s">
        <v>1196</v>
      </c>
      <c r="F59" s="1225"/>
      <c r="G59" s="1225"/>
      <c r="H59" s="1245"/>
      <c r="I59" s="1225"/>
      <c r="J59" s="40"/>
      <c r="K59" s="18"/>
      <c r="L59" s="18"/>
    </row>
    <row r="60" spans="3:12" ht="16.5" hidden="1">
      <c r="C60" s="1242" t="s">
        <v>304</v>
      </c>
      <c r="D60" s="1243" t="s">
        <v>1204</v>
      </c>
      <c r="E60" s="1225" t="s">
        <v>1196</v>
      </c>
      <c r="F60" s="1225"/>
      <c r="G60" s="1225"/>
      <c r="H60" s="1245"/>
      <c r="I60" s="1225"/>
      <c r="J60" s="40"/>
      <c r="K60" s="18"/>
      <c r="L60" s="18"/>
    </row>
    <row r="61" spans="3:12" ht="16.5" hidden="1">
      <c r="C61" s="1242" t="s">
        <v>305</v>
      </c>
      <c r="D61" s="1243" t="s">
        <v>1207</v>
      </c>
      <c r="E61" s="1225" t="s">
        <v>1196</v>
      </c>
      <c r="F61" s="1225"/>
      <c r="G61" s="1225"/>
      <c r="H61" s="1245"/>
      <c r="I61" s="1225"/>
      <c r="J61" s="40"/>
      <c r="K61" s="18"/>
      <c r="L61" s="18"/>
    </row>
    <row r="62" spans="3:12" ht="17.25" hidden="1" thickBot="1">
      <c r="C62" s="1242"/>
      <c r="D62" s="1225"/>
      <c r="E62" s="1225"/>
      <c r="F62" s="1225"/>
      <c r="G62" s="1225"/>
      <c r="H62" s="1245"/>
      <c r="I62" s="1225"/>
      <c r="J62" s="40"/>
      <c r="K62" s="18"/>
      <c r="L62" s="18"/>
    </row>
    <row r="63" spans="3:12" ht="17.25" hidden="1" thickTop="1">
      <c r="C63" s="1247"/>
      <c r="D63" s="1248"/>
      <c r="E63" s="1248"/>
      <c r="F63" s="1248"/>
      <c r="G63" s="1249"/>
      <c r="H63" s="1249"/>
      <c r="I63" s="1249"/>
      <c r="J63" s="21"/>
      <c r="K63" s="18"/>
      <c r="L63" s="18"/>
    </row>
    <row r="64" spans="3:12" ht="17.25" hidden="1" thickBot="1">
      <c r="C64" s="1250" t="s">
        <v>1156</v>
      </c>
      <c r="D64" s="1213"/>
      <c r="E64" s="1213"/>
      <c r="F64" s="1213" t="s">
        <v>296</v>
      </c>
      <c r="G64" s="1213" t="s">
        <v>296</v>
      </c>
      <c r="H64" s="1213"/>
      <c r="I64" s="1213"/>
      <c r="J64" s="18"/>
      <c r="K64" s="18"/>
      <c r="L64" s="18"/>
    </row>
    <row r="65" spans="3:12" ht="18" thickTop="1" thickBot="1">
      <c r="C65" s="1273"/>
      <c r="D65" s="1871" t="s">
        <v>88</v>
      </c>
      <c r="E65" s="1872"/>
      <c r="F65" s="1873"/>
      <c r="G65" s="1874" t="s">
        <v>1234</v>
      </c>
      <c r="H65" s="1874"/>
      <c r="I65" s="1875"/>
      <c r="J65" s="603"/>
      <c r="K65" s="604"/>
      <c r="L65" s="18"/>
    </row>
    <row r="66" spans="3:12" ht="18" thickTop="1" thickBot="1">
      <c r="C66" s="1274"/>
      <c r="D66" s="1325"/>
      <c r="E66" s="1871" t="s">
        <v>1770</v>
      </c>
      <c r="F66" s="1873"/>
      <c r="G66" s="1269"/>
      <c r="H66" s="1876" t="s">
        <v>1758</v>
      </c>
      <c r="I66" s="1875"/>
      <c r="J66" s="603"/>
      <c r="K66" s="604"/>
    </row>
    <row r="67" spans="3:12" ht="54" thickTop="1" thickBot="1">
      <c r="C67" s="1707" t="s">
        <v>32</v>
      </c>
      <c r="D67" s="1708" t="s">
        <v>1759</v>
      </c>
      <c r="E67" s="1328" t="s">
        <v>1760</v>
      </c>
      <c r="F67" s="1328" t="s">
        <v>1235</v>
      </c>
      <c r="G67" s="1270" t="s">
        <v>1761</v>
      </c>
      <c r="H67" s="1251" t="s">
        <v>1760</v>
      </c>
      <c r="I67" s="1251" t="s">
        <v>1235</v>
      </c>
      <c r="J67" s="603"/>
      <c r="K67" s="604"/>
    </row>
    <row r="68" spans="3:12" ht="17.25" thickTop="1">
      <c r="C68" s="1275"/>
      <c r="D68" s="1326"/>
      <c r="E68" s="1278"/>
      <c r="F68" s="1278"/>
      <c r="G68" s="1321"/>
      <c r="H68" s="1252"/>
      <c r="I68" s="1252"/>
      <c r="J68" s="606"/>
      <c r="K68" s="604"/>
    </row>
    <row r="69" spans="3:12" ht="16.5" hidden="1">
      <c r="C69" s="1276">
        <v>2012</v>
      </c>
      <c r="D69" s="1278"/>
      <c r="E69" s="1278"/>
      <c r="F69" s="1278"/>
      <c r="G69" s="1271"/>
      <c r="H69" s="1253"/>
      <c r="I69" s="1253"/>
      <c r="J69" s="606"/>
      <c r="K69" s="604"/>
    </row>
    <row r="70" spans="3:12" ht="16.5" hidden="1">
      <c r="C70" s="1277" t="s">
        <v>335</v>
      </c>
      <c r="D70" s="1278" t="s">
        <v>1207</v>
      </c>
      <c r="E70" s="1279">
        <v>16.04</v>
      </c>
      <c r="F70" s="1279" t="s">
        <v>1236</v>
      </c>
      <c r="G70" s="1322" t="s">
        <v>73</v>
      </c>
      <c r="H70" s="1254">
        <v>18.170000000000002</v>
      </c>
      <c r="I70" s="1254" t="s">
        <v>1237</v>
      </c>
      <c r="J70" s="606"/>
      <c r="K70" s="604"/>
    </row>
    <row r="71" spans="3:12" ht="16.5" hidden="1">
      <c r="C71" s="1277" t="s">
        <v>336</v>
      </c>
      <c r="D71" s="1278" t="s">
        <v>1207</v>
      </c>
      <c r="E71" s="1279">
        <v>15</v>
      </c>
      <c r="F71" s="1279" t="s">
        <v>1238</v>
      </c>
      <c r="G71" s="1322" t="s">
        <v>1239</v>
      </c>
      <c r="H71" s="1254">
        <v>18.37</v>
      </c>
      <c r="I71" s="1254" t="s">
        <v>1240</v>
      </c>
      <c r="J71" s="606"/>
      <c r="K71" s="604"/>
    </row>
    <row r="72" spans="3:12" ht="16.5" hidden="1">
      <c r="C72" s="1277" t="s">
        <v>337</v>
      </c>
      <c r="D72" s="1278" t="s">
        <v>1241</v>
      </c>
      <c r="E72" s="1279">
        <v>14.98</v>
      </c>
      <c r="F72" s="1279" t="s">
        <v>1242</v>
      </c>
      <c r="G72" s="1322" t="s">
        <v>785</v>
      </c>
      <c r="H72" s="1254">
        <v>15.78</v>
      </c>
      <c r="I72" s="1254" t="s">
        <v>1243</v>
      </c>
      <c r="J72" s="606"/>
      <c r="K72" s="604"/>
    </row>
    <row r="73" spans="3:12" ht="16.5" hidden="1">
      <c r="C73" s="1277" t="s">
        <v>338</v>
      </c>
      <c r="D73" s="1278" t="s">
        <v>1244</v>
      </c>
      <c r="E73" s="1329">
        <v>13.81</v>
      </c>
      <c r="F73" s="1329" t="s">
        <v>1245</v>
      </c>
      <c r="G73" s="1323" t="s">
        <v>785</v>
      </c>
      <c r="H73" s="1255">
        <v>17.86</v>
      </c>
      <c r="I73" s="1254" t="s">
        <v>1246</v>
      </c>
      <c r="J73" s="606"/>
      <c r="K73" s="604"/>
    </row>
    <row r="74" spans="3:12" ht="16.5" hidden="1">
      <c r="C74" s="1277" t="s">
        <v>339</v>
      </c>
      <c r="D74" s="1278" t="s">
        <v>1244</v>
      </c>
      <c r="E74" s="1329">
        <v>14.32</v>
      </c>
      <c r="F74" s="1329" t="s">
        <v>1247</v>
      </c>
      <c r="G74" s="1323" t="s">
        <v>785</v>
      </c>
      <c r="H74" s="1255">
        <v>17.920000000000002</v>
      </c>
      <c r="I74" s="1254" t="s">
        <v>1248</v>
      </c>
      <c r="J74" s="606"/>
      <c r="K74" s="604"/>
    </row>
    <row r="75" spans="3:12" ht="16.5" hidden="1">
      <c r="C75" s="1277" t="s">
        <v>340</v>
      </c>
      <c r="D75" s="1278" t="s">
        <v>1244</v>
      </c>
      <c r="E75" s="1329">
        <v>15.65</v>
      </c>
      <c r="F75" s="1329" t="s">
        <v>1249</v>
      </c>
      <c r="G75" s="1323" t="s">
        <v>785</v>
      </c>
      <c r="H75" s="1255">
        <v>17.940000000000001</v>
      </c>
      <c r="I75" s="1254" t="s">
        <v>1250</v>
      </c>
      <c r="J75" s="606"/>
      <c r="K75" s="604"/>
    </row>
    <row r="76" spans="3:12" ht="16.5" hidden="1">
      <c r="C76" s="1277" t="s">
        <v>341</v>
      </c>
      <c r="D76" s="1278" t="s">
        <v>1244</v>
      </c>
      <c r="E76" s="1329" t="s">
        <v>1251</v>
      </c>
      <c r="F76" s="1329" t="s">
        <v>1252</v>
      </c>
      <c r="G76" s="1323" t="s">
        <v>785</v>
      </c>
      <c r="H76" s="1255" t="s">
        <v>1253</v>
      </c>
      <c r="I76" s="1254" t="s">
        <v>1254</v>
      </c>
      <c r="J76" s="606"/>
      <c r="K76" s="604"/>
    </row>
    <row r="77" spans="3:12" ht="16.5" hidden="1">
      <c r="C77" s="1277" t="s">
        <v>342</v>
      </c>
      <c r="D77" s="1278" t="s">
        <v>1244</v>
      </c>
      <c r="E77" s="1329">
        <v>13.35</v>
      </c>
      <c r="F77" s="1329">
        <v>11.03</v>
      </c>
      <c r="G77" s="1323" t="s">
        <v>865</v>
      </c>
      <c r="H77" s="1255">
        <v>17.98</v>
      </c>
      <c r="I77" s="1254">
        <v>13.95</v>
      </c>
      <c r="J77" s="606"/>
      <c r="K77" s="604"/>
    </row>
    <row r="78" spans="3:12" ht="15" hidden="1" customHeight="1">
      <c r="C78" s="1277" t="s">
        <v>343</v>
      </c>
      <c r="D78" s="1278" t="s">
        <v>1244</v>
      </c>
      <c r="E78" s="1329">
        <v>15.25</v>
      </c>
      <c r="F78" s="1329">
        <v>10.88</v>
      </c>
      <c r="G78" s="1323" t="s">
        <v>1239</v>
      </c>
      <c r="H78" s="1255">
        <v>17.91</v>
      </c>
      <c r="I78" s="1254">
        <v>14.42</v>
      </c>
      <c r="J78" s="606"/>
      <c r="K78" s="604"/>
    </row>
    <row r="79" spans="3:12" ht="16.5" hidden="1">
      <c r="C79" s="1277" t="s">
        <v>344</v>
      </c>
      <c r="D79" s="1278" t="s">
        <v>227</v>
      </c>
      <c r="E79" s="1329">
        <v>15.08</v>
      </c>
      <c r="F79" s="1329">
        <v>10.4</v>
      </c>
      <c r="G79" s="1323" t="s">
        <v>1270</v>
      </c>
      <c r="H79" s="1255">
        <v>17.93</v>
      </c>
      <c r="I79" s="1254">
        <v>14.43</v>
      </c>
      <c r="J79" s="606"/>
      <c r="K79" s="604"/>
    </row>
    <row r="80" spans="3:12" ht="16.5" hidden="1">
      <c r="C80" s="1277"/>
      <c r="D80" s="1278"/>
      <c r="E80" s="1329"/>
      <c r="F80" s="1329"/>
      <c r="G80" s="1323"/>
      <c r="H80" s="1255"/>
      <c r="I80" s="1254"/>
      <c r="J80" s="606"/>
      <c r="K80" s="604"/>
    </row>
    <row r="81" spans="3:11" ht="16.5" hidden="1">
      <c r="C81" s="1276">
        <v>2013</v>
      </c>
      <c r="D81" s="1278"/>
      <c r="E81" s="1279"/>
      <c r="F81" s="1279"/>
      <c r="G81" s="1322"/>
      <c r="H81" s="1254"/>
      <c r="I81" s="1254"/>
      <c r="J81" s="606"/>
      <c r="K81" s="604"/>
    </row>
    <row r="82" spans="3:11" ht="16.5" hidden="1">
      <c r="C82" s="1278" t="s">
        <v>345</v>
      </c>
      <c r="D82" s="1278" t="s">
        <v>227</v>
      </c>
      <c r="E82" s="1279">
        <v>15.58</v>
      </c>
      <c r="F82" s="1279">
        <v>10.81</v>
      </c>
      <c r="G82" s="1322" t="s">
        <v>1239</v>
      </c>
      <c r="H82" s="1254">
        <v>17.96</v>
      </c>
      <c r="I82" s="1256">
        <v>14.42</v>
      </c>
      <c r="J82" s="606"/>
      <c r="K82" s="604"/>
    </row>
    <row r="83" spans="3:11" ht="16.5" hidden="1">
      <c r="C83" s="1278" t="s">
        <v>1278</v>
      </c>
      <c r="D83" s="1278" t="s">
        <v>227</v>
      </c>
      <c r="E83" s="1279">
        <v>14.83</v>
      </c>
      <c r="F83" s="1279" t="s">
        <v>1279</v>
      </c>
      <c r="G83" s="1322" t="s">
        <v>1280</v>
      </c>
      <c r="H83" s="1254" t="s">
        <v>1281</v>
      </c>
      <c r="I83" s="1256" t="s">
        <v>1282</v>
      </c>
      <c r="J83" s="606"/>
      <c r="K83" s="604"/>
    </row>
    <row r="84" spans="3:11" ht="16.5" hidden="1">
      <c r="C84" s="1278" t="s">
        <v>335</v>
      </c>
      <c r="D84" s="1278" t="s">
        <v>1244</v>
      </c>
      <c r="E84" s="1279">
        <v>14.32</v>
      </c>
      <c r="F84" s="1279">
        <v>10.19</v>
      </c>
      <c r="G84" s="1322" t="s">
        <v>1283</v>
      </c>
      <c r="H84" s="1254">
        <v>17.8</v>
      </c>
      <c r="I84" s="1256">
        <v>14.35</v>
      </c>
      <c r="J84" s="606"/>
      <c r="K84" s="604"/>
    </row>
    <row r="85" spans="3:11" ht="16.5" hidden="1">
      <c r="C85" s="1278" t="s">
        <v>336</v>
      </c>
      <c r="D85" s="1278" t="s">
        <v>240</v>
      </c>
      <c r="E85" s="1279">
        <v>14.58</v>
      </c>
      <c r="F85" s="1279">
        <v>9.66</v>
      </c>
      <c r="G85" s="1322" t="s">
        <v>1283</v>
      </c>
      <c r="H85" s="1254">
        <v>17.77</v>
      </c>
      <c r="I85" s="1256">
        <v>14.35</v>
      </c>
      <c r="J85" s="606"/>
      <c r="K85" s="604"/>
    </row>
    <row r="86" spans="3:11" ht="16.5" hidden="1">
      <c r="C86" s="1278" t="s">
        <v>337</v>
      </c>
      <c r="D86" s="1278" t="s">
        <v>1295</v>
      </c>
      <c r="E86" s="1279">
        <v>14.25</v>
      </c>
      <c r="F86" s="1279">
        <v>9.89</v>
      </c>
      <c r="G86" s="1322" t="s">
        <v>1296</v>
      </c>
      <c r="H86" s="1254">
        <v>17.66</v>
      </c>
      <c r="I86" s="1256">
        <v>17.02</v>
      </c>
      <c r="J86" s="606"/>
      <c r="K86" s="604"/>
    </row>
    <row r="87" spans="3:11" ht="16.5" hidden="1">
      <c r="C87" s="1278" t="s">
        <v>338</v>
      </c>
      <c r="D87" s="1327" t="s">
        <v>1295</v>
      </c>
      <c r="E87" s="1279">
        <v>14.29</v>
      </c>
      <c r="F87" s="1279" t="s">
        <v>1298</v>
      </c>
      <c r="G87" s="1272" t="s">
        <v>1299</v>
      </c>
      <c r="H87" s="1254">
        <v>17.78</v>
      </c>
      <c r="I87" s="1254" t="s">
        <v>1300</v>
      </c>
      <c r="J87" s="606"/>
      <c r="K87" s="604"/>
    </row>
    <row r="88" spans="3:11" ht="16.5" hidden="1">
      <c r="C88" s="1278" t="s">
        <v>339</v>
      </c>
      <c r="D88" s="1327" t="s">
        <v>1244</v>
      </c>
      <c r="E88" s="1279">
        <v>14.39</v>
      </c>
      <c r="F88" s="1279">
        <v>9.65</v>
      </c>
      <c r="G88" s="1272" t="s">
        <v>1204</v>
      </c>
      <c r="H88" s="1254">
        <v>17.7</v>
      </c>
      <c r="I88" s="1254">
        <v>16.97</v>
      </c>
      <c r="J88" s="606"/>
      <c r="K88" s="604"/>
    </row>
    <row r="89" spans="3:11" ht="16.5" hidden="1">
      <c r="C89" s="1278" t="s">
        <v>340</v>
      </c>
      <c r="D89" s="1327" t="s">
        <v>1244</v>
      </c>
      <c r="E89" s="1279">
        <v>13.82</v>
      </c>
      <c r="F89" s="1279">
        <v>9.32</v>
      </c>
      <c r="G89" s="1272" t="s">
        <v>1301</v>
      </c>
      <c r="H89" s="1254">
        <v>18.32</v>
      </c>
      <c r="I89" s="1254">
        <v>16.920000000000002</v>
      </c>
      <c r="J89" s="606"/>
      <c r="K89" s="604"/>
    </row>
    <row r="90" spans="3:11" ht="16.5" hidden="1">
      <c r="C90" s="1278" t="s">
        <v>341</v>
      </c>
      <c r="D90" s="1327" t="s">
        <v>1244</v>
      </c>
      <c r="E90" s="1279">
        <v>14.03</v>
      </c>
      <c r="F90" s="1279">
        <v>9.3699999999999992</v>
      </c>
      <c r="G90" s="1272" t="s">
        <v>1299</v>
      </c>
      <c r="H90" s="1254">
        <v>18.309999999999999</v>
      </c>
      <c r="I90" s="1254">
        <v>16.940000000000001</v>
      </c>
      <c r="J90" s="606"/>
      <c r="K90" s="604"/>
    </row>
    <row r="91" spans="3:11" ht="16.5" hidden="1">
      <c r="C91" s="1278" t="s">
        <v>342</v>
      </c>
      <c r="D91" s="1327" t="s">
        <v>1244</v>
      </c>
      <c r="E91" s="1279">
        <v>13.95</v>
      </c>
      <c r="F91" s="1279">
        <v>9.25</v>
      </c>
      <c r="G91" s="1272" t="s">
        <v>1301</v>
      </c>
      <c r="H91" s="1254">
        <v>18.670000000000002</v>
      </c>
      <c r="I91" s="1254">
        <v>17.66</v>
      </c>
      <c r="J91" s="608"/>
      <c r="K91" s="604"/>
    </row>
    <row r="92" spans="3:11" ht="16.5" hidden="1">
      <c r="C92" s="1278" t="s">
        <v>343</v>
      </c>
      <c r="D92" s="1327" t="s">
        <v>1244</v>
      </c>
      <c r="E92" s="1279">
        <v>14.18</v>
      </c>
      <c r="F92" s="1279">
        <v>9.4</v>
      </c>
      <c r="G92" s="1272" t="s">
        <v>1301</v>
      </c>
      <c r="H92" s="1254">
        <v>18.84</v>
      </c>
      <c r="I92" s="1254">
        <v>17.72</v>
      </c>
      <c r="J92" s="609"/>
      <c r="K92" s="609"/>
    </row>
    <row r="93" spans="3:11" ht="16.5" hidden="1">
      <c r="C93" s="1278" t="s">
        <v>344</v>
      </c>
      <c r="D93" s="1327" t="s">
        <v>1244</v>
      </c>
      <c r="E93" s="1279">
        <v>14.13</v>
      </c>
      <c r="F93" s="1279">
        <v>9.35</v>
      </c>
      <c r="G93" s="1272" t="s">
        <v>1301</v>
      </c>
      <c r="H93" s="1254">
        <v>18.84</v>
      </c>
      <c r="I93" s="1254">
        <v>17.760000000000002</v>
      </c>
      <c r="J93" s="609"/>
      <c r="K93" s="609"/>
    </row>
    <row r="94" spans="3:11" ht="16.5" hidden="1">
      <c r="C94" s="1278"/>
      <c r="D94" s="1327"/>
      <c r="E94" s="1327"/>
      <c r="F94" s="1327"/>
      <c r="G94" s="1272"/>
      <c r="H94" s="1257"/>
      <c r="I94" s="1257"/>
      <c r="J94" s="609"/>
      <c r="K94" s="609"/>
    </row>
    <row r="95" spans="3:11" ht="16.5" hidden="1">
      <c r="C95" s="1276">
        <v>2014</v>
      </c>
      <c r="D95" s="1327"/>
      <c r="E95" s="1327"/>
      <c r="F95" s="1327"/>
      <c r="G95" s="1272"/>
      <c r="H95" s="1257"/>
      <c r="I95" s="1257"/>
      <c r="J95" s="609"/>
      <c r="K95" s="609"/>
    </row>
    <row r="96" spans="3:11" ht="16.5" hidden="1">
      <c r="C96" s="1278" t="s">
        <v>345</v>
      </c>
      <c r="D96" s="1327" t="s">
        <v>1244</v>
      </c>
      <c r="E96" s="1279">
        <v>14.09</v>
      </c>
      <c r="F96" s="1279">
        <v>9.3000000000000007</v>
      </c>
      <c r="G96" s="1272" t="s">
        <v>1301</v>
      </c>
      <c r="H96" s="1254">
        <v>18.88</v>
      </c>
      <c r="I96" s="1254">
        <v>17.739999999999998</v>
      </c>
      <c r="J96" s="609"/>
      <c r="K96" s="609"/>
    </row>
    <row r="97" spans="2:11" ht="16.5" hidden="1">
      <c r="C97" s="1278" t="s">
        <v>1278</v>
      </c>
      <c r="D97" s="1327" t="s">
        <v>1244</v>
      </c>
      <c r="E97" s="1279">
        <v>14.08</v>
      </c>
      <c r="F97" s="1279">
        <v>9.32</v>
      </c>
      <c r="G97" s="1272" t="s">
        <v>1301</v>
      </c>
      <c r="H97" s="1254">
        <v>18.88</v>
      </c>
      <c r="I97" s="1254">
        <v>17.73</v>
      </c>
      <c r="J97" s="609"/>
      <c r="K97" s="609"/>
    </row>
    <row r="98" spans="2:11" ht="16.5" hidden="1">
      <c r="C98" s="1278" t="s">
        <v>335</v>
      </c>
      <c r="D98" s="1327" t="s">
        <v>1244</v>
      </c>
      <c r="E98" s="1279">
        <v>14.24</v>
      </c>
      <c r="F98" s="1279">
        <v>9.27</v>
      </c>
      <c r="G98" s="1272" t="s">
        <v>1301</v>
      </c>
      <c r="H98" s="1254">
        <v>18.88</v>
      </c>
      <c r="I98" s="1254">
        <v>17.73</v>
      </c>
      <c r="J98" s="609"/>
      <c r="K98" s="609"/>
    </row>
    <row r="99" spans="2:11" ht="16.5" hidden="1">
      <c r="C99" s="1278" t="s">
        <v>336</v>
      </c>
      <c r="D99" s="1327" t="s">
        <v>1244</v>
      </c>
      <c r="E99" s="1279">
        <v>14.22</v>
      </c>
      <c r="F99" s="1279">
        <v>9.1199999999999992</v>
      </c>
      <c r="G99" s="1272" t="s">
        <v>1301</v>
      </c>
      <c r="H99" s="1254">
        <v>18.88</v>
      </c>
      <c r="I99" s="1254">
        <v>17.73</v>
      </c>
      <c r="J99" s="609"/>
      <c r="K99" s="609"/>
    </row>
    <row r="100" spans="2:11" ht="16.5" hidden="1">
      <c r="C100" s="1278" t="s">
        <v>337</v>
      </c>
      <c r="D100" s="1327" t="s">
        <v>1244</v>
      </c>
      <c r="E100" s="1279">
        <v>14.39</v>
      </c>
      <c r="F100" s="1279">
        <v>9.25</v>
      </c>
      <c r="G100" s="1272" t="s">
        <v>1301</v>
      </c>
      <c r="H100" s="1254">
        <v>18.87</v>
      </c>
      <c r="I100" s="1254">
        <v>17.739999999999998</v>
      </c>
      <c r="J100" s="609"/>
      <c r="K100" s="609"/>
    </row>
    <row r="101" spans="2:11" ht="16.5" hidden="1">
      <c r="C101" s="1278" t="s">
        <v>338</v>
      </c>
      <c r="D101" s="1327" t="s">
        <v>1244</v>
      </c>
      <c r="E101" s="1279">
        <v>14.44</v>
      </c>
      <c r="F101" s="1279">
        <v>9.33</v>
      </c>
      <c r="G101" s="1272" t="s">
        <v>1301</v>
      </c>
      <c r="H101" s="1254">
        <v>19</v>
      </c>
      <c r="I101" s="1254">
        <v>18</v>
      </c>
      <c r="J101" s="609"/>
      <c r="K101" s="609"/>
    </row>
    <row r="102" spans="2:11" ht="16.5" hidden="1">
      <c r="C102" s="1278" t="s">
        <v>339</v>
      </c>
      <c r="D102" s="1327" t="s">
        <v>1244</v>
      </c>
      <c r="E102" s="1279">
        <v>14.33</v>
      </c>
      <c r="F102" s="1279">
        <v>9.4499999999999993</v>
      </c>
      <c r="G102" s="1258" t="s">
        <v>1301</v>
      </c>
      <c r="H102" s="1254">
        <v>19</v>
      </c>
      <c r="I102" s="1254">
        <v>18</v>
      </c>
      <c r="J102" s="609"/>
      <c r="K102" s="609"/>
    </row>
    <row r="103" spans="2:11" ht="16.5" hidden="1">
      <c r="C103" s="1278" t="s">
        <v>340</v>
      </c>
      <c r="D103" s="1327" t="s">
        <v>1244</v>
      </c>
      <c r="E103" s="1279">
        <v>14.28</v>
      </c>
      <c r="F103" s="1279">
        <v>9.4499999999999993</v>
      </c>
      <c r="G103" s="1258" t="s">
        <v>1301</v>
      </c>
      <c r="H103" s="1254">
        <v>19</v>
      </c>
      <c r="I103" s="1254">
        <v>18</v>
      </c>
      <c r="J103" s="609"/>
      <c r="K103" s="609"/>
    </row>
    <row r="104" spans="2:11" ht="16.5" hidden="1">
      <c r="C104" s="1278" t="s">
        <v>341</v>
      </c>
      <c r="D104" s="1327" t="s">
        <v>1244</v>
      </c>
      <c r="E104" s="1279">
        <v>14.45</v>
      </c>
      <c r="F104" s="1279">
        <v>9.57</v>
      </c>
      <c r="G104" s="1258" t="s">
        <v>1301</v>
      </c>
      <c r="H104" s="1254">
        <v>19</v>
      </c>
      <c r="I104" s="1254">
        <v>18</v>
      </c>
      <c r="J104" s="609"/>
      <c r="K104" s="609"/>
    </row>
    <row r="105" spans="2:11" ht="16.5" hidden="1">
      <c r="C105" s="1278" t="s">
        <v>342</v>
      </c>
      <c r="D105" s="1327" t="s">
        <v>1244</v>
      </c>
      <c r="E105" s="1279">
        <v>14.36</v>
      </c>
      <c r="F105" s="1279">
        <v>9.9</v>
      </c>
      <c r="G105" s="1258" t="s">
        <v>1301</v>
      </c>
      <c r="H105" s="1254">
        <v>19</v>
      </c>
      <c r="I105" s="1254">
        <v>18</v>
      </c>
      <c r="J105" s="609"/>
      <c r="K105" s="609"/>
    </row>
    <row r="106" spans="2:11" ht="16.5" hidden="1">
      <c r="C106" s="1278" t="s">
        <v>343</v>
      </c>
      <c r="D106" s="1327" t="s">
        <v>1244</v>
      </c>
      <c r="E106" s="1279">
        <v>14.26</v>
      </c>
      <c r="F106" s="1279">
        <v>9.9700000000000006</v>
      </c>
      <c r="G106" s="1258" t="s">
        <v>1301</v>
      </c>
      <c r="H106" s="1259">
        <v>19</v>
      </c>
      <c r="I106" s="1254">
        <v>18</v>
      </c>
      <c r="J106" s="609"/>
      <c r="K106" s="609"/>
    </row>
    <row r="107" spans="2:11" ht="16.5" hidden="1">
      <c r="C107" s="1278" t="s">
        <v>344</v>
      </c>
      <c r="D107" s="1327" t="s">
        <v>1244</v>
      </c>
      <c r="E107" s="1279">
        <v>14.19</v>
      </c>
      <c r="F107" s="1279">
        <v>9.68</v>
      </c>
      <c r="G107" s="1258" t="s">
        <v>1301</v>
      </c>
      <c r="H107" s="1259">
        <v>19</v>
      </c>
      <c r="I107" s="1254">
        <v>18</v>
      </c>
      <c r="J107" s="609"/>
      <c r="K107" s="609"/>
    </row>
    <row r="108" spans="2:11" ht="16.5" hidden="1">
      <c r="C108" s="1278"/>
      <c r="D108" s="1327"/>
      <c r="E108" s="1279"/>
      <c r="F108" s="1279"/>
      <c r="G108" s="1258"/>
      <c r="H108" s="1254"/>
      <c r="I108" s="1254"/>
      <c r="J108" s="609"/>
      <c r="K108" s="609"/>
    </row>
    <row r="109" spans="2:11" ht="17.25" hidden="1" thickTop="1">
      <c r="B109" s="907"/>
      <c r="C109" s="1276">
        <v>2015</v>
      </c>
      <c r="D109" s="1327"/>
      <c r="E109" s="1279"/>
      <c r="F109" s="1279"/>
      <c r="G109" s="1258"/>
      <c r="H109" s="1254"/>
      <c r="I109" s="1254"/>
      <c r="J109" s="609"/>
      <c r="K109" s="609"/>
    </row>
    <row r="110" spans="2:11" ht="16.5" hidden="1">
      <c r="B110" s="908"/>
      <c r="C110" s="1278" t="s">
        <v>345</v>
      </c>
      <c r="D110" s="1327" t="s">
        <v>1244</v>
      </c>
      <c r="E110" s="1279">
        <v>14.16</v>
      </c>
      <c r="F110" s="1279">
        <v>9.66</v>
      </c>
      <c r="G110" s="1258" t="s">
        <v>1301</v>
      </c>
      <c r="H110" s="1254">
        <v>19</v>
      </c>
      <c r="I110" s="1254">
        <v>18</v>
      </c>
      <c r="J110" s="609"/>
      <c r="K110" s="609"/>
    </row>
    <row r="111" spans="2:11" ht="16.5" hidden="1">
      <c r="B111" s="908"/>
      <c r="C111" s="1278" t="s">
        <v>334</v>
      </c>
      <c r="D111" s="1327" t="s">
        <v>1320</v>
      </c>
      <c r="E111" s="1279">
        <v>14</v>
      </c>
      <c r="F111" s="1279">
        <v>9.73</v>
      </c>
      <c r="G111" s="1258"/>
      <c r="H111" s="1254"/>
      <c r="I111" s="1254"/>
      <c r="J111" s="609"/>
      <c r="K111" s="609"/>
    </row>
    <row r="112" spans="2:11" ht="16.5" hidden="1">
      <c r="B112" s="908"/>
      <c r="C112" s="1278" t="s">
        <v>335</v>
      </c>
      <c r="D112" s="1327" t="s">
        <v>1320</v>
      </c>
      <c r="E112" s="1279">
        <v>13.24</v>
      </c>
      <c r="F112" s="1279">
        <v>8.75</v>
      </c>
      <c r="G112" s="1258"/>
      <c r="H112" s="1254"/>
      <c r="I112" s="1254"/>
      <c r="J112" s="609"/>
      <c r="K112" s="609"/>
    </row>
    <row r="113" spans="2:11" ht="17.25" hidden="1" thickBot="1">
      <c r="B113" s="909"/>
      <c r="C113" s="1278" t="s">
        <v>336</v>
      </c>
      <c r="D113" s="1327" t="s">
        <v>1323</v>
      </c>
      <c r="E113" s="1279">
        <v>12.71</v>
      </c>
      <c r="F113" s="1279">
        <v>8.84</v>
      </c>
      <c r="G113" s="1258"/>
      <c r="H113" s="1254"/>
      <c r="I113" s="1254"/>
      <c r="J113" s="609"/>
      <c r="K113" s="609"/>
    </row>
    <row r="114" spans="2:11" ht="16.5" hidden="1">
      <c r="C114" s="1278" t="s">
        <v>337</v>
      </c>
      <c r="D114" s="1327" t="s">
        <v>1325</v>
      </c>
      <c r="E114" s="1279">
        <v>12.74</v>
      </c>
      <c r="F114" s="1279">
        <v>8.7899999999999991</v>
      </c>
      <c r="G114" s="1258"/>
      <c r="H114" s="1254"/>
      <c r="I114" s="1254"/>
      <c r="J114" s="609"/>
      <c r="K114" s="609"/>
    </row>
    <row r="115" spans="2:11" ht="16.5" hidden="1">
      <c r="C115" s="1278" t="s">
        <v>338</v>
      </c>
      <c r="D115" s="1327" t="s">
        <v>1325</v>
      </c>
      <c r="E115" s="1279">
        <v>11.94</v>
      </c>
      <c r="F115" s="1279">
        <v>8.42</v>
      </c>
      <c r="G115" s="1258"/>
      <c r="H115" s="1254"/>
      <c r="I115" s="1254"/>
      <c r="J115" s="609"/>
      <c r="K115" s="609"/>
    </row>
    <row r="116" spans="2:11" ht="16.5" hidden="1">
      <c r="C116" s="1278" t="s">
        <v>339</v>
      </c>
      <c r="D116" s="1327" t="s">
        <v>1325</v>
      </c>
      <c r="E116" s="1279">
        <v>11.86</v>
      </c>
      <c r="F116" s="1279">
        <v>8.56</v>
      </c>
      <c r="G116" s="1258"/>
      <c r="H116" s="1254"/>
      <c r="I116" s="1254"/>
      <c r="J116" s="609"/>
      <c r="K116" s="609"/>
    </row>
    <row r="117" spans="2:11" ht="16.5" hidden="1">
      <c r="C117" s="1278" t="s">
        <v>340</v>
      </c>
      <c r="D117" s="1327" t="s">
        <v>1327</v>
      </c>
      <c r="E117" s="1279">
        <v>11.96</v>
      </c>
      <c r="F117" s="1279">
        <v>8.51</v>
      </c>
      <c r="G117" s="1258"/>
      <c r="H117" s="1254"/>
      <c r="I117" s="1254"/>
      <c r="J117" s="609"/>
      <c r="K117" s="609"/>
    </row>
    <row r="118" spans="2:11" ht="16.5" hidden="1">
      <c r="C118" s="1278" t="s">
        <v>341</v>
      </c>
      <c r="D118" s="1327" t="s">
        <v>1329</v>
      </c>
      <c r="E118" s="1279">
        <v>11.81</v>
      </c>
      <c r="F118" s="1279">
        <v>8.4700000000000006</v>
      </c>
      <c r="G118" s="1258"/>
      <c r="H118" s="1254"/>
      <c r="I118" s="1254"/>
      <c r="J118" s="609"/>
      <c r="K118" s="609"/>
    </row>
    <row r="119" spans="2:11" ht="16.5" hidden="1">
      <c r="C119" s="1278" t="s">
        <v>342</v>
      </c>
      <c r="D119" s="1327" t="s">
        <v>867</v>
      </c>
      <c r="E119" s="1279">
        <v>10.98</v>
      </c>
      <c r="F119" s="1279">
        <v>7.28</v>
      </c>
      <c r="G119" s="1258"/>
      <c r="H119" s="1254"/>
      <c r="I119" s="1254"/>
      <c r="J119" s="609"/>
      <c r="K119" s="609"/>
    </row>
    <row r="120" spans="2:11" ht="17.25" hidden="1" thickBot="1">
      <c r="C120" s="1279" t="s">
        <v>343</v>
      </c>
      <c r="D120" s="1327" t="s">
        <v>1332</v>
      </c>
      <c r="E120" s="1279">
        <v>12.2</v>
      </c>
      <c r="F120" s="1279">
        <v>7.67</v>
      </c>
      <c r="G120" s="1324"/>
      <c r="H120" s="1260"/>
      <c r="I120" s="1260"/>
      <c r="J120" s="609"/>
      <c r="K120" s="609"/>
    </row>
    <row r="121" spans="2:11" ht="16.5" hidden="1">
      <c r="C121" s="1278" t="s">
        <v>344</v>
      </c>
      <c r="D121" s="1327" t="s">
        <v>1334</v>
      </c>
      <c r="E121" s="1279">
        <v>11.99</v>
      </c>
      <c r="F121" s="1279">
        <v>7.57</v>
      </c>
      <c r="G121" s="1258"/>
      <c r="H121" s="1259"/>
      <c r="I121" s="1254"/>
      <c r="J121" s="609"/>
      <c r="K121" s="609"/>
    </row>
    <row r="122" spans="2:11" ht="16.5" hidden="1">
      <c r="C122" s="1278"/>
      <c r="D122" s="1327"/>
      <c r="E122" s="1279"/>
      <c r="F122" s="1279"/>
      <c r="G122" s="1261"/>
      <c r="H122" s="1259"/>
      <c r="I122" s="1259"/>
      <c r="J122" s="609"/>
      <c r="K122" s="609"/>
    </row>
    <row r="123" spans="2:11" ht="16.5" hidden="1">
      <c r="C123" s="1276">
        <v>2016</v>
      </c>
      <c r="D123" s="1327"/>
      <c r="E123" s="1279"/>
      <c r="F123" s="1279"/>
      <c r="G123" s="1261"/>
      <c r="H123" s="1259"/>
      <c r="I123" s="1259"/>
      <c r="J123" s="609"/>
      <c r="K123" s="609"/>
    </row>
    <row r="124" spans="2:11" ht="16.5" hidden="1">
      <c r="C124" s="1278" t="s">
        <v>345</v>
      </c>
      <c r="D124" s="1327" t="s">
        <v>1335</v>
      </c>
      <c r="E124" s="1279">
        <v>12.08</v>
      </c>
      <c r="F124" s="1279">
        <v>7.38</v>
      </c>
      <c r="G124" s="1261"/>
      <c r="H124" s="1259"/>
      <c r="I124" s="1259"/>
      <c r="J124" s="609"/>
      <c r="K124" s="609"/>
    </row>
    <row r="125" spans="2:11" ht="16.5" hidden="1">
      <c r="C125" s="1278" t="s">
        <v>334</v>
      </c>
      <c r="D125" s="1327" t="s">
        <v>1336</v>
      </c>
      <c r="E125" s="1279">
        <v>11.48</v>
      </c>
      <c r="F125" s="1279">
        <v>7.29</v>
      </c>
      <c r="G125" s="1261"/>
      <c r="H125" s="1259"/>
      <c r="I125" s="1259"/>
      <c r="J125" s="609"/>
      <c r="K125" s="609"/>
    </row>
    <row r="126" spans="2:11" ht="16.5" hidden="1">
      <c r="C126" s="1278" t="s">
        <v>335</v>
      </c>
      <c r="D126" s="1327" t="s">
        <v>1336</v>
      </c>
      <c r="E126" s="1279">
        <v>11.44</v>
      </c>
      <c r="F126" s="1279">
        <v>7.16</v>
      </c>
      <c r="G126" s="1261"/>
      <c r="H126" s="1259"/>
      <c r="I126" s="1259"/>
      <c r="J126" s="609"/>
      <c r="K126" s="609"/>
    </row>
    <row r="127" spans="2:11" ht="16.5" hidden="1">
      <c r="C127" s="1278" t="s">
        <v>336</v>
      </c>
      <c r="D127" s="1327" t="s">
        <v>1336</v>
      </c>
      <c r="E127" s="1279">
        <v>11.5</v>
      </c>
      <c r="F127" s="1279">
        <v>7.2</v>
      </c>
      <c r="G127" s="1261"/>
      <c r="H127" s="1259"/>
      <c r="I127" s="1259"/>
      <c r="J127" s="609"/>
      <c r="K127" s="609"/>
    </row>
    <row r="128" spans="2:11" ht="16.5" hidden="1">
      <c r="C128" s="1278" t="s">
        <v>337</v>
      </c>
      <c r="D128" s="1327" t="s">
        <v>867</v>
      </c>
      <c r="E128" s="1279">
        <v>11.43</v>
      </c>
      <c r="F128" s="1279">
        <v>7.35</v>
      </c>
      <c r="G128" s="1261"/>
      <c r="H128" s="1259"/>
      <c r="I128" s="1259"/>
      <c r="J128" s="609"/>
      <c r="K128" s="609"/>
    </row>
    <row r="129" spans="3:11" ht="16.5" hidden="1">
      <c r="C129" s="1278" t="s">
        <v>338</v>
      </c>
      <c r="D129" s="1327" t="s">
        <v>867</v>
      </c>
      <c r="E129" s="1279">
        <v>11.4</v>
      </c>
      <c r="F129" s="1279">
        <v>7.48</v>
      </c>
      <c r="G129" s="1261"/>
      <c r="H129" s="1259"/>
      <c r="I129" s="1259"/>
      <c r="J129" s="609"/>
      <c r="K129" s="609"/>
    </row>
    <row r="130" spans="3:11" ht="16.5" hidden="1">
      <c r="C130" s="1278" t="s">
        <v>339</v>
      </c>
      <c r="D130" s="1327" t="s">
        <v>867</v>
      </c>
      <c r="E130" s="1279">
        <v>10.69</v>
      </c>
      <c r="F130" s="1279">
        <v>6.79</v>
      </c>
      <c r="G130" s="1261"/>
      <c r="H130" s="1259"/>
      <c r="I130" s="1259"/>
      <c r="J130" s="609"/>
      <c r="K130" s="609"/>
    </row>
    <row r="131" spans="3:11" ht="16.5" hidden="1">
      <c r="C131" s="1278" t="s">
        <v>340</v>
      </c>
      <c r="D131" s="1327" t="s">
        <v>867</v>
      </c>
      <c r="E131" s="1279">
        <v>10.67</v>
      </c>
      <c r="F131" s="1279">
        <v>6.84</v>
      </c>
      <c r="G131" s="1261"/>
      <c r="H131" s="1259"/>
      <c r="I131" s="1259"/>
      <c r="J131" s="609"/>
      <c r="K131" s="609"/>
    </row>
    <row r="132" spans="3:11" ht="16.5" hidden="1">
      <c r="C132" s="1278" t="s">
        <v>341</v>
      </c>
      <c r="D132" s="1327" t="s">
        <v>867</v>
      </c>
      <c r="E132" s="1279">
        <v>10.66</v>
      </c>
      <c r="F132" s="1279">
        <v>6.95</v>
      </c>
      <c r="G132" s="1261"/>
      <c r="H132" s="1259"/>
      <c r="I132" s="1259"/>
      <c r="J132" s="609"/>
      <c r="K132" s="609"/>
    </row>
    <row r="133" spans="3:11" ht="16.5" hidden="1">
      <c r="C133" s="1278" t="s">
        <v>342</v>
      </c>
      <c r="D133" s="1327" t="s">
        <v>867</v>
      </c>
      <c r="E133" s="1279">
        <v>10.7</v>
      </c>
      <c r="F133" s="1279">
        <v>6.93</v>
      </c>
      <c r="G133" s="1261"/>
      <c r="H133" s="1259"/>
      <c r="I133" s="1259"/>
      <c r="J133" s="609"/>
      <c r="K133" s="609"/>
    </row>
    <row r="134" spans="3:11" ht="16.5" hidden="1">
      <c r="C134" s="1278" t="s">
        <v>343</v>
      </c>
      <c r="D134" s="1327" t="s">
        <v>867</v>
      </c>
      <c r="E134" s="1279">
        <v>10.69</v>
      </c>
      <c r="F134" s="1279">
        <v>6.99</v>
      </c>
      <c r="G134" s="1261"/>
      <c r="H134" s="1259"/>
      <c r="I134" s="1259"/>
      <c r="J134" s="609"/>
      <c r="K134" s="609"/>
    </row>
    <row r="135" spans="3:11" ht="16.5" hidden="1">
      <c r="C135" s="1278" t="s">
        <v>344</v>
      </c>
      <c r="D135" s="1327" t="s">
        <v>867</v>
      </c>
      <c r="E135" s="1279">
        <v>10.59</v>
      </c>
      <c r="F135" s="1279">
        <v>6.87</v>
      </c>
      <c r="G135" s="1261"/>
      <c r="H135" s="1259"/>
      <c r="I135" s="1259"/>
      <c r="J135" s="609"/>
      <c r="K135" s="609"/>
    </row>
    <row r="136" spans="3:11" ht="15" customHeight="1">
      <c r="C136" s="1278"/>
      <c r="D136" s="1327"/>
      <c r="E136" s="1279"/>
      <c r="F136" s="1279"/>
      <c r="G136" s="1261"/>
      <c r="H136" s="1259"/>
      <c r="I136" s="1259"/>
      <c r="J136" s="609"/>
      <c r="K136" s="609"/>
    </row>
    <row r="137" spans="3:11" ht="16.5">
      <c r="C137" s="1276">
        <v>2017</v>
      </c>
      <c r="D137" s="1327"/>
      <c r="E137" s="1279"/>
      <c r="F137" s="1279"/>
      <c r="G137" s="1261"/>
      <c r="H137" s="1259"/>
      <c r="I137" s="1259"/>
      <c r="J137" s="609"/>
      <c r="K137" s="609"/>
    </row>
    <row r="138" spans="3:11" ht="16.5">
      <c r="C138" s="1278" t="s">
        <v>345</v>
      </c>
      <c r="D138" s="1327" t="s">
        <v>867</v>
      </c>
      <c r="E138" s="1279">
        <v>10.61</v>
      </c>
      <c r="F138" s="1279">
        <v>6.68</v>
      </c>
      <c r="G138" s="1261"/>
      <c r="H138" s="1259"/>
      <c r="I138" s="1259"/>
      <c r="J138" s="609"/>
      <c r="K138" s="609"/>
    </row>
    <row r="139" spans="3:11" ht="16.5">
      <c r="C139" s="1278" t="s">
        <v>334</v>
      </c>
      <c r="D139" s="1327" t="s">
        <v>867</v>
      </c>
      <c r="E139" s="1279">
        <v>10.06</v>
      </c>
      <c r="F139" s="1279">
        <v>6.52</v>
      </c>
      <c r="G139" s="1261"/>
      <c r="H139" s="1259"/>
      <c r="I139" s="1259"/>
      <c r="J139" s="609"/>
      <c r="K139" s="609"/>
    </row>
    <row r="140" spans="3:11" ht="16.5">
      <c r="C140" s="1278" t="s">
        <v>335</v>
      </c>
      <c r="D140" s="1327" t="s">
        <v>867</v>
      </c>
      <c r="E140" s="1279">
        <v>9.1199999999999992</v>
      </c>
      <c r="F140" s="1279">
        <v>7.02</v>
      </c>
      <c r="G140" s="1261"/>
      <c r="H140" s="1259"/>
      <c r="I140" s="1259"/>
      <c r="J140" s="609"/>
      <c r="K140" s="609"/>
    </row>
    <row r="141" spans="3:11" ht="16.5">
      <c r="C141" s="1278" t="s">
        <v>336</v>
      </c>
      <c r="D141" s="1327" t="s">
        <v>867</v>
      </c>
      <c r="E141" s="1279">
        <v>9.25</v>
      </c>
      <c r="F141" s="1279">
        <v>7.02</v>
      </c>
      <c r="G141" s="1261"/>
      <c r="H141" s="1259"/>
      <c r="I141" s="1259"/>
      <c r="J141" s="609"/>
      <c r="K141" s="609"/>
    </row>
    <row r="142" spans="3:11" ht="16.5">
      <c r="C142" s="1278" t="s">
        <v>337</v>
      </c>
      <c r="D142" s="1327" t="s">
        <v>867</v>
      </c>
      <c r="E142" s="1279">
        <v>9.17</v>
      </c>
      <c r="F142" s="1279">
        <v>7.03</v>
      </c>
      <c r="G142" s="1261"/>
      <c r="H142" s="1259"/>
      <c r="I142" s="1259"/>
      <c r="J142" s="609"/>
      <c r="K142" s="609"/>
    </row>
    <row r="143" spans="3:11" ht="16.5">
      <c r="C143" s="1278" t="s">
        <v>338</v>
      </c>
      <c r="D143" s="1327" t="s">
        <v>867</v>
      </c>
      <c r="E143" s="1279">
        <v>9.01</v>
      </c>
      <c r="F143" s="1279">
        <v>7.05</v>
      </c>
      <c r="G143" s="1261"/>
      <c r="H143" s="1259"/>
      <c r="I143" s="1259"/>
      <c r="J143" s="609"/>
      <c r="K143" s="609"/>
    </row>
    <row r="144" spans="3:11" ht="16.5">
      <c r="C144" s="1278" t="s">
        <v>339</v>
      </c>
      <c r="D144" s="1327" t="s">
        <v>867</v>
      </c>
      <c r="E144" s="1279">
        <v>8.94</v>
      </c>
      <c r="F144" s="1279">
        <v>7.05</v>
      </c>
      <c r="G144" s="1261"/>
      <c r="H144" s="1259"/>
      <c r="I144" s="1259"/>
      <c r="J144" s="609"/>
      <c r="K144" s="609"/>
    </row>
    <row r="145" spans="3:11" ht="16.5">
      <c r="C145" s="1278" t="s">
        <v>340</v>
      </c>
      <c r="D145" s="1327" t="s">
        <v>867</v>
      </c>
      <c r="E145" s="1279">
        <v>8.8800000000000008</v>
      </c>
      <c r="F145" s="1279">
        <v>6.95</v>
      </c>
      <c r="G145" s="1261"/>
      <c r="H145" s="1259"/>
      <c r="I145" s="1259"/>
      <c r="J145" s="609"/>
      <c r="K145" s="609"/>
    </row>
    <row r="146" spans="3:11" ht="16.5">
      <c r="C146" s="1278" t="s">
        <v>341</v>
      </c>
      <c r="D146" s="1327" t="s">
        <v>1757</v>
      </c>
      <c r="E146" s="1279">
        <v>8.86</v>
      </c>
      <c r="F146" s="1279">
        <v>7.01</v>
      </c>
      <c r="G146" s="1261"/>
      <c r="H146" s="1259"/>
      <c r="I146" s="1259"/>
      <c r="J146" s="609"/>
      <c r="K146" s="609"/>
    </row>
    <row r="147" spans="3:11" ht="16.5">
      <c r="C147" s="1278" t="s">
        <v>342</v>
      </c>
      <c r="D147" s="1327" t="s">
        <v>1757</v>
      </c>
      <c r="E147" s="1279">
        <v>9.66</v>
      </c>
      <c r="F147" s="1279">
        <v>7.06</v>
      </c>
      <c r="G147" s="1261"/>
      <c r="H147" s="1259"/>
      <c r="I147" s="1259"/>
      <c r="J147" s="609"/>
      <c r="K147" s="609"/>
    </row>
    <row r="148" spans="3:11" ht="16.5">
      <c r="C148" s="1278" t="s">
        <v>343</v>
      </c>
      <c r="D148" s="1327" t="s">
        <v>1757</v>
      </c>
      <c r="E148" s="1279">
        <v>9.66</v>
      </c>
      <c r="F148" s="1279">
        <v>7.03</v>
      </c>
      <c r="G148" s="1261"/>
      <c r="H148" s="1259"/>
      <c r="I148" s="1259"/>
      <c r="J148" s="609"/>
      <c r="K148" s="609"/>
    </row>
    <row r="149" spans="3:11" ht="16.5">
      <c r="C149" s="1278" t="s">
        <v>344</v>
      </c>
      <c r="D149" s="1327" t="s">
        <v>1757</v>
      </c>
      <c r="E149" s="1279">
        <v>9.39</v>
      </c>
      <c r="F149" s="1279">
        <v>7</v>
      </c>
      <c r="G149" s="1261"/>
      <c r="H149" s="1259"/>
      <c r="I149" s="1259"/>
      <c r="J149" s="609"/>
      <c r="K149" s="609"/>
    </row>
    <row r="150" spans="3:11" ht="16.5">
      <c r="C150" s="1278"/>
      <c r="D150" s="1327"/>
      <c r="E150" s="1279"/>
      <c r="F150" s="1279"/>
      <c r="G150" s="1261"/>
      <c r="H150" s="1259"/>
      <c r="I150" s="1259"/>
      <c r="J150" s="609"/>
      <c r="K150" s="609"/>
    </row>
    <row r="151" spans="3:11" ht="16.5">
      <c r="C151" s="1280">
        <v>2018</v>
      </c>
      <c r="D151" s="1327"/>
      <c r="E151" s="1279"/>
      <c r="F151" s="1279"/>
      <c r="G151" s="1261"/>
      <c r="H151" s="1259"/>
      <c r="I151" s="1259"/>
      <c r="J151" s="609"/>
      <c r="K151" s="609"/>
    </row>
    <row r="152" spans="3:11" ht="16.5">
      <c r="C152" s="1281" t="s">
        <v>345</v>
      </c>
      <c r="D152" s="1327" t="s">
        <v>1757</v>
      </c>
      <c r="E152" s="1279">
        <v>9.33</v>
      </c>
      <c r="F152" s="1279">
        <v>6.99</v>
      </c>
      <c r="G152" s="1261"/>
      <c r="H152" s="1259"/>
      <c r="I152" s="1259"/>
      <c r="J152" s="609"/>
      <c r="K152" s="609"/>
    </row>
    <row r="153" spans="3:11" ht="16.5">
      <c r="C153" s="1281" t="s">
        <v>334</v>
      </c>
      <c r="D153" s="1327" t="s">
        <v>1757</v>
      </c>
      <c r="E153" s="1279">
        <v>9.57</v>
      </c>
      <c r="F153" s="1279">
        <v>6.93</v>
      </c>
      <c r="G153" s="1261"/>
      <c r="H153" s="1259"/>
      <c r="I153" s="1259"/>
      <c r="J153" s="609"/>
      <c r="K153" s="609"/>
    </row>
    <row r="154" spans="3:11" ht="16.5">
      <c r="C154" s="1281" t="s">
        <v>335</v>
      </c>
      <c r="D154" s="1327" t="s">
        <v>1757</v>
      </c>
      <c r="E154" s="1279">
        <v>9.64</v>
      </c>
      <c r="F154" s="1279">
        <v>6.98</v>
      </c>
      <c r="G154" s="1261"/>
      <c r="H154" s="1259"/>
      <c r="I154" s="1259"/>
      <c r="J154" s="609"/>
      <c r="K154" s="609"/>
    </row>
    <row r="155" spans="3:11" ht="16.5">
      <c r="C155" s="1281" t="s">
        <v>336</v>
      </c>
      <c r="D155" s="1327" t="s">
        <v>867</v>
      </c>
      <c r="E155" s="1279">
        <v>9.32</v>
      </c>
      <c r="F155" s="1279">
        <v>7.08</v>
      </c>
      <c r="G155" s="1261"/>
      <c r="H155" s="1259"/>
      <c r="I155" s="1259"/>
      <c r="J155" s="609"/>
      <c r="K155" s="609"/>
    </row>
    <row r="156" spans="3:11" ht="16.5">
      <c r="C156" s="1281" t="s">
        <v>337</v>
      </c>
      <c r="D156" s="1327" t="s">
        <v>867</v>
      </c>
      <c r="E156" s="1279">
        <v>9.2799999999999994</v>
      </c>
      <c r="F156" s="1279">
        <v>7.09</v>
      </c>
      <c r="G156" s="1261"/>
      <c r="H156" s="1259"/>
      <c r="I156" s="1259"/>
      <c r="J156" s="609"/>
      <c r="K156" s="609"/>
    </row>
    <row r="157" spans="3:11" ht="16.5">
      <c r="C157" s="1281" t="s">
        <v>338</v>
      </c>
      <c r="D157" s="1327" t="s">
        <v>867</v>
      </c>
      <c r="E157" s="1279">
        <v>9.32</v>
      </c>
      <c r="F157" s="1279">
        <v>7.14</v>
      </c>
      <c r="G157" s="1261"/>
      <c r="H157" s="1259"/>
      <c r="I157" s="1259"/>
      <c r="J157" s="609"/>
      <c r="K157" s="609"/>
    </row>
    <row r="158" spans="3:11" ht="16.5">
      <c r="C158" s="1281" t="s">
        <v>339</v>
      </c>
      <c r="D158" s="1327" t="s">
        <v>867</v>
      </c>
      <c r="E158" s="1279">
        <v>9.75</v>
      </c>
      <c r="F158" s="1279">
        <v>6.97</v>
      </c>
      <c r="G158" s="1261"/>
      <c r="H158" s="1259"/>
      <c r="I158" s="1259"/>
      <c r="J158" s="609"/>
      <c r="K158" s="609"/>
    </row>
    <row r="159" spans="3:11" ht="16.5">
      <c r="C159" s="1281" t="s">
        <v>340</v>
      </c>
      <c r="D159" s="1327" t="s">
        <v>867</v>
      </c>
      <c r="E159" s="1279">
        <v>9.8699999999999992</v>
      </c>
      <c r="F159" s="1279">
        <v>7.1</v>
      </c>
      <c r="G159" s="1261"/>
      <c r="H159" s="1259"/>
      <c r="I159" s="1259"/>
      <c r="J159" s="609"/>
      <c r="K159" s="609"/>
    </row>
    <row r="160" spans="3:11" ht="16.5">
      <c r="C160" s="1281" t="s">
        <v>341</v>
      </c>
      <c r="D160" s="1327" t="s">
        <v>867</v>
      </c>
      <c r="E160" s="1279">
        <v>9.56</v>
      </c>
      <c r="F160" s="1279">
        <v>7.11</v>
      </c>
      <c r="G160" s="1261"/>
      <c r="H160" s="1259"/>
      <c r="I160" s="1259"/>
      <c r="J160" s="609"/>
      <c r="K160" s="609"/>
    </row>
    <row r="161" spans="3:11" ht="16.5">
      <c r="C161" s="1281" t="s">
        <v>342</v>
      </c>
      <c r="D161" s="1327" t="s">
        <v>867</v>
      </c>
      <c r="E161" s="1279">
        <v>9.4700000000000006</v>
      </c>
      <c r="F161" s="1279">
        <v>7.38</v>
      </c>
      <c r="G161" s="1261"/>
      <c r="H161" s="1259"/>
      <c r="I161" s="1259"/>
      <c r="J161" s="609"/>
      <c r="K161" s="609"/>
    </row>
    <row r="162" spans="3:11" ht="16.5">
      <c r="C162" s="1281" t="s">
        <v>343</v>
      </c>
      <c r="D162" s="1327" t="s">
        <v>867</v>
      </c>
      <c r="E162" s="1279">
        <v>9.49</v>
      </c>
      <c r="F162" s="1279">
        <v>7.38</v>
      </c>
      <c r="G162" s="1261"/>
      <c r="H162" s="1259"/>
      <c r="I162" s="1259"/>
      <c r="J162" s="609"/>
      <c r="K162" s="609"/>
    </row>
    <row r="163" spans="3:11" ht="16.5">
      <c r="C163" s="1281" t="s">
        <v>344</v>
      </c>
      <c r="D163" s="1327" t="s">
        <v>867</v>
      </c>
      <c r="E163" s="1279">
        <v>9.48</v>
      </c>
      <c r="F163" s="1279">
        <v>7.39</v>
      </c>
      <c r="G163" s="1261"/>
      <c r="H163" s="1259"/>
      <c r="I163" s="1259"/>
      <c r="J163" s="609"/>
      <c r="K163" s="609"/>
    </row>
    <row r="164" spans="3:11" ht="16.5">
      <c r="C164" s="1281"/>
      <c r="D164" s="1327"/>
      <c r="E164" s="1279"/>
      <c r="F164" s="1279"/>
      <c r="G164" s="1261"/>
      <c r="H164" s="1259"/>
      <c r="I164" s="1259"/>
      <c r="J164" s="609"/>
      <c r="K164" s="609"/>
    </row>
    <row r="165" spans="3:11" ht="16.5">
      <c r="C165" s="1280">
        <v>2019</v>
      </c>
      <c r="D165" s="1327"/>
      <c r="E165" s="1279"/>
      <c r="F165" s="1279"/>
      <c r="G165" s="1261"/>
      <c r="H165" s="1259"/>
      <c r="I165" s="1259"/>
      <c r="J165" s="609"/>
      <c r="K165" s="609"/>
    </row>
    <row r="166" spans="3:11" ht="16.5">
      <c r="C166" s="1280" t="s">
        <v>345</v>
      </c>
      <c r="D166" s="1327" t="s">
        <v>867</v>
      </c>
      <c r="E166" s="1279">
        <v>9.4700000000000006</v>
      </c>
      <c r="F166" s="1279">
        <v>7.4</v>
      </c>
      <c r="G166" s="1261"/>
      <c r="H166" s="1259"/>
      <c r="I166" s="1259"/>
      <c r="J166" s="609"/>
      <c r="K166" s="609"/>
    </row>
    <row r="167" spans="3:11" ht="16.5">
      <c r="C167" s="1280" t="s">
        <v>334</v>
      </c>
      <c r="D167" s="1327" t="s">
        <v>867</v>
      </c>
      <c r="E167" s="1279">
        <v>9.23</v>
      </c>
      <c r="F167" s="1279">
        <v>7.3</v>
      </c>
      <c r="G167" s="1261"/>
      <c r="H167" s="1259"/>
      <c r="I167" s="1259"/>
      <c r="J167" s="609"/>
      <c r="K167" s="609"/>
    </row>
    <row r="168" spans="3:11" ht="16.5">
      <c r="C168" s="1280" t="s">
        <v>335</v>
      </c>
      <c r="D168" s="1327" t="s">
        <v>867</v>
      </c>
      <c r="E168" s="1279">
        <v>9.23</v>
      </c>
      <c r="F168" s="1279">
        <v>7.31</v>
      </c>
      <c r="G168" s="1261"/>
      <c r="H168" s="1259"/>
      <c r="I168" s="1259"/>
      <c r="J168" s="609"/>
      <c r="K168" s="609"/>
    </row>
    <row r="169" spans="3:11" ht="16.5">
      <c r="C169" s="1280" t="s">
        <v>336</v>
      </c>
      <c r="D169" s="1327" t="s">
        <v>867</v>
      </c>
      <c r="E169" s="1279">
        <v>9.3000000000000007</v>
      </c>
      <c r="F169" s="1279">
        <v>7.38</v>
      </c>
      <c r="G169" s="1261"/>
      <c r="H169" s="1259"/>
      <c r="I169" s="1259"/>
      <c r="J169" s="609"/>
      <c r="K169" s="609"/>
    </row>
    <row r="170" spans="3:11" ht="16.5">
      <c r="C170" s="1280" t="s">
        <v>337</v>
      </c>
      <c r="D170" s="1327" t="s">
        <v>1336</v>
      </c>
      <c r="E170" s="1279">
        <v>9.31</v>
      </c>
      <c r="F170" s="1279">
        <v>7.33</v>
      </c>
      <c r="G170" s="1261"/>
      <c r="H170" s="1259"/>
      <c r="I170" s="1259"/>
      <c r="J170" s="609"/>
      <c r="K170" s="609"/>
    </row>
    <row r="171" spans="3:11" ht="16.5">
      <c r="C171" s="1280" t="s">
        <v>338</v>
      </c>
      <c r="D171" s="1327" t="s">
        <v>1336</v>
      </c>
      <c r="E171" s="1279">
        <v>9.15</v>
      </c>
      <c r="F171" s="1279">
        <v>7.67</v>
      </c>
      <c r="G171" s="1261"/>
      <c r="H171" s="1259"/>
      <c r="I171" s="1259"/>
      <c r="J171" s="609"/>
      <c r="K171" s="609"/>
    </row>
    <row r="172" spans="3:11" ht="16.5">
      <c r="C172" s="1280" t="s">
        <v>339</v>
      </c>
      <c r="D172" s="1327" t="s">
        <v>946</v>
      </c>
      <c r="E172" s="1279">
        <v>9.5399999999999991</v>
      </c>
      <c r="F172" s="1279">
        <v>8.4</v>
      </c>
      <c r="G172" s="1261"/>
      <c r="H172" s="1259"/>
      <c r="I172" s="1259"/>
      <c r="J172" s="609"/>
      <c r="K172" s="609"/>
    </row>
    <row r="173" spans="3:11" ht="16.5">
      <c r="C173" s="1280" t="s">
        <v>340</v>
      </c>
      <c r="D173" s="1327" t="s">
        <v>946</v>
      </c>
      <c r="E173" s="1279">
        <v>14.37</v>
      </c>
      <c r="F173" s="1279">
        <v>18.43</v>
      </c>
      <c r="G173" s="1261"/>
      <c r="H173" s="1259"/>
      <c r="I173" s="1259"/>
      <c r="J173" s="609"/>
      <c r="K173" s="609"/>
    </row>
    <row r="174" spans="3:11" ht="17.25" thickBot="1">
      <c r="C174" s="1709" t="s">
        <v>341</v>
      </c>
      <c r="D174" s="1710" t="s">
        <v>946</v>
      </c>
      <c r="E174" s="1711">
        <v>14.64</v>
      </c>
      <c r="F174" s="1711">
        <v>19.809999999999999</v>
      </c>
      <c r="G174" s="1261"/>
      <c r="H174" s="1259"/>
      <c r="I174" s="1259"/>
      <c r="J174" s="609"/>
      <c r="K174" s="609"/>
    </row>
    <row r="175" spans="3:11" ht="20.25">
      <c r="C175" s="933" t="s">
        <v>1771</v>
      </c>
      <c r="D175" s="1406"/>
      <c r="E175" s="1259"/>
      <c r="F175" s="1259"/>
      <c r="G175" s="1261"/>
      <c r="H175" s="1259"/>
      <c r="I175" s="1259"/>
      <c r="J175" s="609"/>
      <c r="K175" s="609"/>
    </row>
    <row r="176" spans="3:11" ht="16.5">
      <c r="C176" s="1262" t="s">
        <v>998</v>
      </c>
      <c r="D176" s="1262"/>
      <c r="E176" s="1263"/>
      <c r="F176" s="1263"/>
      <c r="G176" s="1263"/>
      <c r="H176" s="1263"/>
      <c r="I176" s="1263"/>
      <c r="J176" s="609"/>
      <c r="K176" s="609"/>
    </row>
    <row r="177" spans="3:11" ht="15.75" customHeight="1">
      <c r="C177" s="1869" t="s">
        <v>1748</v>
      </c>
      <c r="D177" s="1869"/>
      <c r="E177" s="1869"/>
      <c r="F177" s="1869"/>
      <c r="G177" s="1263"/>
      <c r="H177" s="1263"/>
      <c r="I177" s="1263"/>
      <c r="J177" s="609"/>
      <c r="K177" s="609"/>
    </row>
    <row r="178" spans="3:11" ht="15.75" customHeight="1">
      <c r="C178" s="1208"/>
      <c r="D178" s="1208"/>
      <c r="E178" s="1208"/>
      <c r="F178" s="1208"/>
      <c r="G178" s="1264"/>
      <c r="H178" s="1264"/>
      <c r="I178" s="1264"/>
      <c r="J178" s="756"/>
      <c r="K178" s="756"/>
    </row>
    <row r="179" spans="3:11" ht="15.75" customHeight="1">
      <c r="C179" s="1864"/>
      <c r="D179" s="1864"/>
      <c r="E179" s="1864"/>
      <c r="F179" s="1864"/>
      <c r="G179" s="1864"/>
      <c r="H179" s="609"/>
      <c r="I179" s="609"/>
      <c r="J179" s="609"/>
      <c r="K179" s="609"/>
    </row>
  </sheetData>
  <customSheetViews>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1"/>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2"/>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3"/>
      <headerFooter alignWithMargins="0"/>
    </customSheetView>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2"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877" t="s">
        <v>1750</v>
      </c>
      <c r="B1" s="1877"/>
      <c r="C1" s="1877"/>
      <c r="D1" s="1877"/>
      <c r="E1" s="1877"/>
      <c r="F1" s="1877"/>
      <c r="G1" s="1877"/>
      <c r="H1" s="1877"/>
      <c r="I1" s="23"/>
      <c r="J1" s="23"/>
      <c r="K1" s="23"/>
    </row>
    <row r="2" spans="1:11" ht="18" customHeight="1" thickBot="1">
      <c r="A2" s="970"/>
      <c r="B2" s="970"/>
      <c r="C2" s="970"/>
      <c r="D2" s="970"/>
      <c r="E2" s="970"/>
      <c r="F2" s="970" t="s">
        <v>296</v>
      </c>
      <c r="G2" s="970"/>
      <c r="H2" s="970"/>
      <c r="I2" s="23"/>
      <c r="J2" s="23"/>
      <c r="K2" s="23"/>
    </row>
    <row r="3" spans="1:11" ht="12.75" customHeight="1" thickTop="1">
      <c r="A3" s="1429"/>
      <c r="B3" s="1429"/>
      <c r="C3" s="1419"/>
      <c r="D3" s="1419"/>
      <c r="E3" s="1420"/>
      <c r="F3" s="1412"/>
      <c r="G3" s="971"/>
      <c r="H3" s="973"/>
      <c r="I3" s="25"/>
      <c r="J3" s="23"/>
      <c r="K3" s="23"/>
    </row>
    <row r="4" spans="1:11" ht="12.75" customHeight="1">
      <c r="A4" s="1430"/>
      <c r="B4" s="1878" t="s">
        <v>1158</v>
      </c>
      <c r="C4" s="1877"/>
      <c r="D4" s="1877"/>
      <c r="E4" s="1879"/>
      <c r="F4" s="975" t="s">
        <v>1157</v>
      </c>
      <c r="G4" s="974"/>
      <c r="H4" s="975"/>
      <c r="I4" s="25"/>
      <c r="J4" s="23"/>
      <c r="K4" s="23"/>
    </row>
    <row r="5" spans="1:11" ht="12.75" customHeight="1">
      <c r="A5" s="1430"/>
      <c r="B5" s="1430"/>
      <c r="C5" s="970"/>
      <c r="D5" s="970"/>
      <c r="E5" s="1421"/>
      <c r="F5" s="977"/>
      <c r="G5" s="970"/>
      <c r="H5" s="977"/>
      <c r="I5" s="25"/>
      <c r="J5" s="23"/>
      <c r="K5" s="23"/>
    </row>
    <row r="6" spans="1:11" ht="12.75" customHeight="1" thickBot="1">
      <c r="A6" s="1430"/>
      <c r="B6" s="1430"/>
      <c r="C6" s="970"/>
      <c r="D6" s="970"/>
      <c r="E6" s="1421"/>
      <c r="F6" s="977"/>
      <c r="G6" s="970"/>
      <c r="H6" s="977"/>
      <c r="I6" s="25"/>
      <c r="J6" s="23"/>
      <c r="K6" s="23"/>
    </row>
    <row r="7" spans="1:11" ht="12.75" customHeight="1" thickTop="1" thickBot="1">
      <c r="A7" s="1686"/>
      <c r="B7" s="971"/>
      <c r="C7" s="1431"/>
      <c r="D7" s="1431"/>
      <c r="E7" s="1432"/>
      <c r="F7" s="1412"/>
      <c r="G7" s="971"/>
      <c r="H7" s="972"/>
      <c r="I7" s="25"/>
      <c r="J7" s="23"/>
      <c r="K7" s="23"/>
    </row>
    <row r="8" spans="1:11" ht="12.75" customHeight="1">
      <c r="A8" s="1687" t="s">
        <v>263</v>
      </c>
      <c r="B8" s="1698" t="s">
        <v>786</v>
      </c>
      <c r="C8" s="1698" t="s">
        <v>787</v>
      </c>
      <c r="D8" s="979" t="s">
        <v>421</v>
      </c>
      <c r="E8" s="1422" t="s">
        <v>422</v>
      </c>
      <c r="F8" s="1405" t="s">
        <v>787</v>
      </c>
      <c r="G8" s="979" t="s">
        <v>421</v>
      </c>
      <c r="H8" s="978" t="s">
        <v>422</v>
      </c>
      <c r="I8" s="25"/>
      <c r="J8" s="23"/>
      <c r="K8" s="23"/>
    </row>
    <row r="9" spans="1:11" ht="12.75" customHeight="1" thickBot="1">
      <c r="A9" s="1688"/>
      <c r="B9" s="1688"/>
      <c r="C9" s="1688"/>
      <c r="D9" s="970"/>
      <c r="E9" s="1433"/>
      <c r="F9" s="977"/>
      <c r="G9" s="970"/>
      <c r="H9" s="976"/>
      <c r="I9" s="25"/>
      <c r="J9" s="23"/>
      <c r="K9" s="23"/>
    </row>
    <row r="10" spans="1:11" ht="18" customHeight="1" thickTop="1">
      <c r="A10" s="1689"/>
      <c r="B10" s="1699"/>
      <c r="C10" s="1699"/>
      <c r="D10" s="971"/>
      <c r="E10" s="1432"/>
      <c r="F10" s="1412"/>
      <c r="G10" s="971"/>
      <c r="H10" s="972"/>
      <c r="I10" s="25"/>
      <c r="J10" s="23"/>
      <c r="K10" s="23"/>
    </row>
    <row r="11" spans="1:11" ht="12.75" hidden="1" customHeight="1">
      <c r="A11" s="1687">
        <v>1999</v>
      </c>
      <c r="B11" s="1688"/>
      <c r="C11" s="1688"/>
      <c r="D11" s="970"/>
      <c r="E11" s="1433"/>
      <c r="F11" s="977"/>
      <c r="G11" s="970"/>
      <c r="H11" s="976"/>
      <c r="I11" s="25"/>
      <c r="J11" s="23"/>
      <c r="K11" s="23"/>
    </row>
    <row r="12" spans="1:11" ht="12.75" hidden="1" customHeight="1">
      <c r="A12" s="1687"/>
      <c r="B12" s="1687"/>
      <c r="C12" s="1687"/>
      <c r="D12" s="979"/>
      <c r="E12" s="1422"/>
      <c r="F12" s="1405"/>
      <c r="G12" s="979"/>
      <c r="H12" s="978"/>
      <c r="I12" s="25"/>
      <c r="J12" s="23"/>
      <c r="K12" s="23"/>
    </row>
    <row r="13" spans="1:11" ht="12.75" hidden="1" customHeight="1">
      <c r="A13" s="1690" t="s">
        <v>307</v>
      </c>
      <c r="B13" s="1687" t="s">
        <v>788</v>
      </c>
      <c r="C13" s="1687" t="s">
        <v>789</v>
      </c>
      <c r="D13" s="979" t="s">
        <v>790</v>
      </c>
      <c r="E13" s="1422" t="s">
        <v>791</v>
      </c>
      <c r="F13" s="1405" t="s">
        <v>792</v>
      </c>
      <c r="G13" s="979" t="s">
        <v>793</v>
      </c>
      <c r="H13" s="978" t="s">
        <v>794</v>
      </c>
      <c r="I13" s="25"/>
      <c r="J13" s="23"/>
      <c r="K13" s="23"/>
    </row>
    <row r="14" spans="1:11" ht="12.75" hidden="1" customHeight="1">
      <c r="A14" s="1690" t="s">
        <v>308</v>
      </c>
      <c r="B14" s="1687" t="s">
        <v>788</v>
      </c>
      <c r="C14" s="1687" t="s">
        <v>789</v>
      </c>
      <c r="D14" s="979" t="s">
        <v>595</v>
      </c>
      <c r="E14" s="1422" t="s">
        <v>791</v>
      </c>
      <c r="F14" s="1405" t="s">
        <v>795</v>
      </c>
      <c r="G14" s="979" t="s">
        <v>612</v>
      </c>
      <c r="H14" s="978" t="s">
        <v>796</v>
      </c>
      <c r="I14" s="25"/>
      <c r="J14" s="23"/>
      <c r="K14" s="23"/>
    </row>
    <row r="15" spans="1:11" ht="12.75" hidden="1" customHeight="1">
      <c r="A15" s="1690" t="s">
        <v>311</v>
      </c>
      <c r="B15" s="1687" t="s">
        <v>788</v>
      </c>
      <c r="C15" s="1687" t="s">
        <v>797</v>
      </c>
      <c r="D15" s="979" t="s">
        <v>798</v>
      </c>
      <c r="E15" s="1422" t="s">
        <v>799</v>
      </c>
      <c r="F15" s="1405" t="s">
        <v>800</v>
      </c>
      <c r="G15" s="979" t="s">
        <v>801</v>
      </c>
      <c r="H15" s="978" t="s">
        <v>796</v>
      </c>
      <c r="I15" s="25"/>
      <c r="J15" s="23"/>
      <c r="K15" s="23"/>
    </row>
    <row r="16" spans="1:11" ht="12.75" hidden="1" customHeight="1">
      <c r="A16" s="1690"/>
      <c r="B16" s="1700"/>
      <c r="C16" s="1700"/>
      <c r="D16" s="981"/>
      <c r="E16" s="1434"/>
      <c r="F16" s="1413"/>
      <c r="G16" s="981"/>
      <c r="H16" s="980"/>
      <c r="I16" s="25"/>
      <c r="J16" s="23"/>
      <c r="K16" s="23"/>
    </row>
    <row r="17" spans="1:11" ht="12.75" hidden="1" customHeight="1">
      <c r="A17" s="1687" t="s">
        <v>710</v>
      </c>
      <c r="B17" s="1700"/>
      <c r="C17" s="1687"/>
      <c r="D17" s="981"/>
      <c r="E17" s="1434"/>
      <c r="F17" s="1413"/>
      <c r="G17" s="981"/>
      <c r="H17" s="980"/>
      <c r="I17" s="25"/>
      <c r="J17" s="23"/>
      <c r="K17" s="23"/>
    </row>
    <row r="18" spans="1:11" ht="12.75" hidden="1" customHeight="1">
      <c r="A18" s="1687"/>
      <c r="B18" s="1700"/>
      <c r="C18" s="1700"/>
      <c r="D18" s="981"/>
      <c r="E18" s="1434"/>
      <c r="F18" s="1413"/>
      <c r="G18" s="981"/>
      <c r="H18" s="980"/>
      <c r="I18" s="25"/>
      <c r="J18" s="23"/>
      <c r="K18" s="23"/>
    </row>
    <row r="19" spans="1:11" ht="12.75" hidden="1" customHeight="1">
      <c r="A19" s="1690" t="s">
        <v>298</v>
      </c>
      <c r="B19" s="1687" t="s">
        <v>788</v>
      </c>
      <c r="C19" s="1687" t="s">
        <v>803</v>
      </c>
      <c r="D19" s="979" t="s">
        <v>804</v>
      </c>
      <c r="E19" s="1422" t="s">
        <v>799</v>
      </c>
      <c r="F19" s="1405" t="s">
        <v>805</v>
      </c>
      <c r="G19" s="979" t="s">
        <v>806</v>
      </c>
      <c r="H19" s="978" t="s">
        <v>807</v>
      </c>
      <c r="I19" s="25"/>
      <c r="J19" s="23"/>
      <c r="K19" s="23"/>
    </row>
    <row r="20" spans="1:11" ht="12.75" hidden="1" customHeight="1">
      <c r="A20" s="1690" t="s">
        <v>299</v>
      </c>
      <c r="B20" s="1687" t="s">
        <v>788</v>
      </c>
      <c r="C20" s="1687" t="s">
        <v>803</v>
      </c>
      <c r="D20" s="979" t="s">
        <v>808</v>
      </c>
      <c r="E20" s="1422" t="s">
        <v>799</v>
      </c>
      <c r="F20" s="1405" t="s">
        <v>809</v>
      </c>
      <c r="G20" s="979" t="s">
        <v>810</v>
      </c>
      <c r="H20" s="978" t="s">
        <v>794</v>
      </c>
      <c r="I20" s="25"/>
      <c r="J20" s="23"/>
      <c r="K20" s="23"/>
    </row>
    <row r="21" spans="1:11" ht="12.75" hidden="1" customHeight="1">
      <c r="A21" s="1690" t="s">
        <v>300</v>
      </c>
      <c r="B21" s="1687" t="s">
        <v>788</v>
      </c>
      <c r="C21" s="1687" t="s">
        <v>811</v>
      </c>
      <c r="D21" s="979" t="s">
        <v>808</v>
      </c>
      <c r="E21" s="1422" t="s">
        <v>799</v>
      </c>
      <c r="F21" s="1405" t="s">
        <v>812</v>
      </c>
      <c r="G21" s="979" t="s">
        <v>813</v>
      </c>
      <c r="H21" s="978" t="s">
        <v>796</v>
      </c>
      <c r="I21" s="25"/>
      <c r="J21" s="23"/>
      <c r="K21" s="23"/>
    </row>
    <row r="22" spans="1:11" ht="12.75" hidden="1" customHeight="1">
      <c r="A22" s="1690" t="s">
        <v>301</v>
      </c>
      <c r="B22" s="1687" t="s">
        <v>788</v>
      </c>
      <c r="C22" s="1687" t="s">
        <v>814</v>
      </c>
      <c r="D22" s="979" t="s">
        <v>815</v>
      </c>
      <c r="E22" s="1422" t="s">
        <v>817</v>
      </c>
      <c r="F22" s="1405" t="s">
        <v>818</v>
      </c>
      <c r="G22" s="979" t="s">
        <v>819</v>
      </c>
      <c r="H22" s="978" t="s">
        <v>794</v>
      </c>
      <c r="I22" s="25"/>
      <c r="J22" s="23"/>
      <c r="K22" s="23"/>
    </row>
    <row r="23" spans="1:11" ht="12.75" hidden="1" customHeight="1">
      <c r="A23" s="1690" t="s">
        <v>302</v>
      </c>
      <c r="B23" s="1687" t="s">
        <v>788</v>
      </c>
      <c r="C23" s="1687" t="s">
        <v>820</v>
      </c>
      <c r="D23" s="979" t="s">
        <v>821</v>
      </c>
      <c r="E23" s="1422" t="s">
        <v>817</v>
      </c>
      <c r="F23" s="1405" t="s">
        <v>822</v>
      </c>
      <c r="G23" s="979" t="s">
        <v>823</v>
      </c>
      <c r="H23" s="978" t="s">
        <v>794</v>
      </c>
      <c r="I23" s="25"/>
      <c r="J23" s="23"/>
      <c r="K23" s="23"/>
    </row>
    <row r="24" spans="1:11" ht="12.75" hidden="1" customHeight="1">
      <c r="A24" s="1690" t="s">
        <v>303</v>
      </c>
      <c r="B24" s="1687" t="s">
        <v>788</v>
      </c>
      <c r="C24" s="1687" t="s">
        <v>820</v>
      </c>
      <c r="D24" s="979" t="s">
        <v>821</v>
      </c>
      <c r="E24" s="1422" t="s">
        <v>817</v>
      </c>
      <c r="F24" s="1405" t="s">
        <v>824</v>
      </c>
      <c r="G24" s="979" t="s">
        <v>825</v>
      </c>
      <c r="H24" s="978" t="s">
        <v>794</v>
      </c>
      <c r="I24" s="25"/>
      <c r="J24" s="23"/>
      <c r="K24" s="23"/>
    </row>
    <row r="25" spans="1:11" ht="12.75" hidden="1" customHeight="1">
      <c r="A25" s="1690" t="s">
        <v>304</v>
      </c>
      <c r="B25" s="1687" t="s">
        <v>788</v>
      </c>
      <c r="C25" s="1687" t="s">
        <v>826</v>
      </c>
      <c r="D25" s="979" t="s">
        <v>821</v>
      </c>
      <c r="E25" s="1422" t="s">
        <v>827</v>
      </c>
      <c r="F25" s="1405" t="s">
        <v>828</v>
      </c>
      <c r="G25" s="979" t="s">
        <v>825</v>
      </c>
      <c r="H25" s="978" t="s">
        <v>794</v>
      </c>
      <c r="I25" s="25"/>
      <c r="J25" s="23"/>
      <c r="K25" s="23"/>
    </row>
    <row r="26" spans="1:11" ht="12.75" hidden="1" customHeight="1">
      <c r="A26" s="1690" t="s">
        <v>305</v>
      </c>
      <c r="B26" s="1687" t="s">
        <v>788</v>
      </c>
      <c r="C26" s="1687" t="s">
        <v>829</v>
      </c>
      <c r="D26" s="979" t="s">
        <v>821</v>
      </c>
      <c r="E26" s="1422" t="s">
        <v>830</v>
      </c>
      <c r="F26" s="1405" t="s">
        <v>468</v>
      </c>
      <c r="G26" s="979" t="s">
        <v>582</v>
      </c>
      <c r="H26" s="978" t="s">
        <v>831</v>
      </c>
      <c r="I26" s="25"/>
      <c r="J26" s="23"/>
      <c r="K26" s="23"/>
    </row>
    <row r="27" spans="1:11" ht="12.75" hidden="1" customHeight="1">
      <c r="A27" s="1690" t="s">
        <v>306</v>
      </c>
      <c r="B27" s="1687" t="s">
        <v>832</v>
      </c>
      <c r="C27" s="1687" t="s">
        <v>833</v>
      </c>
      <c r="D27" s="979" t="s">
        <v>834</v>
      </c>
      <c r="E27" s="1422" t="s">
        <v>835</v>
      </c>
      <c r="F27" s="1405" t="s">
        <v>836</v>
      </c>
      <c r="G27" s="979" t="s">
        <v>794</v>
      </c>
      <c r="H27" s="978" t="s">
        <v>837</v>
      </c>
      <c r="I27" s="25"/>
      <c r="J27" s="23"/>
      <c r="K27" s="23"/>
    </row>
    <row r="28" spans="1:11" ht="12.75" hidden="1" customHeight="1">
      <c r="A28" s="1690" t="s">
        <v>307</v>
      </c>
      <c r="B28" s="1687" t="s">
        <v>838</v>
      </c>
      <c r="C28" s="1687" t="s">
        <v>839</v>
      </c>
      <c r="D28" s="979" t="s">
        <v>840</v>
      </c>
      <c r="E28" s="1422" t="s">
        <v>835</v>
      </c>
      <c r="F28" s="1405" t="s">
        <v>481</v>
      </c>
      <c r="G28" s="979" t="s">
        <v>841</v>
      </c>
      <c r="H28" s="978" t="s">
        <v>842</v>
      </c>
      <c r="I28" s="25"/>
      <c r="J28" s="23"/>
      <c r="K28" s="23"/>
    </row>
    <row r="29" spans="1:11" ht="12.75" hidden="1" customHeight="1">
      <c r="A29" s="1690" t="s">
        <v>308</v>
      </c>
      <c r="B29" s="1687" t="s">
        <v>843</v>
      </c>
      <c r="C29" s="1687" t="s">
        <v>839</v>
      </c>
      <c r="D29" s="979" t="s">
        <v>840</v>
      </c>
      <c r="E29" s="1422" t="s">
        <v>835</v>
      </c>
      <c r="F29" s="1405" t="s">
        <v>481</v>
      </c>
      <c r="G29" s="979" t="s">
        <v>841</v>
      </c>
      <c r="H29" s="978" t="s">
        <v>842</v>
      </c>
      <c r="I29" s="25"/>
      <c r="J29" s="23"/>
      <c r="K29" s="23"/>
    </row>
    <row r="30" spans="1:11" ht="12.75" hidden="1" customHeight="1">
      <c r="A30" s="1690" t="s">
        <v>311</v>
      </c>
      <c r="B30" s="1687" t="s">
        <v>832</v>
      </c>
      <c r="C30" s="1687" t="s">
        <v>839</v>
      </c>
      <c r="D30" s="979" t="s">
        <v>844</v>
      </c>
      <c r="E30" s="1422" t="s">
        <v>835</v>
      </c>
      <c r="F30" s="1405" t="s">
        <v>848</v>
      </c>
      <c r="G30" s="979" t="s">
        <v>841</v>
      </c>
      <c r="H30" s="978" t="s">
        <v>842</v>
      </c>
      <c r="I30" s="25"/>
      <c r="J30" s="23"/>
      <c r="K30" s="23"/>
    </row>
    <row r="31" spans="1:11" ht="12.75" hidden="1" customHeight="1">
      <c r="A31" s="1690"/>
      <c r="B31" s="1687"/>
      <c r="C31" s="1687"/>
      <c r="D31" s="979"/>
      <c r="E31" s="1422"/>
      <c r="F31" s="1405"/>
      <c r="G31" s="979"/>
      <c r="H31" s="978"/>
      <c r="I31" s="25"/>
      <c r="J31" s="23"/>
      <c r="K31" s="23"/>
    </row>
    <row r="32" spans="1:11" ht="12.75" hidden="1" customHeight="1">
      <c r="A32" s="1687">
        <v>2001</v>
      </c>
      <c r="B32" s="1687"/>
      <c r="C32" s="1687"/>
      <c r="D32" s="979"/>
      <c r="E32" s="1422"/>
      <c r="F32" s="1405"/>
      <c r="G32" s="979"/>
      <c r="H32" s="978"/>
      <c r="I32" s="25"/>
      <c r="J32" s="23"/>
      <c r="K32" s="23"/>
    </row>
    <row r="33" spans="1:11" ht="12.75" hidden="1" customHeight="1">
      <c r="A33" s="1690"/>
      <c r="B33" s="1687"/>
      <c r="C33" s="1687"/>
      <c r="D33" s="979"/>
      <c r="E33" s="1422"/>
      <c r="F33" s="1405"/>
      <c r="G33" s="979"/>
      <c r="H33" s="978"/>
      <c r="I33" s="25"/>
      <c r="J33" s="23"/>
      <c r="K33" s="23"/>
    </row>
    <row r="34" spans="1:11" ht="12.75" hidden="1" customHeight="1">
      <c r="A34" s="1690" t="s">
        <v>298</v>
      </c>
      <c r="B34" s="1687" t="s">
        <v>849</v>
      </c>
      <c r="C34" s="1687" t="s">
        <v>850</v>
      </c>
      <c r="D34" s="979" t="s">
        <v>851</v>
      </c>
      <c r="E34" s="1422" t="s">
        <v>852</v>
      </c>
      <c r="F34" s="1405" t="s">
        <v>853</v>
      </c>
      <c r="G34" s="979" t="s">
        <v>854</v>
      </c>
      <c r="H34" s="978" t="s">
        <v>785</v>
      </c>
      <c r="I34" s="25"/>
      <c r="J34" s="23"/>
      <c r="K34" s="23"/>
    </row>
    <row r="35" spans="1:11" ht="12.75" hidden="1" customHeight="1">
      <c r="A35" s="1690" t="s">
        <v>299</v>
      </c>
      <c r="B35" s="1687" t="s">
        <v>855</v>
      </c>
      <c r="C35" s="1687" t="s">
        <v>856</v>
      </c>
      <c r="D35" s="979" t="s">
        <v>857</v>
      </c>
      <c r="E35" s="1422" t="s">
        <v>858</v>
      </c>
      <c r="F35" s="1405" t="s">
        <v>859</v>
      </c>
      <c r="G35" s="979" t="s">
        <v>860</v>
      </c>
      <c r="H35" s="978" t="s">
        <v>861</v>
      </c>
      <c r="I35" s="25"/>
      <c r="J35" s="23"/>
      <c r="K35" s="23"/>
    </row>
    <row r="36" spans="1:11" ht="12.75" hidden="1" customHeight="1">
      <c r="A36" s="1690" t="s">
        <v>300</v>
      </c>
      <c r="B36" s="1687" t="s">
        <v>855</v>
      </c>
      <c r="C36" s="1687" t="s">
        <v>862</v>
      </c>
      <c r="D36" s="979" t="s">
        <v>863</v>
      </c>
      <c r="E36" s="1422" t="s">
        <v>858</v>
      </c>
      <c r="F36" s="1405" t="s">
        <v>864</v>
      </c>
      <c r="G36" s="979" t="s">
        <v>865</v>
      </c>
      <c r="H36" s="982">
        <v>15</v>
      </c>
      <c r="I36" s="25"/>
      <c r="J36" s="23"/>
      <c r="K36" s="23"/>
    </row>
    <row r="37" spans="1:11" ht="12.75" hidden="1" customHeight="1">
      <c r="A37" s="1690" t="s">
        <v>301</v>
      </c>
      <c r="B37" s="1687" t="s">
        <v>866</v>
      </c>
      <c r="C37" s="1687" t="s">
        <v>867</v>
      </c>
      <c r="D37" s="979" t="s">
        <v>868</v>
      </c>
      <c r="E37" s="1422" t="s">
        <v>869</v>
      </c>
      <c r="F37" s="1405" t="s">
        <v>870</v>
      </c>
      <c r="G37" s="979" t="s">
        <v>871</v>
      </c>
      <c r="H37" s="982" t="s">
        <v>861</v>
      </c>
      <c r="I37" s="25"/>
      <c r="J37" s="23"/>
      <c r="K37" s="23"/>
    </row>
    <row r="38" spans="1:11" ht="12.75" hidden="1" customHeight="1">
      <c r="A38" s="1690" t="s">
        <v>302</v>
      </c>
      <c r="B38" s="1687" t="s">
        <v>866</v>
      </c>
      <c r="C38" s="1687" t="s">
        <v>872</v>
      </c>
      <c r="D38" s="979" t="s">
        <v>873</v>
      </c>
      <c r="E38" s="1422" t="s">
        <v>873</v>
      </c>
      <c r="F38" s="1405" t="s">
        <v>874</v>
      </c>
      <c r="G38" s="979" t="s">
        <v>875</v>
      </c>
      <c r="H38" s="982">
        <v>15</v>
      </c>
      <c r="I38" s="25"/>
      <c r="J38" s="23"/>
      <c r="K38" s="23"/>
    </row>
    <row r="39" spans="1:11" ht="12.75" hidden="1" customHeight="1">
      <c r="A39" s="1690" t="s">
        <v>303</v>
      </c>
      <c r="B39" s="1687" t="s">
        <v>876</v>
      </c>
      <c r="C39" s="1687" t="s">
        <v>872</v>
      </c>
      <c r="D39" s="979" t="s">
        <v>873</v>
      </c>
      <c r="E39" s="1422" t="s">
        <v>873</v>
      </c>
      <c r="F39" s="1405" t="s">
        <v>877</v>
      </c>
      <c r="G39" s="979" t="s">
        <v>878</v>
      </c>
      <c r="H39" s="982" t="s">
        <v>879</v>
      </c>
      <c r="I39" s="25"/>
      <c r="J39" s="23"/>
      <c r="K39" s="23"/>
    </row>
    <row r="40" spans="1:11" ht="12.75" hidden="1" customHeight="1">
      <c r="A40" s="1690" t="s">
        <v>304</v>
      </c>
      <c r="B40" s="1687" t="s">
        <v>880</v>
      </c>
      <c r="C40" s="1687" t="s">
        <v>867</v>
      </c>
      <c r="D40" s="979" t="s">
        <v>881</v>
      </c>
      <c r="E40" s="1422" t="s">
        <v>882</v>
      </c>
      <c r="F40" s="1405" t="s">
        <v>883</v>
      </c>
      <c r="G40" s="979" t="s">
        <v>878</v>
      </c>
      <c r="H40" s="982" t="s">
        <v>879</v>
      </c>
      <c r="I40" s="25"/>
      <c r="J40" s="23"/>
      <c r="K40" s="23"/>
    </row>
    <row r="41" spans="1:11" ht="12.75" hidden="1" customHeight="1">
      <c r="A41" s="1690" t="s">
        <v>305</v>
      </c>
      <c r="B41" s="1687" t="s">
        <v>880</v>
      </c>
      <c r="C41" s="1687" t="s">
        <v>872</v>
      </c>
      <c r="D41" s="979" t="s">
        <v>881</v>
      </c>
      <c r="E41" s="1422" t="s">
        <v>882</v>
      </c>
      <c r="F41" s="1405" t="s">
        <v>884</v>
      </c>
      <c r="G41" s="979" t="s">
        <v>554</v>
      </c>
      <c r="H41" s="982" t="s">
        <v>861</v>
      </c>
      <c r="I41" s="25"/>
      <c r="J41" s="23"/>
      <c r="K41" s="23"/>
    </row>
    <row r="42" spans="1:11" ht="12.75" hidden="1" customHeight="1">
      <c r="A42" s="1690" t="s">
        <v>306</v>
      </c>
      <c r="B42" s="1687" t="s">
        <v>880</v>
      </c>
      <c r="C42" s="1687" t="s">
        <v>885</v>
      </c>
      <c r="D42" s="979" t="s">
        <v>886</v>
      </c>
      <c r="E42" s="1422" t="s">
        <v>882</v>
      </c>
      <c r="F42" s="1405" t="s">
        <v>887</v>
      </c>
      <c r="G42" s="979" t="s">
        <v>554</v>
      </c>
      <c r="H42" s="982">
        <v>15</v>
      </c>
      <c r="I42" s="25"/>
      <c r="J42" s="23"/>
      <c r="K42" s="23"/>
    </row>
    <row r="43" spans="1:11" ht="12.75" hidden="1" customHeight="1">
      <c r="A43" s="1690" t="s">
        <v>307</v>
      </c>
      <c r="B43" s="1687" t="s">
        <v>880</v>
      </c>
      <c r="C43" s="1687" t="s">
        <v>511</v>
      </c>
      <c r="D43" s="979" t="s">
        <v>888</v>
      </c>
      <c r="E43" s="1422" t="s">
        <v>882</v>
      </c>
      <c r="F43" s="1405" t="s">
        <v>889</v>
      </c>
      <c r="G43" s="979" t="s">
        <v>890</v>
      </c>
      <c r="H43" s="982">
        <v>15</v>
      </c>
      <c r="I43" s="25"/>
      <c r="J43" s="23"/>
      <c r="K43" s="23"/>
    </row>
    <row r="44" spans="1:11" ht="12.75" hidden="1" customHeight="1">
      <c r="A44" s="1690" t="s">
        <v>308</v>
      </c>
      <c r="B44" s="1687" t="s">
        <v>880</v>
      </c>
      <c r="C44" s="1687" t="s">
        <v>891</v>
      </c>
      <c r="D44" s="979" t="s">
        <v>892</v>
      </c>
      <c r="E44" s="1422" t="s">
        <v>893</v>
      </c>
      <c r="F44" s="1405" t="s">
        <v>894</v>
      </c>
      <c r="G44" s="979" t="s">
        <v>895</v>
      </c>
      <c r="H44" s="982" t="s">
        <v>896</v>
      </c>
      <c r="I44" s="25"/>
      <c r="J44" s="23"/>
      <c r="K44" s="23"/>
    </row>
    <row r="45" spans="1:11" ht="12.75" hidden="1" customHeight="1">
      <c r="A45" s="1690" t="s">
        <v>311</v>
      </c>
      <c r="B45" s="1687" t="s">
        <v>880</v>
      </c>
      <c r="C45" s="1687" t="s">
        <v>897</v>
      </c>
      <c r="D45" s="979" t="s">
        <v>898</v>
      </c>
      <c r="E45" s="1422" t="s">
        <v>924</v>
      </c>
      <c r="F45" s="1414" t="s">
        <v>925</v>
      </c>
      <c r="G45" s="979" t="s">
        <v>526</v>
      </c>
      <c r="H45" s="982" t="s">
        <v>895</v>
      </c>
      <c r="I45" s="25"/>
      <c r="J45" s="23"/>
      <c r="K45" s="23"/>
    </row>
    <row r="46" spans="1:11" ht="12.75" hidden="1" customHeight="1">
      <c r="A46" s="1690"/>
      <c r="B46" s="1687"/>
      <c r="C46" s="1687"/>
      <c r="D46" s="979"/>
      <c r="E46" s="1422"/>
      <c r="F46" s="1405"/>
      <c r="G46" s="979"/>
      <c r="H46" s="982"/>
      <c r="I46" s="25"/>
      <c r="J46" s="23"/>
      <c r="K46" s="23"/>
    </row>
    <row r="47" spans="1:11" ht="12.75" hidden="1" customHeight="1">
      <c r="A47" s="1687">
        <v>2002</v>
      </c>
      <c r="B47" s="1688"/>
      <c r="C47" s="1688"/>
      <c r="D47" s="970"/>
      <c r="E47" s="1433"/>
      <c r="F47" s="977"/>
      <c r="G47" s="970"/>
      <c r="H47" s="976"/>
      <c r="I47" s="25"/>
      <c r="J47" s="23"/>
      <c r="K47" s="23"/>
    </row>
    <row r="48" spans="1:11" ht="12.75" hidden="1" customHeight="1">
      <c r="A48" s="1690"/>
      <c r="B48" s="1688"/>
      <c r="C48" s="1688"/>
      <c r="D48" s="970"/>
      <c r="E48" s="1433"/>
      <c r="F48" s="977"/>
      <c r="G48" s="970"/>
      <c r="H48" s="976"/>
      <c r="I48" s="25"/>
      <c r="J48" s="23"/>
      <c r="K48" s="23"/>
    </row>
    <row r="49" spans="1:11" ht="12.75" hidden="1" customHeight="1">
      <c r="A49" s="1690" t="s">
        <v>298</v>
      </c>
      <c r="B49" s="1687" t="s">
        <v>880</v>
      </c>
      <c r="C49" s="1687" t="s">
        <v>926</v>
      </c>
      <c r="D49" s="979" t="s">
        <v>927</v>
      </c>
      <c r="E49" s="1422" t="s">
        <v>928</v>
      </c>
      <c r="F49" s="1405" t="s">
        <v>925</v>
      </c>
      <c r="G49" s="979" t="s">
        <v>560</v>
      </c>
      <c r="H49" s="982" t="s">
        <v>929</v>
      </c>
      <c r="I49" s="25"/>
      <c r="J49" s="23"/>
      <c r="K49" s="23"/>
    </row>
    <row r="50" spans="1:11" ht="12.75" hidden="1" customHeight="1">
      <c r="A50" s="1690" t="s">
        <v>299</v>
      </c>
      <c r="B50" s="1687" t="s">
        <v>880</v>
      </c>
      <c r="C50" s="1687" t="s">
        <v>930</v>
      </c>
      <c r="D50" s="979" t="s">
        <v>931</v>
      </c>
      <c r="E50" s="1422" t="s">
        <v>932</v>
      </c>
      <c r="F50" s="1405" t="s">
        <v>933</v>
      </c>
      <c r="G50" s="979" t="s">
        <v>605</v>
      </c>
      <c r="H50" s="982" t="s">
        <v>934</v>
      </c>
      <c r="I50" s="25"/>
      <c r="J50" s="23"/>
      <c r="K50" s="23"/>
    </row>
    <row r="51" spans="1:11" ht="12.75" hidden="1" customHeight="1">
      <c r="A51" s="1690" t="s">
        <v>300</v>
      </c>
      <c r="B51" s="1687" t="s">
        <v>880</v>
      </c>
      <c r="C51" s="1687" t="s">
        <v>935</v>
      </c>
      <c r="D51" s="979" t="s">
        <v>936</v>
      </c>
      <c r="E51" s="1422" t="s">
        <v>937</v>
      </c>
      <c r="F51" s="1405" t="s">
        <v>938</v>
      </c>
      <c r="G51" s="979" t="s">
        <v>939</v>
      </c>
      <c r="H51" s="982" t="s">
        <v>940</v>
      </c>
      <c r="I51" s="25"/>
      <c r="J51" s="23"/>
      <c r="K51" s="23"/>
    </row>
    <row r="52" spans="1:11" ht="12.75" hidden="1" customHeight="1">
      <c r="A52" s="1690" t="s">
        <v>410</v>
      </c>
      <c r="B52" s="1687" t="s">
        <v>880</v>
      </c>
      <c r="C52" s="1687" t="s">
        <v>930</v>
      </c>
      <c r="D52" s="979" t="s">
        <v>941</v>
      </c>
      <c r="E52" s="1422" t="s">
        <v>937</v>
      </c>
      <c r="F52" s="1405" t="s">
        <v>942</v>
      </c>
      <c r="G52" s="979" t="s">
        <v>605</v>
      </c>
      <c r="H52" s="982" t="s">
        <v>587</v>
      </c>
      <c r="I52" s="25"/>
      <c r="J52" s="23"/>
      <c r="K52" s="23"/>
    </row>
    <row r="53" spans="1:11" ht="12.75" hidden="1" customHeight="1">
      <c r="A53" s="1690" t="s">
        <v>411</v>
      </c>
      <c r="B53" s="1687" t="s">
        <v>880</v>
      </c>
      <c r="C53" s="1687" t="s">
        <v>930</v>
      </c>
      <c r="D53" s="979" t="s">
        <v>943</v>
      </c>
      <c r="E53" s="1422" t="s">
        <v>774</v>
      </c>
      <c r="F53" s="1405" t="s">
        <v>944</v>
      </c>
      <c r="G53" s="979" t="s">
        <v>605</v>
      </c>
      <c r="H53" s="982" t="s">
        <v>945</v>
      </c>
      <c r="I53" s="25"/>
      <c r="J53" s="23"/>
      <c r="K53" s="23"/>
    </row>
    <row r="54" spans="1:11" ht="12.75" hidden="1" customHeight="1">
      <c r="A54" s="1690" t="s">
        <v>303</v>
      </c>
      <c r="B54" s="1687" t="s">
        <v>880</v>
      </c>
      <c r="C54" s="1687" t="s">
        <v>946</v>
      </c>
      <c r="D54" s="979" t="s">
        <v>947</v>
      </c>
      <c r="E54" s="1422" t="s">
        <v>948</v>
      </c>
      <c r="F54" s="1405" t="s">
        <v>953</v>
      </c>
      <c r="G54" s="979" t="s">
        <v>605</v>
      </c>
      <c r="H54" s="982" t="s">
        <v>945</v>
      </c>
      <c r="I54" s="25"/>
      <c r="J54" s="23"/>
      <c r="K54" s="23"/>
    </row>
    <row r="55" spans="1:11" ht="12.75" hidden="1" customHeight="1">
      <c r="A55" s="1690" t="s">
        <v>304</v>
      </c>
      <c r="B55" s="1687" t="s">
        <v>880</v>
      </c>
      <c r="C55" s="1687" t="s">
        <v>954</v>
      </c>
      <c r="D55" s="979" t="s">
        <v>955</v>
      </c>
      <c r="E55" s="1422" t="s">
        <v>937</v>
      </c>
      <c r="F55" s="1405" t="s">
        <v>956</v>
      </c>
      <c r="G55" s="979" t="s">
        <v>957</v>
      </c>
      <c r="H55" s="982" t="s">
        <v>958</v>
      </c>
      <c r="I55" s="25"/>
      <c r="J55" s="23"/>
      <c r="K55" s="23"/>
    </row>
    <row r="56" spans="1:11" ht="12.75" hidden="1" customHeight="1">
      <c r="A56" s="1690" t="s">
        <v>305</v>
      </c>
      <c r="B56" s="1687" t="s">
        <v>880</v>
      </c>
      <c r="C56" s="1687" t="s">
        <v>935</v>
      </c>
      <c r="D56" s="979" t="s">
        <v>947</v>
      </c>
      <c r="E56" s="1422" t="s">
        <v>774</v>
      </c>
      <c r="F56" s="1405" t="s">
        <v>959</v>
      </c>
      <c r="G56" s="979" t="s">
        <v>960</v>
      </c>
      <c r="H56" s="982" t="s">
        <v>961</v>
      </c>
      <c r="I56" s="25"/>
      <c r="J56" s="23"/>
      <c r="K56" s="23"/>
    </row>
    <row r="57" spans="1:11" ht="12.75" hidden="1" customHeight="1">
      <c r="A57" s="1690" t="s">
        <v>306</v>
      </c>
      <c r="B57" s="1687" t="s">
        <v>880</v>
      </c>
      <c r="C57" s="1687" t="s">
        <v>946</v>
      </c>
      <c r="D57" s="979" t="s">
        <v>947</v>
      </c>
      <c r="E57" s="1422" t="s">
        <v>774</v>
      </c>
      <c r="F57" s="1415" t="s">
        <v>960</v>
      </c>
      <c r="G57" s="983" t="s">
        <v>962</v>
      </c>
      <c r="H57" s="984" t="s">
        <v>961</v>
      </c>
      <c r="I57" s="25"/>
      <c r="J57" s="23"/>
      <c r="K57" s="23"/>
    </row>
    <row r="58" spans="1:11" ht="12.75" hidden="1" customHeight="1">
      <c r="A58" s="1690" t="s">
        <v>307</v>
      </c>
      <c r="B58" s="1701" t="s">
        <v>880</v>
      </c>
      <c r="C58" s="1701" t="s">
        <v>926</v>
      </c>
      <c r="D58" s="983" t="s">
        <v>963</v>
      </c>
      <c r="E58" s="1435" t="s">
        <v>964</v>
      </c>
      <c r="F58" s="1415" t="s">
        <v>965</v>
      </c>
      <c r="G58" s="983" t="s">
        <v>598</v>
      </c>
      <c r="H58" s="984" t="s">
        <v>961</v>
      </c>
      <c r="I58" s="25"/>
      <c r="J58" s="23"/>
      <c r="K58" s="23"/>
    </row>
    <row r="59" spans="1:11" ht="12.75" hidden="1" customHeight="1">
      <c r="A59" s="1690" t="s">
        <v>308</v>
      </c>
      <c r="B59" s="1701" t="s">
        <v>880</v>
      </c>
      <c r="C59" s="1701" t="s">
        <v>966</v>
      </c>
      <c r="D59" s="983" t="s">
        <v>963</v>
      </c>
      <c r="E59" s="1435" t="s">
        <v>967</v>
      </c>
      <c r="F59" s="1415" t="s">
        <v>968</v>
      </c>
      <c r="G59" s="983" t="s">
        <v>971</v>
      </c>
      <c r="H59" s="984" t="s">
        <v>961</v>
      </c>
      <c r="I59" s="25"/>
      <c r="J59" s="23"/>
      <c r="K59" s="23"/>
    </row>
    <row r="60" spans="1:11" ht="12.75" hidden="1" customHeight="1">
      <c r="A60" s="1690" t="s">
        <v>311</v>
      </c>
      <c r="B60" s="1701" t="s">
        <v>880</v>
      </c>
      <c r="C60" s="1701" t="s">
        <v>946</v>
      </c>
      <c r="D60" s="983" t="s">
        <v>963</v>
      </c>
      <c r="E60" s="1435" t="s">
        <v>964</v>
      </c>
      <c r="F60" s="1415" t="s">
        <v>972</v>
      </c>
      <c r="G60" s="983" t="s">
        <v>598</v>
      </c>
      <c r="H60" s="984" t="s">
        <v>961</v>
      </c>
      <c r="I60" s="25"/>
      <c r="J60" s="23"/>
      <c r="K60" s="23"/>
    </row>
    <row r="61" spans="1:11" ht="12.75" hidden="1" customHeight="1">
      <c r="A61" s="1690"/>
      <c r="B61" s="1701"/>
      <c r="C61" s="1701"/>
      <c r="D61" s="983"/>
      <c r="E61" s="1435"/>
      <c r="F61" s="1415"/>
      <c r="G61" s="983"/>
      <c r="H61" s="984"/>
      <c r="I61" s="25"/>
      <c r="J61" s="23"/>
      <c r="K61" s="23"/>
    </row>
    <row r="62" spans="1:11" ht="12.75" hidden="1" customHeight="1">
      <c r="A62" s="1687">
        <v>2003</v>
      </c>
      <c r="B62" s="1701"/>
      <c r="C62" s="1701"/>
      <c r="D62" s="983"/>
      <c r="E62" s="1435"/>
      <c r="F62" s="1415"/>
      <c r="G62" s="983"/>
      <c r="H62" s="984"/>
      <c r="I62" s="25"/>
      <c r="J62" s="23"/>
      <c r="K62" s="23"/>
    </row>
    <row r="63" spans="1:11" ht="12.75" hidden="1" customHeight="1">
      <c r="A63" s="1690"/>
      <c r="B63" s="1701"/>
      <c r="C63" s="1701"/>
      <c r="D63" s="983"/>
      <c r="E63" s="1435"/>
      <c r="F63" s="1415"/>
      <c r="G63" s="983"/>
      <c r="H63" s="984"/>
      <c r="I63" s="25"/>
      <c r="J63" s="23"/>
      <c r="K63" s="23"/>
    </row>
    <row r="64" spans="1:11" ht="12.75" hidden="1" customHeight="1">
      <c r="A64" s="1690" t="s">
        <v>298</v>
      </c>
      <c r="B64" s="1701" t="s">
        <v>880</v>
      </c>
      <c r="C64" s="1701" t="s">
        <v>973</v>
      </c>
      <c r="D64" s="983" t="s">
        <v>974</v>
      </c>
      <c r="E64" s="1435" t="s">
        <v>975</v>
      </c>
      <c r="F64" s="1405" t="s">
        <v>976</v>
      </c>
      <c r="G64" s="979" t="s">
        <v>598</v>
      </c>
      <c r="H64" s="982" t="s">
        <v>961</v>
      </c>
      <c r="I64" s="25"/>
      <c r="J64" s="23"/>
      <c r="K64" s="23"/>
    </row>
    <row r="65" spans="1:11" ht="12.75" hidden="1" customHeight="1">
      <c r="A65" s="1690" t="s">
        <v>299</v>
      </c>
      <c r="B65" s="1701" t="s">
        <v>880</v>
      </c>
      <c r="C65" s="1701" t="s">
        <v>973</v>
      </c>
      <c r="D65" s="983" t="s">
        <v>977</v>
      </c>
      <c r="E65" s="1435" t="s">
        <v>932</v>
      </c>
      <c r="F65" s="1405" t="s">
        <v>976</v>
      </c>
      <c r="G65" s="979" t="s">
        <v>598</v>
      </c>
      <c r="H65" s="982" t="s">
        <v>978</v>
      </c>
      <c r="I65" s="25"/>
      <c r="J65" s="23"/>
      <c r="K65" s="23"/>
    </row>
    <row r="66" spans="1:11" s="27" customFormat="1" ht="12.75" hidden="1" customHeight="1">
      <c r="A66" s="1690" t="s">
        <v>300</v>
      </c>
      <c r="B66" s="1701" t="s">
        <v>979</v>
      </c>
      <c r="C66" s="1701" t="s">
        <v>980</v>
      </c>
      <c r="D66" s="1415" t="s">
        <v>977</v>
      </c>
      <c r="E66" s="1435" t="s">
        <v>932</v>
      </c>
      <c r="F66" s="1405" t="s">
        <v>985</v>
      </c>
      <c r="G66" s="979" t="s">
        <v>598</v>
      </c>
      <c r="H66" s="982" t="s">
        <v>978</v>
      </c>
      <c r="I66" s="26"/>
    </row>
    <row r="67" spans="1:11" ht="12.75" hidden="1" customHeight="1">
      <c r="A67" s="1690" t="s">
        <v>301</v>
      </c>
      <c r="B67" s="1687" t="s">
        <v>979</v>
      </c>
      <c r="C67" s="1687" t="s">
        <v>935</v>
      </c>
      <c r="D67" s="979" t="s">
        <v>963</v>
      </c>
      <c r="E67" s="1422" t="s">
        <v>967</v>
      </c>
      <c r="F67" s="1416" t="s">
        <v>986</v>
      </c>
      <c r="G67" s="985" t="s">
        <v>568</v>
      </c>
      <c r="H67" s="986" t="s">
        <v>987</v>
      </c>
      <c r="I67" s="25"/>
      <c r="J67" s="23"/>
      <c r="K67" s="23"/>
    </row>
    <row r="68" spans="1:11" ht="12.75" hidden="1" customHeight="1">
      <c r="A68" s="1690" t="s">
        <v>302</v>
      </c>
      <c r="B68" s="1701" t="s">
        <v>979</v>
      </c>
      <c r="C68" s="1701" t="s">
        <v>990</v>
      </c>
      <c r="D68" s="983" t="s">
        <v>991</v>
      </c>
      <c r="E68" s="1435" t="s">
        <v>992</v>
      </c>
      <c r="F68" s="1416" t="s">
        <v>792</v>
      </c>
      <c r="G68" s="985" t="s">
        <v>571</v>
      </c>
      <c r="H68" s="986" t="s">
        <v>582</v>
      </c>
      <c r="I68" s="25"/>
      <c r="J68" s="23"/>
      <c r="K68" s="23"/>
    </row>
    <row r="69" spans="1:11" ht="12.75" hidden="1" customHeight="1">
      <c r="A69" s="1690" t="s">
        <v>303</v>
      </c>
      <c r="B69" s="1701" t="s">
        <v>993</v>
      </c>
      <c r="C69" s="1701" t="s">
        <v>990</v>
      </c>
      <c r="D69" s="983" t="s">
        <v>994</v>
      </c>
      <c r="E69" s="1435" t="s">
        <v>995</v>
      </c>
      <c r="F69" s="1416" t="s">
        <v>1027</v>
      </c>
      <c r="G69" s="985" t="s">
        <v>740</v>
      </c>
      <c r="H69" s="986" t="s">
        <v>629</v>
      </c>
      <c r="I69" s="25"/>
      <c r="J69" s="23"/>
      <c r="K69" s="23"/>
    </row>
    <row r="70" spans="1:11" ht="12.75" hidden="1" customHeight="1">
      <c r="A70" s="1690" t="s">
        <v>304</v>
      </c>
      <c r="B70" s="1701" t="s">
        <v>993</v>
      </c>
      <c r="C70" s="1701" t="s">
        <v>935</v>
      </c>
      <c r="D70" s="983" t="s">
        <v>963</v>
      </c>
      <c r="E70" s="1435" t="s">
        <v>967</v>
      </c>
      <c r="F70" s="1416" t="s">
        <v>1028</v>
      </c>
      <c r="G70" s="985" t="s">
        <v>1029</v>
      </c>
      <c r="H70" s="986" t="s">
        <v>1030</v>
      </c>
      <c r="I70" s="25"/>
      <c r="J70" s="23"/>
      <c r="K70" s="23"/>
    </row>
    <row r="71" spans="1:11" ht="12.75" hidden="1" customHeight="1">
      <c r="A71" s="1690" t="s">
        <v>305</v>
      </c>
      <c r="B71" s="1701" t="s">
        <v>993</v>
      </c>
      <c r="C71" s="1687" t="s">
        <v>1031</v>
      </c>
      <c r="D71" s="979" t="s">
        <v>963</v>
      </c>
      <c r="E71" s="1422" t="s">
        <v>967</v>
      </c>
      <c r="F71" s="1416" t="s">
        <v>1032</v>
      </c>
      <c r="G71" s="985" t="s">
        <v>1033</v>
      </c>
      <c r="H71" s="986" t="s">
        <v>1034</v>
      </c>
      <c r="I71" s="25"/>
      <c r="J71" s="23"/>
      <c r="K71" s="23"/>
    </row>
    <row r="72" spans="1:11" ht="12.75" hidden="1" customHeight="1">
      <c r="A72" s="1690" t="s">
        <v>306</v>
      </c>
      <c r="B72" s="1701" t="s">
        <v>993</v>
      </c>
      <c r="C72" s="1687" t="s">
        <v>935</v>
      </c>
      <c r="D72" s="979" t="s">
        <v>963</v>
      </c>
      <c r="E72" s="1422" t="s">
        <v>967</v>
      </c>
      <c r="F72" s="1416" t="s">
        <v>1032</v>
      </c>
      <c r="G72" s="985" t="s">
        <v>1033</v>
      </c>
      <c r="H72" s="986" t="s">
        <v>1034</v>
      </c>
      <c r="I72" s="25"/>
      <c r="J72" s="23"/>
      <c r="K72" s="23"/>
    </row>
    <row r="73" spans="1:11" ht="12.75" hidden="1" customHeight="1">
      <c r="A73" s="1690" t="s">
        <v>307</v>
      </c>
      <c r="B73" s="1701" t="s">
        <v>993</v>
      </c>
      <c r="C73" s="1687" t="s">
        <v>935</v>
      </c>
      <c r="D73" s="979" t="s">
        <v>963</v>
      </c>
      <c r="E73" s="1422" t="s">
        <v>967</v>
      </c>
      <c r="F73" s="1416" t="s">
        <v>631</v>
      </c>
      <c r="G73" s="985" t="s">
        <v>1035</v>
      </c>
      <c r="H73" s="986" t="s">
        <v>1036</v>
      </c>
      <c r="I73" s="25"/>
      <c r="J73" s="23"/>
      <c r="K73" s="23"/>
    </row>
    <row r="74" spans="1:11" ht="12.75" hidden="1" customHeight="1">
      <c r="A74" s="1690" t="s">
        <v>308</v>
      </c>
      <c r="B74" s="1701" t="s">
        <v>993</v>
      </c>
      <c r="C74" s="1687" t="s">
        <v>1037</v>
      </c>
      <c r="D74" s="979" t="s">
        <v>1038</v>
      </c>
      <c r="E74" s="1422" t="s">
        <v>1040</v>
      </c>
      <c r="F74" s="1416" t="s">
        <v>1041</v>
      </c>
      <c r="G74" s="985" t="s">
        <v>1042</v>
      </c>
      <c r="H74" s="986" t="s">
        <v>1043</v>
      </c>
      <c r="I74" s="25"/>
      <c r="J74" s="23"/>
      <c r="K74" s="23"/>
    </row>
    <row r="75" spans="1:11" ht="12.75" hidden="1" customHeight="1">
      <c r="A75" s="1690" t="s">
        <v>311</v>
      </c>
      <c r="B75" s="1687" t="s">
        <v>993</v>
      </c>
      <c r="C75" s="1687" t="s">
        <v>1044</v>
      </c>
      <c r="D75" s="979" t="s">
        <v>1045</v>
      </c>
      <c r="E75" s="1422" t="s">
        <v>1046</v>
      </c>
      <c r="F75" s="1417" t="s">
        <v>1047</v>
      </c>
      <c r="G75" s="987" t="s">
        <v>1048</v>
      </c>
      <c r="H75" s="988" t="s">
        <v>1049</v>
      </c>
      <c r="I75" s="25"/>
      <c r="J75" s="23"/>
      <c r="K75" s="23"/>
    </row>
    <row r="76" spans="1:11" ht="12.75" hidden="1" customHeight="1">
      <c r="A76" s="1690"/>
      <c r="B76" s="1687"/>
      <c r="C76" s="1687"/>
      <c r="D76" s="979"/>
      <c r="E76" s="1422"/>
      <c r="F76" s="1416"/>
      <c r="G76" s="985"/>
      <c r="H76" s="986"/>
      <c r="I76" s="25"/>
      <c r="J76" s="23"/>
      <c r="K76" s="23"/>
    </row>
    <row r="77" spans="1:11" ht="12.75" hidden="1" customHeight="1">
      <c r="A77" s="1687">
        <v>2004</v>
      </c>
      <c r="B77" s="1687"/>
      <c r="C77" s="1687"/>
      <c r="D77" s="979"/>
      <c r="E77" s="1422"/>
      <c r="F77" s="1416"/>
      <c r="G77" s="985"/>
      <c r="H77" s="986"/>
      <c r="I77" s="25"/>
      <c r="J77" s="23"/>
      <c r="K77" s="23"/>
    </row>
    <row r="78" spans="1:11" ht="12.75" hidden="1" customHeight="1">
      <c r="A78" s="1690"/>
      <c r="B78" s="1687"/>
      <c r="C78" s="1687"/>
      <c r="D78" s="979"/>
      <c r="E78" s="1422"/>
      <c r="F78" s="1416"/>
      <c r="G78" s="985"/>
      <c r="H78" s="986"/>
      <c r="I78" s="25"/>
      <c r="J78" s="23"/>
      <c r="K78" s="23"/>
    </row>
    <row r="79" spans="1:11" ht="12.75" hidden="1" customHeight="1">
      <c r="A79" s="1690" t="s">
        <v>298</v>
      </c>
      <c r="B79" s="1687" t="s">
        <v>993</v>
      </c>
      <c r="C79" s="1687" t="s">
        <v>1050</v>
      </c>
      <c r="D79" s="979" t="s">
        <v>1051</v>
      </c>
      <c r="E79" s="1422" t="s">
        <v>1052</v>
      </c>
      <c r="F79" s="1417" t="s">
        <v>1053</v>
      </c>
      <c r="G79" s="987" t="s">
        <v>1054</v>
      </c>
      <c r="H79" s="988" t="s">
        <v>1054</v>
      </c>
      <c r="I79" s="25"/>
      <c r="J79" s="23"/>
      <c r="K79" s="23"/>
    </row>
    <row r="80" spans="1:11" ht="12.75" hidden="1" customHeight="1">
      <c r="A80" s="1690" t="s">
        <v>299</v>
      </c>
      <c r="B80" s="1687" t="s">
        <v>993</v>
      </c>
      <c r="C80" s="1687" t="s">
        <v>230</v>
      </c>
      <c r="D80" s="979" t="s">
        <v>1051</v>
      </c>
      <c r="E80" s="1422" t="s">
        <v>1050</v>
      </c>
      <c r="F80" s="1416" t="s">
        <v>645</v>
      </c>
      <c r="G80" s="985" t="s">
        <v>178</v>
      </c>
      <c r="H80" s="986" t="s">
        <v>181</v>
      </c>
      <c r="I80" s="25"/>
      <c r="J80" s="23"/>
      <c r="K80" s="23"/>
    </row>
    <row r="81" spans="1:11" ht="12.75" hidden="1" customHeight="1">
      <c r="A81" s="1690" t="s">
        <v>300</v>
      </c>
      <c r="B81" s="1687" t="s">
        <v>993</v>
      </c>
      <c r="C81" s="1687" t="s">
        <v>229</v>
      </c>
      <c r="D81" s="979" t="s">
        <v>231</v>
      </c>
      <c r="E81" s="1422" t="s">
        <v>1052</v>
      </c>
      <c r="F81" s="1416" t="s">
        <v>1029</v>
      </c>
      <c r="G81" s="985" t="s">
        <v>179</v>
      </c>
      <c r="H81" s="986" t="s">
        <v>179</v>
      </c>
      <c r="I81" s="25"/>
      <c r="J81" s="23"/>
      <c r="K81" s="23"/>
    </row>
    <row r="82" spans="1:11" ht="12.75" hidden="1" customHeight="1">
      <c r="A82" s="1690" t="s">
        <v>301</v>
      </c>
      <c r="B82" s="1687" t="s">
        <v>993</v>
      </c>
      <c r="C82" s="1687" t="s">
        <v>232</v>
      </c>
      <c r="D82" s="979" t="s">
        <v>229</v>
      </c>
      <c r="E82" s="1422" t="s">
        <v>233</v>
      </c>
      <c r="F82" s="1416" t="s">
        <v>642</v>
      </c>
      <c r="G82" s="985" t="s">
        <v>180</v>
      </c>
      <c r="H82" s="986" t="s">
        <v>178</v>
      </c>
      <c r="I82" s="25"/>
      <c r="J82" s="23"/>
      <c r="K82" s="23"/>
    </row>
    <row r="83" spans="1:11" ht="12.75" hidden="1" customHeight="1">
      <c r="A83" s="1690" t="s">
        <v>302</v>
      </c>
      <c r="B83" s="1687" t="s">
        <v>993</v>
      </c>
      <c r="C83" s="1687" t="s">
        <v>83</v>
      </c>
      <c r="D83" s="979" t="s">
        <v>84</v>
      </c>
      <c r="E83" s="1422" t="s">
        <v>85</v>
      </c>
      <c r="F83" s="1416" t="s">
        <v>657</v>
      </c>
      <c r="G83" s="985" t="s">
        <v>360</v>
      </c>
      <c r="H83" s="986">
        <v>55</v>
      </c>
      <c r="I83" s="25"/>
      <c r="J83" s="23"/>
      <c r="K83" s="23"/>
    </row>
    <row r="84" spans="1:11" ht="12.75" hidden="1" customHeight="1">
      <c r="A84" s="1690" t="s">
        <v>303</v>
      </c>
      <c r="B84" s="1687" t="s">
        <v>993</v>
      </c>
      <c r="C84" s="1687" t="s">
        <v>83</v>
      </c>
      <c r="D84" s="979" t="s">
        <v>84</v>
      </c>
      <c r="E84" s="1422" t="s">
        <v>85</v>
      </c>
      <c r="F84" s="1405" t="s">
        <v>642</v>
      </c>
      <c r="G84" s="979" t="s">
        <v>255</v>
      </c>
      <c r="H84" s="982">
        <v>55</v>
      </c>
      <c r="I84" s="25"/>
      <c r="J84" s="23"/>
      <c r="K84" s="23"/>
    </row>
    <row r="85" spans="1:11" ht="12.75" hidden="1" customHeight="1">
      <c r="A85" s="1690" t="s">
        <v>304</v>
      </c>
      <c r="B85" s="1687" t="s">
        <v>734</v>
      </c>
      <c r="C85" s="1687" t="s">
        <v>735</v>
      </c>
      <c r="D85" s="979" t="s">
        <v>84</v>
      </c>
      <c r="E85" s="1422" t="s">
        <v>85</v>
      </c>
      <c r="F85" s="1405" t="s">
        <v>984</v>
      </c>
      <c r="G85" s="979" t="s">
        <v>711</v>
      </c>
      <c r="H85" s="982">
        <v>75</v>
      </c>
      <c r="I85" s="25"/>
      <c r="J85" s="23"/>
      <c r="K85" s="23"/>
    </row>
    <row r="86" spans="1:11" ht="12.75" hidden="1" customHeight="1">
      <c r="A86" s="1690" t="s">
        <v>305</v>
      </c>
      <c r="B86" s="1687" t="s">
        <v>993</v>
      </c>
      <c r="C86" s="1687" t="s">
        <v>349</v>
      </c>
      <c r="D86" s="979" t="s">
        <v>350</v>
      </c>
      <c r="E86" s="1422" t="s">
        <v>351</v>
      </c>
      <c r="F86" s="1405" t="s">
        <v>630</v>
      </c>
      <c r="G86" s="979" t="s">
        <v>503</v>
      </c>
      <c r="H86" s="982" t="s">
        <v>503</v>
      </c>
      <c r="I86" s="25"/>
      <c r="J86" s="23"/>
      <c r="K86" s="23"/>
    </row>
    <row r="87" spans="1:11" ht="12.75" hidden="1" customHeight="1">
      <c r="A87" s="1690" t="s">
        <v>306</v>
      </c>
      <c r="B87" s="1687" t="s">
        <v>993</v>
      </c>
      <c r="C87" s="1687" t="s">
        <v>1092</v>
      </c>
      <c r="D87" s="979" t="s">
        <v>350</v>
      </c>
      <c r="E87" s="1422" t="s">
        <v>351</v>
      </c>
      <c r="F87" s="1405" t="s">
        <v>642</v>
      </c>
      <c r="G87" s="979" t="s">
        <v>503</v>
      </c>
      <c r="H87" s="982">
        <v>75</v>
      </c>
      <c r="I87" s="25"/>
      <c r="J87" s="23"/>
      <c r="K87" s="23"/>
    </row>
    <row r="88" spans="1:11" ht="12.75" hidden="1" customHeight="1">
      <c r="A88" s="1690" t="s">
        <v>307</v>
      </c>
      <c r="B88" s="1687" t="s">
        <v>993</v>
      </c>
      <c r="C88" s="1687" t="s">
        <v>1092</v>
      </c>
      <c r="D88" s="979" t="s">
        <v>350</v>
      </c>
      <c r="E88" s="1422" t="s">
        <v>351</v>
      </c>
      <c r="F88" s="1405" t="s">
        <v>168</v>
      </c>
      <c r="G88" s="979" t="s">
        <v>503</v>
      </c>
      <c r="H88" s="982">
        <v>75</v>
      </c>
      <c r="I88" s="25"/>
      <c r="J88" s="23"/>
      <c r="K88" s="23"/>
    </row>
    <row r="89" spans="1:11" ht="12.75" hidden="1" customHeight="1">
      <c r="A89" s="1690" t="s">
        <v>308</v>
      </c>
      <c r="B89" s="1687" t="s">
        <v>979</v>
      </c>
      <c r="C89" s="1687" t="s">
        <v>349</v>
      </c>
      <c r="D89" s="979" t="s">
        <v>350</v>
      </c>
      <c r="E89" s="1422" t="s">
        <v>351</v>
      </c>
      <c r="F89" s="1415" t="s">
        <v>167</v>
      </c>
      <c r="G89" s="983" t="s">
        <v>652</v>
      </c>
      <c r="H89" s="984" t="s">
        <v>653</v>
      </c>
      <c r="I89" s="25"/>
      <c r="J89" s="23"/>
      <c r="K89" s="23"/>
    </row>
    <row r="90" spans="1:11" ht="12.75" hidden="1" customHeight="1">
      <c r="A90" s="1690" t="s">
        <v>311</v>
      </c>
      <c r="B90" s="1687" t="s">
        <v>979</v>
      </c>
      <c r="C90" s="1687" t="s">
        <v>349</v>
      </c>
      <c r="D90" s="979" t="s">
        <v>350</v>
      </c>
      <c r="E90" s="1422" t="s">
        <v>351</v>
      </c>
      <c r="F90" s="1415" t="s">
        <v>651</v>
      </c>
      <c r="G90" s="983" t="s">
        <v>503</v>
      </c>
      <c r="H90" s="984" t="s">
        <v>653</v>
      </c>
      <c r="I90" s="25"/>
      <c r="J90" s="23"/>
      <c r="K90" s="23"/>
    </row>
    <row r="91" spans="1:11" ht="12.75" hidden="1" customHeight="1">
      <c r="A91" s="1690"/>
      <c r="B91" s="1687"/>
      <c r="C91" s="1687"/>
      <c r="D91" s="979"/>
      <c r="E91" s="1422"/>
      <c r="F91" s="1415"/>
      <c r="G91" s="983"/>
      <c r="H91" s="984"/>
      <c r="I91" s="25"/>
      <c r="J91" s="23"/>
      <c r="K91" s="23"/>
    </row>
    <row r="92" spans="1:11" ht="12.75" hidden="1" customHeight="1">
      <c r="A92" s="1687">
        <v>2005</v>
      </c>
      <c r="B92" s="1687"/>
      <c r="C92" s="1687"/>
      <c r="D92" s="979"/>
      <c r="E92" s="1422"/>
      <c r="F92" s="1415"/>
      <c r="G92" s="983"/>
      <c r="H92" s="984"/>
      <c r="I92" s="25"/>
      <c r="J92" s="23"/>
      <c r="K92" s="23"/>
    </row>
    <row r="93" spans="1:11" ht="12.75" hidden="1" customHeight="1">
      <c r="A93" s="1690"/>
      <c r="B93" s="1687"/>
      <c r="C93" s="1687"/>
      <c r="D93" s="979"/>
      <c r="E93" s="1422"/>
      <c r="F93" s="1415"/>
      <c r="G93" s="983"/>
      <c r="H93" s="984"/>
      <c r="I93" s="25"/>
      <c r="J93" s="23"/>
      <c r="K93" s="23"/>
    </row>
    <row r="94" spans="1:11" ht="12.75" hidden="1" customHeight="1">
      <c r="A94" s="1690" t="s">
        <v>298</v>
      </c>
      <c r="B94" s="1687" t="s">
        <v>223</v>
      </c>
      <c r="C94" s="1687" t="s">
        <v>755</v>
      </c>
      <c r="D94" s="979" t="s">
        <v>350</v>
      </c>
      <c r="E94" s="1422" t="s">
        <v>757</v>
      </c>
      <c r="F94" s="1415" t="s">
        <v>77</v>
      </c>
      <c r="G94" s="983" t="s">
        <v>78</v>
      </c>
      <c r="H94" s="984" t="s">
        <v>79</v>
      </c>
      <c r="I94" s="25"/>
      <c r="J94" s="23"/>
      <c r="K94" s="23"/>
    </row>
    <row r="95" spans="1:11" ht="12.75" hidden="1" customHeight="1">
      <c r="A95" s="1690" t="s">
        <v>299</v>
      </c>
      <c r="B95" s="1702" t="s">
        <v>223</v>
      </c>
      <c r="C95" s="1687" t="s">
        <v>756</v>
      </c>
      <c r="D95" s="1423" t="s">
        <v>225</v>
      </c>
      <c r="E95" s="1423" t="s">
        <v>226</v>
      </c>
      <c r="F95" s="1405" t="s">
        <v>632</v>
      </c>
      <c r="G95" s="983" t="s">
        <v>450</v>
      </c>
      <c r="H95" s="982">
        <v>40</v>
      </c>
      <c r="I95" s="25"/>
      <c r="J95" s="23"/>
      <c r="K95" s="23"/>
    </row>
    <row r="96" spans="1:11" ht="12.75" hidden="1" customHeight="1">
      <c r="A96" s="1690" t="s">
        <v>300</v>
      </c>
      <c r="B96" s="1702" t="s">
        <v>223</v>
      </c>
      <c r="C96" s="1687" t="s">
        <v>224</v>
      </c>
      <c r="D96" s="979" t="s">
        <v>225</v>
      </c>
      <c r="E96" s="1422" t="s">
        <v>226</v>
      </c>
      <c r="F96" s="1405" t="s">
        <v>712</v>
      </c>
      <c r="G96" s="979" t="s">
        <v>608</v>
      </c>
      <c r="H96" s="982" t="s">
        <v>608</v>
      </c>
      <c r="I96" s="25"/>
      <c r="J96" s="23"/>
      <c r="K96" s="23"/>
    </row>
    <row r="97" spans="1:11" ht="12.75" hidden="1" customHeight="1">
      <c r="A97" s="1690" t="s">
        <v>301</v>
      </c>
      <c r="B97" s="1687" t="s">
        <v>223</v>
      </c>
      <c r="C97" s="1687" t="s">
        <v>992</v>
      </c>
      <c r="D97" s="979" t="s">
        <v>72</v>
      </c>
      <c r="E97" s="1422" t="s">
        <v>73</v>
      </c>
      <c r="F97" s="1405" t="s">
        <v>429</v>
      </c>
      <c r="G97" s="979" t="s">
        <v>509</v>
      </c>
      <c r="H97" s="982" t="s">
        <v>608</v>
      </c>
      <c r="I97" s="25"/>
      <c r="J97" s="23"/>
      <c r="K97" s="23"/>
    </row>
    <row r="98" spans="1:11" ht="12.75" hidden="1" customHeight="1">
      <c r="A98" s="1690" t="s">
        <v>302</v>
      </c>
      <c r="B98" s="1687" t="s">
        <v>223</v>
      </c>
      <c r="C98" s="1687" t="s">
        <v>543</v>
      </c>
      <c r="D98" s="979" t="s">
        <v>544</v>
      </c>
      <c r="E98" s="1422" t="s">
        <v>757</v>
      </c>
      <c r="F98" s="1405" t="s">
        <v>3</v>
      </c>
      <c r="G98" s="979" t="s">
        <v>509</v>
      </c>
      <c r="H98" s="982" t="s">
        <v>608</v>
      </c>
      <c r="I98" s="25"/>
      <c r="J98" s="23"/>
      <c r="K98" s="23"/>
    </row>
    <row r="99" spans="1:11" ht="12.75" hidden="1" customHeight="1">
      <c r="A99" s="1690" t="s">
        <v>303</v>
      </c>
      <c r="B99" s="1687" t="s">
        <v>685</v>
      </c>
      <c r="C99" s="1687" t="s">
        <v>686</v>
      </c>
      <c r="D99" s="979" t="s">
        <v>571</v>
      </c>
      <c r="E99" s="1422" t="s">
        <v>687</v>
      </c>
      <c r="F99" s="1405" t="s">
        <v>688</v>
      </c>
      <c r="G99" s="983" t="s">
        <v>608</v>
      </c>
      <c r="H99" s="982" t="s">
        <v>608</v>
      </c>
      <c r="I99" s="25"/>
      <c r="J99" s="23"/>
      <c r="K99" s="23"/>
    </row>
    <row r="100" spans="1:11" ht="12.75" hidden="1" customHeight="1">
      <c r="A100" s="1690" t="s">
        <v>304</v>
      </c>
      <c r="B100" s="1687" t="s">
        <v>685</v>
      </c>
      <c r="C100" s="1687" t="s">
        <v>371</v>
      </c>
      <c r="D100" s="979" t="s">
        <v>372</v>
      </c>
      <c r="E100" s="1422" t="s">
        <v>373</v>
      </c>
      <c r="F100" s="1405" t="s">
        <v>4</v>
      </c>
      <c r="G100" s="983" t="s">
        <v>608</v>
      </c>
      <c r="H100" s="982" t="s">
        <v>608</v>
      </c>
      <c r="I100" s="25"/>
      <c r="J100" s="23"/>
      <c r="K100" s="23"/>
    </row>
    <row r="101" spans="1:11" ht="12.75" hidden="1" customHeight="1">
      <c r="A101" s="1690" t="s">
        <v>305</v>
      </c>
      <c r="B101" s="1687" t="s">
        <v>1076</v>
      </c>
      <c r="C101" s="1687" t="s">
        <v>1095</v>
      </c>
      <c r="D101" s="979" t="s">
        <v>1096</v>
      </c>
      <c r="E101" s="1422" t="s">
        <v>1097</v>
      </c>
      <c r="F101" s="1415" t="s">
        <v>249</v>
      </c>
      <c r="G101" s="983" t="s">
        <v>608</v>
      </c>
      <c r="H101" s="984" t="s">
        <v>608</v>
      </c>
      <c r="I101" s="25"/>
      <c r="J101" s="23"/>
      <c r="K101" s="23"/>
    </row>
    <row r="102" spans="1:11" ht="12.75" hidden="1" customHeight="1">
      <c r="A102" s="1690" t="s">
        <v>306</v>
      </c>
      <c r="B102" s="1687" t="s">
        <v>974</v>
      </c>
      <c r="C102" s="1687" t="s">
        <v>1095</v>
      </c>
      <c r="D102" s="979" t="s">
        <v>1096</v>
      </c>
      <c r="E102" s="1422" t="s">
        <v>816</v>
      </c>
      <c r="F102" s="1415" t="s">
        <v>143</v>
      </c>
      <c r="G102" s="983" t="s">
        <v>608</v>
      </c>
      <c r="H102" s="984" t="s">
        <v>608</v>
      </c>
      <c r="I102" s="25"/>
      <c r="J102" s="23"/>
      <c r="K102" s="23"/>
    </row>
    <row r="103" spans="1:11" ht="12.75" hidden="1" customHeight="1">
      <c r="A103" s="1690" t="s">
        <v>307</v>
      </c>
      <c r="B103" s="1687" t="s">
        <v>774</v>
      </c>
      <c r="C103" s="1687" t="s">
        <v>759</v>
      </c>
      <c r="D103" s="979" t="s">
        <v>1096</v>
      </c>
      <c r="E103" s="1422" t="s">
        <v>816</v>
      </c>
      <c r="F103" s="1415" t="s">
        <v>310</v>
      </c>
      <c r="G103" s="983" t="s">
        <v>608</v>
      </c>
      <c r="H103" s="984" t="s">
        <v>608</v>
      </c>
      <c r="I103" s="25"/>
      <c r="J103" s="23"/>
      <c r="K103" s="23"/>
    </row>
    <row r="104" spans="1:11" ht="12.75" hidden="1" customHeight="1">
      <c r="A104" s="1690" t="s">
        <v>308</v>
      </c>
      <c r="B104" s="1687" t="s">
        <v>774</v>
      </c>
      <c r="C104" s="1687" t="s">
        <v>759</v>
      </c>
      <c r="D104" s="1405" t="s">
        <v>969</v>
      </c>
      <c r="E104" s="1422" t="s">
        <v>970</v>
      </c>
      <c r="F104" s="1405" t="s">
        <v>95</v>
      </c>
      <c r="G104" s="979" t="s">
        <v>608</v>
      </c>
      <c r="H104" s="982" t="s">
        <v>608</v>
      </c>
      <c r="I104" s="25"/>
      <c r="J104" s="23"/>
      <c r="K104" s="23"/>
    </row>
    <row r="105" spans="1:11" ht="12.75" hidden="1" customHeight="1">
      <c r="A105" s="1690" t="s">
        <v>311</v>
      </c>
      <c r="B105" s="1687" t="s">
        <v>774</v>
      </c>
      <c r="C105" s="1687" t="s">
        <v>376</v>
      </c>
      <c r="D105" s="979" t="s">
        <v>377</v>
      </c>
      <c r="E105" s="1422" t="s">
        <v>378</v>
      </c>
      <c r="F105" s="1415" t="s">
        <v>713</v>
      </c>
      <c r="G105" s="983" t="s">
        <v>608</v>
      </c>
      <c r="H105" s="984" t="s">
        <v>608</v>
      </c>
      <c r="I105" s="25"/>
      <c r="J105" s="23"/>
      <c r="K105" s="23"/>
    </row>
    <row r="106" spans="1:11" ht="12.75" hidden="1" customHeight="1">
      <c r="A106" s="1690"/>
      <c r="B106" s="1687"/>
      <c r="C106" s="1687"/>
      <c r="D106" s="979"/>
      <c r="E106" s="1422"/>
      <c r="F106" s="1415"/>
      <c r="G106" s="983"/>
      <c r="H106" s="984"/>
      <c r="I106" s="25"/>
      <c r="J106" s="23"/>
      <c r="K106" s="23"/>
    </row>
    <row r="107" spans="1:11" ht="12.75" hidden="1" customHeight="1">
      <c r="A107" s="1687">
        <v>2006</v>
      </c>
      <c r="B107" s="1687"/>
      <c r="C107" s="1687"/>
      <c r="D107" s="979"/>
      <c r="E107" s="1422"/>
      <c r="F107" s="1415"/>
      <c r="G107" s="983"/>
      <c r="H107" s="984"/>
      <c r="I107" s="25"/>
      <c r="J107" s="23"/>
      <c r="K107" s="23"/>
    </row>
    <row r="108" spans="1:11" ht="12.75" hidden="1" customHeight="1">
      <c r="A108" s="1690"/>
      <c r="B108" s="1687"/>
      <c r="C108" s="1687"/>
      <c r="D108" s="979"/>
      <c r="E108" s="1422"/>
      <c r="F108" s="1415"/>
      <c r="G108" s="983"/>
      <c r="H108" s="984"/>
      <c r="I108" s="25"/>
      <c r="J108" s="23"/>
      <c r="K108" s="23"/>
    </row>
    <row r="109" spans="1:11" ht="12.75" hidden="1" customHeight="1">
      <c r="A109" s="1690" t="s">
        <v>298</v>
      </c>
      <c r="B109" s="1687" t="s">
        <v>774</v>
      </c>
      <c r="C109" s="1687" t="s">
        <v>379</v>
      </c>
      <c r="D109" s="979" t="s">
        <v>377</v>
      </c>
      <c r="E109" s="1422" t="s">
        <v>380</v>
      </c>
      <c r="F109" s="1415" t="s">
        <v>714</v>
      </c>
      <c r="G109" s="983" t="s">
        <v>608</v>
      </c>
      <c r="H109" s="984" t="s">
        <v>608</v>
      </c>
      <c r="I109" s="25"/>
      <c r="J109" s="23"/>
      <c r="K109" s="23"/>
    </row>
    <row r="110" spans="1:11" ht="12.75" hidden="1" customHeight="1">
      <c r="A110" s="1690" t="s">
        <v>299</v>
      </c>
      <c r="B110" s="1687" t="s">
        <v>774</v>
      </c>
      <c r="C110" s="1687" t="s">
        <v>452</v>
      </c>
      <c r="D110" s="979" t="s">
        <v>453</v>
      </c>
      <c r="E110" s="1422" t="s">
        <v>380</v>
      </c>
      <c r="F110" s="1405" t="s">
        <v>456</v>
      </c>
      <c r="G110" s="979" t="s">
        <v>608</v>
      </c>
      <c r="H110" s="982" t="s">
        <v>608</v>
      </c>
      <c r="I110" s="25"/>
      <c r="J110" s="23"/>
      <c r="K110" s="23"/>
    </row>
    <row r="111" spans="1:11" ht="12.75" hidden="1" customHeight="1">
      <c r="A111" s="1690" t="s">
        <v>300</v>
      </c>
      <c r="B111" s="1687" t="s">
        <v>774</v>
      </c>
      <c r="C111" s="1687" t="s">
        <v>454</v>
      </c>
      <c r="D111" s="979" t="s">
        <v>377</v>
      </c>
      <c r="E111" s="1422" t="s">
        <v>455</v>
      </c>
      <c r="F111" s="1405" t="s">
        <v>457</v>
      </c>
      <c r="G111" s="979" t="s">
        <v>608</v>
      </c>
      <c r="H111" s="982" t="s">
        <v>608</v>
      </c>
      <c r="I111" s="25"/>
      <c r="J111" s="23"/>
      <c r="K111" s="23"/>
    </row>
    <row r="112" spans="1:11" ht="12.75" hidden="1" customHeight="1">
      <c r="A112" s="1690" t="s">
        <v>301</v>
      </c>
      <c r="B112" s="1687" t="s">
        <v>774</v>
      </c>
      <c r="C112" s="1687" t="s">
        <v>426</v>
      </c>
      <c r="D112" s="979" t="s">
        <v>427</v>
      </c>
      <c r="E112" s="1422" t="s">
        <v>428</v>
      </c>
      <c r="F112" s="1405" t="s">
        <v>398</v>
      </c>
      <c r="G112" s="979" t="s">
        <v>608</v>
      </c>
      <c r="H112" s="982" t="s">
        <v>608</v>
      </c>
      <c r="I112" s="25"/>
      <c r="J112" s="23"/>
      <c r="K112" s="23"/>
    </row>
    <row r="113" spans="1:11" ht="12.75" hidden="1" customHeight="1">
      <c r="A113" s="1690" t="s">
        <v>302</v>
      </c>
      <c r="B113" s="1687" t="s">
        <v>774</v>
      </c>
      <c r="C113" s="1687" t="s">
        <v>426</v>
      </c>
      <c r="D113" s="979" t="s">
        <v>427</v>
      </c>
      <c r="E113" s="1422" t="s">
        <v>428</v>
      </c>
      <c r="F113" s="1405" t="s">
        <v>400</v>
      </c>
      <c r="G113" s="979" t="s">
        <v>608</v>
      </c>
      <c r="H113" s="982" t="s">
        <v>608</v>
      </c>
      <c r="I113" s="25"/>
      <c r="J113" s="23"/>
      <c r="K113" s="23"/>
    </row>
    <row r="114" spans="1:11" ht="12.75" hidden="1" customHeight="1">
      <c r="A114" s="1690" t="s">
        <v>303</v>
      </c>
      <c r="B114" s="1687" t="s">
        <v>774</v>
      </c>
      <c r="C114" s="1687" t="s">
        <v>454</v>
      </c>
      <c r="D114" s="979" t="s">
        <v>427</v>
      </c>
      <c r="E114" s="1422" t="s">
        <v>428</v>
      </c>
      <c r="F114" s="1405" t="s">
        <v>399</v>
      </c>
      <c r="G114" s="979" t="s">
        <v>608</v>
      </c>
      <c r="H114" s="982" t="s">
        <v>608</v>
      </c>
      <c r="I114" s="25"/>
      <c r="J114" s="23"/>
      <c r="K114" s="23"/>
    </row>
    <row r="115" spans="1:11" ht="12.75" hidden="1" customHeight="1">
      <c r="A115" s="1690" t="s">
        <v>304</v>
      </c>
      <c r="B115" s="1687" t="s">
        <v>774</v>
      </c>
      <c r="C115" s="1687" t="s">
        <v>1093</v>
      </c>
      <c r="D115" s="979" t="s">
        <v>1094</v>
      </c>
      <c r="E115" s="1422" t="s">
        <v>428</v>
      </c>
      <c r="F115" s="1405" t="s">
        <v>456</v>
      </c>
      <c r="G115" s="979" t="s">
        <v>608</v>
      </c>
      <c r="H115" s="982" t="s">
        <v>608</v>
      </c>
      <c r="I115" s="25"/>
      <c r="J115" s="23"/>
      <c r="K115" s="23"/>
    </row>
    <row r="116" spans="1:11" ht="12.75" hidden="1" customHeight="1">
      <c r="A116" s="1690" t="s">
        <v>305</v>
      </c>
      <c r="B116" s="1687" t="s">
        <v>774</v>
      </c>
      <c r="C116" s="1687" t="s">
        <v>382</v>
      </c>
      <c r="D116" s="979" t="s">
        <v>383</v>
      </c>
      <c r="E116" s="1422" t="s">
        <v>384</v>
      </c>
      <c r="F116" s="1405" t="s">
        <v>222</v>
      </c>
      <c r="G116" s="979" t="s">
        <v>608</v>
      </c>
      <c r="H116" s="982" t="s">
        <v>608</v>
      </c>
      <c r="I116" s="25"/>
      <c r="J116" s="23"/>
      <c r="K116" s="23"/>
    </row>
    <row r="117" spans="1:11" ht="12.75" hidden="1" customHeight="1">
      <c r="A117" s="1690" t="s">
        <v>306</v>
      </c>
      <c r="B117" s="1687" t="s">
        <v>774</v>
      </c>
      <c r="C117" s="1687" t="s">
        <v>382</v>
      </c>
      <c r="D117" s="979" t="s">
        <v>988</v>
      </c>
      <c r="E117" s="1422" t="s">
        <v>384</v>
      </c>
      <c r="F117" s="1405" t="s">
        <v>989</v>
      </c>
      <c r="G117" s="979" t="s">
        <v>608</v>
      </c>
      <c r="H117" s="982" t="s">
        <v>608</v>
      </c>
      <c r="I117" s="25"/>
      <c r="J117" s="23"/>
      <c r="K117" s="23"/>
    </row>
    <row r="118" spans="1:11" ht="12.75" hidden="1" customHeight="1">
      <c r="A118" s="1690" t="s">
        <v>307</v>
      </c>
      <c r="B118" s="1687" t="s">
        <v>774</v>
      </c>
      <c r="C118" s="1687" t="s">
        <v>90</v>
      </c>
      <c r="D118" s="979" t="s">
        <v>91</v>
      </c>
      <c r="E118" s="1422" t="s">
        <v>92</v>
      </c>
      <c r="F118" s="1405" t="s">
        <v>93</v>
      </c>
      <c r="G118" s="979" t="s">
        <v>608</v>
      </c>
      <c r="H118" s="982" t="s">
        <v>608</v>
      </c>
      <c r="I118" s="25"/>
      <c r="J118" s="23"/>
      <c r="K118" s="23"/>
    </row>
    <row r="119" spans="1:11" ht="12.75" hidden="1" customHeight="1">
      <c r="A119" s="1690" t="s">
        <v>308</v>
      </c>
      <c r="B119" s="1687" t="s">
        <v>240</v>
      </c>
      <c r="C119" s="1687" t="s">
        <v>90</v>
      </c>
      <c r="D119" s="979" t="s">
        <v>91</v>
      </c>
      <c r="E119" s="1422" t="s">
        <v>92</v>
      </c>
      <c r="F119" s="1405" t="s">
        <v>802</v>
      </c>
      <c r="G119" s="979" t="s">
        <v>608</v>
      </c>
      <c r="H119" s="982" t="s">
        <v>608</v>
      </c>
      <c r="I119" s="25"/>
      <c r="J119" s="23"/>
      <c r="K119" s="23"/>
    </row>
    <row r="120" spans="1:11" ht="12.75" hidden="1" customHeight="1">
      <c r="A120" s="1690" t="s">
        <v>311</v>
      </c>
      <c r="B120" s="1687" t="s">
        <v>240</v>
      </c>
      <c r="C120" s="1687" t="s">
        <v>426</v>
      </c>
      <c r="D120" s="979" t="s">
        <v>241</v>
      </c>
      <c r="E120" s="1422" t="s">
        <v>92</v>
      </c>
      <c r="F120" s="1405" t="s">
        <v>178</v>
      </c>
      <c r="G120" s="979" t="s">
        <v>608</v>
      </c>
      <c r="H120" s="982" t="s">
        <v>608</v>
      </c>
      <c r="I120" s="25"/>
      <c r="J120" s="23"/>
      <c r="K120" s="23"/>
    </row>
    <row r="121" spans="1:11" ht="12.75" hidden="1" customHeight="1">
      <c r="A121" s="1690"/>
      <c r="B121" s="1687"/>
      <c r="C121" s="1687"/>
      <c r="D121" s="979"/>
      <c r="E121" s="1422"/>
      <c r="F121" s="1405"/>
      <c r="G121" s="979"/>
      <c r="H121" s="982"/>
      <c r="I121" s="25"/>
      <c r="J121" s="23"/>
      <c r="K121" s="23"/>
    </row>
    <row r="122" spans="1:11" ht="12.75" hidden="1" customHeight="1">
      <c r="A122" s="1687">
        <v>2007</v>
      </c>
      <c r="B122" s="1687"/>
      <c r="C122" s="1687"/>
      <c r="D122" s="979"/>
      <c r="E122" s="1422"/>
      <c r="F122" s="1405"/>
      <c r="G122" s="979"/>
      <c r="H122" s="982"/>
      <c r="I122" s="25"/>
      <c r="J122" s="23"/>
      <c r="K122" s="23"/>
    </row>
    <row r="123" spans="1:11" ht="12.75" hidden="1" customHeight="1">
      <c r="A123" s="1690"/>
      <c r="B123" s="1687"/>
      <c r="C123" s="1687"/>
      <c r="D123" s="979"/>
      <c r="E123" s="1422"/>
      <c r="F123" s="1405"/>
      <c r="G123" s="979"/>
      <c r="H123" s="982"/>
      <c r="I123" s="25"/>
      <c r="J123" s="23"/>
      <c r="K123" s="23"/>
    </row>
    <row r="124" spans="1:11" ht="12.75" hidden="1" customHeight="1">
      <c r="A124" s="1690" t="s">
        <v>298</v>
      </c>
      <c r="B124" s="1687" t="s">
        <v>81</v>
      </c>
      <c r="C124" s="1687" t="s">
        <v>1095</v>
      </c>
      <c r="D124" s="979" t="s">
        <v>82</v>
      </c>
      <c r="E124" s="1422" t="s">
        <v>616</v>
      </c>
      <c r="F124" s="1405" t="s">
        <v>182</v>
      </c>
      <c r="G124" s="979" t="s">
        <v>608</v>
      </c>
      <c r="H124" s="982" t="s">
        <v>608</v>
      </c>
      <c r="I124" s="25"/>
      <c r="J124" s="23"/>
      <c r="K124" s="23"/>
    </row>
    <row r="125" spans="1:11" ht="12.75" hidden="1" customHeight="1">
      <c r="A125" s="1690" t="s">
        <v>299</v>
      </c>
      <c r="B125" s="1687" t="s">
        <v>81</v>
      </c>
      <c r="C125" s="1687" t="s">
        <v>217</v>
      </c>
      <c r="D125" s="979" t="s">
        <v>82</v>
      </c>
      <c r="E125" s="1422" t="s">
        <v>617</v>
      </c>
      <c r="F125" s="1405" t="s">
        <v>170</v>
      </c>
      <c r="G125" s="979" t="s">
        <v>608</v>
      </c>
      <c r="H125" s="982" t="s">
        <v>608</v>
      </c>
      <c r="I125" s="25"/>
      <c r="J125" s="23"/>
      <c r="K125" s="23"/>
    </row>
    <row r="126" spans="1:11" ht="12.75" hidden="1" customHeight="1">
      <c r="A126" s="1690" t="s">
        <v>300</v>
      </c>
      <c r="B126" s="1687" t="s">
        <v>81</v>
      </c>
      <c r="C126" s="1687" t="s">
        <v>1095</v>
      </c>
      <c r="D126" s="979" t="s">
        <v>82</v>
      </c>
      <c r="E126" s="1422" t="s">
        <v>617</v>
      </c>
      <c r="F126" s="1405" t="s">
        <v>982</v>
      </c>
      <c r="G126" s="979" t="s">
        <v>608</v>
      </c>
      <c r="H126" s="982" t="s">
        <v>608</v>
      </c>
      <c r="I126" s="25"/>
      <c r="J126" s="23"/>
      <c r="K126" s="23"/>
    </row>
    <row r="127" spans="1:11" ht="12.75" hidden="1" customHeight="1">
      <c r="A127" s="1690" t="s">
        <v>301</v>
      </c>
      <c r="B127" s="1687" t="s">
        <v>81</v>
      </c>
      <c r="C127" s="1687" t="s">
        <v>845</v>
      </c>
      <c r="D127" s="979" t="s">
        <v>846</v>
      </c>
      <c r="E127" s="1422" t="s">
        <v>617</v>
      </c>
      <c r="F127" s="1405" t="s">
        <v>847</v>
      </c>
      <c r="G127" s="979" t="s">
        <v>608</v>
      </c>
      <c r="H127" s="982" t="s">
        <v>608</v>
      </c>
      <c r="I127" s="25"/>
      <c r="J127" s="23"/>
      <c r="K127" s="23"/>
    </row>
    <row r="128" spans="1:11" ht="12.75" hidden="1" customHeight="1">
      <c r="A128" s="1690" t="s">
        <v>302</v>
      </c>
      <c r="B128" s="1687" t="s">
        <v>81</v>
      </c>
      <c r="C128" s="1687" t="s">
        <v>845</v>
      </c>
      <c r="D128" s="979" t="s">
        <v>846</v>
      </c>
      <c r="E128" s="1422" t="s">
        <v>617</v>
      </c>
      <c r="F128" s="1405" t="s">
        <v>71</v>
      </c>
      <c r="G128" s="979" t="s">
        <v>608</v>
      </c>
      <c r="H128" s="982" t="s">
        <v>608</v>
      </c>
      <c r="I128" s="25"/>
      <c r="J128" s="23"/>
      <c r="K128" s="23"/>
    </row>
    <row r="129" spans="1:11" ht="12.75" hidden="1" customHeight="1">
      <c r="A129" s="1690" t="s">
        <v>303</v>
      </c>
      <c r="B129" s="1687" t="s">
        <v>227</v>
      </c>
      <c r="C129" s="1687" t="s">
        <v>1095</v>
      </c>
      <c r="D129" s="979" t="s">
        <v>846</v>
      </c>
      <c r="E129" s="1422" t="s">
        <v>617</v>
      </c>
      <c r="F129" s="1405" t="s">
        <v>33</v>
      </c>
      <c r="G129" s="979" t="s">
        <v>608</v>
      </c>
      <c r="H129" s="982" t="s">
        <v>608</v>
      </c>
      <c r="I129" s="25"/>
      <c r="J129" s="23"/>
      <c r="K129" s="23"/>
    </row>
    <row r="130" spans="1:11" ht="12.75" hidden="1" customHeight="1">
      <c r="A130" s="1690" t="s">
        <v>304</v>
      </c>
      <c r="B130" s="1687" t="s">
        <v>227</v>
      </c>
      <c r="C130" s="1687" t="s">
        <v>1095</v>
      </c>
      <c r="D130" s="979" t="s">
        <v>846</v>
      </c>
      <c r="E130" s="1422" t="s">
        <v>617</v>
      </c>
      <c r="F130" s="1405" t="s">
        <v>1104</v>
      </c>
      <c r="G130" s="979" t="s">
        <v>608</v>
      </c>
      <c r="H130" s="982" t="s">
        <v>608</v>
      </c>
      <c r="I130" s="25"/>
      <c r="J130" s="23"/>
      <c r="K130" s="23"/>
    </row>
    <row r="131" spans="1:11" ht="12.75" hidden="1" customHeight="1">
      <c r="A131" s="1690" t="s">
        <v>305</v>
      </c>
      <c r="B131" s="1687" t="s">
        <v>227</v>
      </c>
      <c r="C131" s="1687" t="s">
        <v>1095</v>
      </c>
      <c r="D131" s="979" t="s">
        <v>846</v>
      </c>
      <c r="E131" s="1422" t="s">
        <v>617</v>
      </c>
      <c r="F131" s="1405" t="s">
        <v>177</v>
      </c>
      <c r="G131" s="979" t="s">
        <v>608</v>
      </c>
      <c r="H131" s="982" t="s">
        <v>608</v>
      </c>
      <c r="I131" s="25"/>
      <c r="J131" s="23"/>
      <c r="K131" s="23"/>
    </row>
    <row r="132" spans="1:11" ht="12.75" hidden="1" customHeight="1">
      <c r="A132" s="1690" t="s">
        <v>306</v>
      </c>
      <c r="B132" s="1687" t="s">
        <v>227</v>
      </c>
      <c r="C132" s="1687" t="s">
        <v>919</v>
      </c>
      <c r="D132" s="979" t="s">
        <v>918</v>
      </c>
      <c r="E132" s="1422" t="s">
        <v>92</v>
      </c>
      <c r="F132" s="1405" t="s">
        <v>71</v>
      </c>
      <c r="G132" s="979" t="s">
        <v>608</v>
      </c>
      <c r="H132" s="982" t="s">
        <v>608</v>
      </c>
      <c r="I132" s="25"/>
      <c r="J132" s="23"/>
      <c r="K132" s="23"/>
    </row>
    <row r="133" spans="1:11" ht="12.75" hidden="1" customHeight="1">
      <c r="A133" s="1690" t="s">
        <v>307</v>
      </c>
      <c r="B133" s="1687" t="s">
        <v>227</v>
      </c>
      <c r="C133" s="1687" t="s">
        <v>920</v>
      </c>
      <c r="D133" s="979" t="s">
        <v>921</v>
      </c>
      <c r="E133" s="1422" t="s">
        <v>617</v>
      </c>
      <c r="F133" s="1405" t="s">
        <v>922</v>
      </c>
      <c r="G133" s="979" t="s">
        <v>608</v>
      </c>
      <c r="H133" s="982" t="s">
        <v>608</v>
      </c>
      <c r="I133" s="25"/>
      <c r="J133" s="23"/>
      <c r="K133" s="23"/>
    </row>
    <row r="134" spans="1:11" ht="12.75" hidden="1" customHeight="1">
      <c r="A134" s="1690" t="s">
        <v>308</v>
      </c>
      <c r="B134" s="1687" t="s">
        <v>227</v>
      </c>
      <c r="C134" s="1687" t="s">
        <v>371</v>
      </c>
      <c r="D134" s="979" t="s">
        <v>846</v>
      </c>
      <c r="E134" s="1422" t="s">
        <v>617</v>
      </c>
      <c r="F134" s="1405" t="s">
        <v>923</v>
      </c>
      <c r="G134" s="979" t="s">
        <v>608</v>
      </c>
      <c r="H134" s="982" t="s">
        <v>608</v>
      </c>
      <c r="I134" s="25"/>
      <c r="J134" s="23"/>
      <c r="K134" s="23"/>
    </row>
    <row r="135" spans="1:11" ht="12.75" hidden="1" customHeight="1">
      <c r="A135" s="1690" t="s">
        <v>311</v>
      </c>
      <c r="B135" s="1687" t="s">
        <v>114</v>
      </c>
      <c r="C135" s="1687" t="s">
        <v>371</v>
      </c>
      <c r="D135" s="979" t="s">
        <v>846</v>
      </c>
      <c r="E135" s="1422" t="s">
        <v>617</v>
      </c>
      <c r="F135" s="1405" t="s">
        <v>922</v>
      </c>
      <c r="G135" s="979" t="s">
        <v>608</v>
      </c>
      <c r="H135" s="982" t="s">
        <v>608</v>
      </c>
      <c r="I135" s="25"/>
      <c r="J135" s="23"/>
      <c r="K135" s="23"/>
    </row>
    <row r="136" spans="1:11" ht="12.75" hidden="1" customHeight="1">
      <c r="A136" s="1690"/>
      <c r="B136" s="1687"/>
      <c r="C136" s="1687"/>
      <c r="D136" s="979"/>
      <c r="E136" s="1422"/>
      <c r="F136" s="1405"/>
      <c r="G136" s="979"/>
      <c r="H136" s="982"/>
      <c r="I136" s="25"/>
      <c r="J136" s="23"/>
      <c r="K136" s="23"/>
    </row>
    <row r="137" spans="1:11" ht="12.75" hidden="1" customHeight="1">
      <c r="A137" s="1687">
        <v>2008</v>
      </c>
      <c r="B137" s="1687"/>
      <c r="C137" s="1687"/>
      <c r="D137" s="979"/>
      <c r="E137" s="1422"/>
      <c r="F137" s="1405"/>
      <c r="G137" s="979"/>
      <c r="H137" s="982"/>
      <c r="I137" s="25"/>
      <c r="J137" s="23"/>
      <c r="K137" s="23"/>
    </row>
    <row r="138" spans="1:11" ht="12.75" hidden="1" customHeight="1">
      <c r="A138" s="1690"/>
      <c r="B138" s="1687"/>
      <c r="C138" s="1687"/>
      <c r="D138" s="979"/>
      <c r="E138" s="1422"/>
      <c r="F138" s="1405"/>
      <c r="G138" s="979"/>
      <c r="H138" s="982"/>
      <c r="I138" s="25"/>
      <c r="J138" s="23"/>
      <c r="K138" s="23"/>
    </row>
    <row r="139" spans="1:11" ht="12.75" hidden="1" customHeight="1">
      <c r="A139" s="1690" t="s">
        <v>298</v>
      </c>
      <c r="B139" s="1687" t="s">
        <v>114</v>
      </c>
      <c r="C139" s="1687" t="s">
        <v>1095</v>
      </c>
      <c r="D139" s="979" t="s">
        <v>846</v>
      </c>
      <c r="E139" s="1422" t="s">
        <v>617</v>
      </c>
      <c r="F139" s="1405" t="s">
        <v>115</v>
      </c>
      <c r="G139" s="979" t="s">
        <v>608</v>
      </c>
      <c r="H139" s="982" t="s">
        <v>608</v>
      </c>
      <c r="I139" s="25"/>
      <c r="J139" s="23"/>
      <c r="K139" s="23"/>
    </row>
    <row r="140" spans="1:11" ht="12.75" hidden="1" customHeight="1">
      <c r="A140" s="1690" t="s">
        <v>299</v>
      </c>
      <c r="B140" s="1687" t="s">
        <v>114</v>
      </c>
      <c r="C140" s="1687" t="s">
        <v>845</v>
      </c>
      <c r="D140" s="979" t="s">
        <v>93</v>
      </c>
      <c r="E140" s="1422" t="s">
        <v>617</v>
      </c>
      <c r="F140" s="1405" t="s">
        <v>394</v>
      </c>
      <c r="G140" s="979" t="s">
        <v>608</v>
      </c>
      <c r="H140" s="982" t="s">
        <v>608</v>
      </c>
      <c r="I140" s="25"/>
      <c r="J140" s="23"/>
      <c r="K140" s="23"/>
    </row>
    <row r="141" spans="1:11" ht="12.75" hidden="1" customHeight="1">
      <c r="A141" s="1690" t="s">
        <v>300</v>
      </c>
      <c r="B141" s="1687" t="s">
        <v>114</v>
      </c>
      <c r="C141" s="1687" t="s">
        <v>845</v>
      </c>
      <c r="D141" s="979" t="s">
        <v>918</v>
      </c>
      <c r="E141" s="1422" t="s">
        <v>617</v>
      </c>
      <c r="F141" s="1405" t="s">
        <v>71</v>
      </c>
      <c r="G141" s="979" t="s">
        <v>608</v>
      </c>
      <c r="H141" s="982" t="s">
        <v>608</v>
      </c>
      <c r="I141" s="25"/>
      <c r="J141" s="23"/>
      <c r="K141" s="23"/>
    </row>
    <row r="142" spans="1:11" ht="12.75" hidden="1" customHeight="1">
      <c r="A142" s="1690" t="s">
        <v>301</v>
      </c>
      <c r="B142" s="1687" t="s">
        <v>114</v>
      </c>
      <c r="C142" s="1687" t="s">
        <v>532</v>
      </c>
      <c r="D142" s="979" t="s">
        <v>918</v>
      </c>
      <c r="E142" s="1422" t="s">
        <v>617</v>
      </c>
      <c r="F142" s="1405" t="s">
        <v>533</v>
      </c>
      <c r="G142" s="979" t="s">
        <v>608</v>
      </c>
      <c r="H142" s="982" t="s">
        <v>608</v>
      </c>
      <c r="I142" s="25"/>
      <c r="J142" s="23"/>
      <c r="K142" s="23"/>
    </row>
    <row r="143" spans="1:11" ht="12.75" hidden="1" customHeight="1">
      <c r="A143" s="1690" t="s">
        <v>302</v>
      </c>
      <c r="B143" s="1687" t="s">
        <v>114</v>
      </c>
      <c r="C143" s="1687" t="s">
        <v>781</v>
      </c>
      <c r="D143" s="979" t="s">
        <v>918</v>
      </c>
      <c r="E143" s="1422" t="s">
        <v>617</v>
      </c>
      <c r="F143" s="1405" t="s">
        <v>776</v>
      </c>
      <c r="G143" s="979" t="s">
        <v>608</v>
      </c>
      <c r="H143" s="982" t="s">
        <v>608</v>
      </c>
      <c r="I143" s="25"/>
      <c r="J143" s="23"/>
      <c r="K143" s="23"/>
    </row>
    <row r="144" spans="1:11" ht="12.75" hidden="1" customHeight="1">
      <c r="A144" s="1690" t="s">
        <v>303</v>
      </c>
      <c r="B144" s="1687" t="s">
        <v>779</v>
      </c>
      <c r="C144" s="1687" t="s">
        <v>1095</v>
      </c>
      <c r="D144" s="979" t="s">
        <v>918</v>
      </c>
      <c r="E144" s="1422" t="s">
        <v>617</v>
      </c>
      <c r="F144" s="1405" t="s">
        <v>183</v>
      </c>
      <c r="G144" s="979" t="s">
        <v>608</v>
      </c>
      <c r="H144" s="982" t="s">
        <v>608</v>
      </c>
      <c r="I144" s="25"/>
      <c r="J144" s="23"/>
      <c r="K144" s="23"/>
    </row>
    <row r="145" spans="1:11" ht="12.75" hidden="1" customHeight="1">
      <c r="A145" s="1690" t="s">
        <v>304</v>
      </c>
      <c r="B145" s="1687" t="s">
        <v>779</v>
      </c>
      <c r="C145" s="1687" t="s">
        <v>1095</v>
      </c>
      <c r="D145" s="979" t="s">
        <v>918</v>
      </c>
      <c r="E145" s="1422" t="s">
        <v>617</v>
      </c>
      <c r="F145" s="1405" t="s">
        <v>183</v>
      </c>
      <c r="G145" s="979" t="s">
        <v>608</v>
      </c>
      <c r="H145" s="982" t="s">
        <v>608</v>
      </c>
      <c r="I145" s="25"/>
      <c r="J145" s="23"/>
      <c r="K145" s="23"/>
    </row>
    <row r="146" spans="1:11" ht="12.75" hidden="1" customHeight="1">
      <c r="A146" s="1690" t="s">
        <v>305</v>
      </c>
      <c r="B146" s="1687" t="s">
        <v>779</v>
      </c>
      <c r="C146" s="1687" t="s">
        <v>845</v>
      </c>
      <c r="D146" s="979" t="s">
        <v>780</v>
      </c>
      <c r="E146" s="1422" t="s">
        <v>617</v>
      </c>
      <c r="F146" s="1405" t="s">
        <v>777</v>
      </c>
      <c r="G146" s="979" t="s">
        <v>608</v>
      </c>
      <c r="H146" s="982" t="s">
        <v>608</v>
      </c>
      <c r="I146" s="25"/>
      <c r="J146" s="23"/>
      <c r="K146" s="23"/>
    </row>
    <row r="147" spans="1:11" ht="12.75" hidden="1" customHeight="1">
      <c r="A147" s="1690" t="s">
        <v>306</v>
      </c>
      <c r="B147" s="1687" t="s">
        <v>779</v>
      </c>
      <c r="C147" s="1687" t="s">
        <v>845</v>
      </c>
      <c r="D147" s="979" t="s">
        <v>780</v>
      </c>
      <c r="E147" s="1422" t="s">
        <v>782</v>
      </c>
      <c r="F147" s="1405" t="s">
        <v>439</v>
      </c>
      <c r="G147" s="979" t="s">
        <v>608</v>
      </c>
      <c r="H147" s="982" t="s">
        <v>608</v>
      </c>
      <c r="I147" s="25"/>
      <c r="J147" s="23"/>
      <c r="K147" s="23"/>
    </row>
    <row r="148" spans="1:11" ht="12.75" hidden="1" customHeight="1">
      <c r="A148" s="1690" t="s">
        <v>307</v>
      </c>
      <c r="B148" s="1687" t="s">
        <v>779</v>
      </c>
      <c r="C148" s="1687" t="s">
        <v>845</v>
      </c>
      <c r="D148" s="979" t="s">
        <v>780</v>
      </c>
      <c r="E148" s="1422" t="s">
        <v>617</v>
      </c>
      <c r="F148" s="1405" t="s">
        <v>778</v>
      </c>
      <c r="G148" s="979" t="s">
        <v>608</v>
      </c>
      <c r="H148" s="982" t="s">
        <v>608</v>
      </c>
      <c r="I148" s="25"/>
      <c r="J148" s="23"/>
      <c r="K148" s="23"/>
    </row>
    <row r="149" spans="1:11" ht="12.75" hidden="1" customHeight="1">
      <c r="A149" s="1690" t="s">
        <v>308</v>
      </c>
      <c r="B149" s="1687" t="s">
        <v>779</v>
      </c>
      <c r="C149" s="1687" t="s">
        <v>845</v>
      </c>
      <c r="D149" s="979" t="s">
        <v>732</v>
      </c>
      <c r="E149" s="1422" t="s">
        <v>731</v>
      </c>
      <c r="F149" s="1405" t="s">
        <v>730</v>
      </c>
      <c r="G149" s="979" t="s">
        <v>608</v>
      </c>
      <c r="H149" s="982" t="s">
        <v>608</v>
      </c>
      <c r="I149" s="25"/>
      <c r="J149" s="23"/>
      <c r="K149" s="23"/>
    </row>
    <row r="150" spans="1:11" ht="12.75" hidden="1" customHeight="1">
      <c r="A150" s="1690" t="s">
        <v>311</v>
      </c>
      <c r="B150" s="1687" t="s">
        <v>779</v>
      </c>
      <c r="C150" s="1687" t="s">
        <v>845</v>
      </c>
      <c r="D150" s="979" t="s">
        <v>732</v>
      </c>
      <c r="E150" s="1422" t="s">
        <v>733</v>
      </c>
      <c r="F150" s="1405" t="s">
        <v>730</v>
      </c>
      <c r="G150" s="979" t="s">
        <v>608</v>
      </c>
      <c r="H150" s="982" t="s">
        <v>608</v>
      </c>
      <c r="I150" s="25"/>
      <c r="J150" s="23"/>
      <c r="K150" s="23"/>
    </row>
    <row r="151" spans="1:11" ht="12.75" hidden="1" customHeight="1">
      <c r="A151" s="1690"/>
      <c r="B151" s="1687"/>
      <c r="C151" s="1687"/>
      <c r="D151" s="979"/>
      <c r="E151" s="1422"/>
      <c r="F151" s="1405"/>
      <c r="G151" s="979"/>
      <c r="H151" s="982"/>
      <c r="I151" s="25"/>
      <c r="J151" s="23"/>
      <c r="K151" s="23"/>
    </row>
    <row r="152" spans="1:11" ht="12.75" hidden="1" customHeight="1">
      <c r="A152" s="1690"/>
      <c r="B152" s="1687"/>
      <c r="C152" s="1687"/>
      <c r="D152" s="979"/>
      <c r="E152" s="1422"/>
      <c r="F152" s="1405"/>
      <c r="G152" s="979"/>
      <c r="H152" s="982"/>
      <c r="I152" s="25"/>
      <c r="J152" s="23"/>
      <c r="K152" s="23"/>
    </row>
    <row r="153" spans="1:11" ht="12.75" hidden="1" customHeight="1">
      <c r="A153" s="1690"/>
      <c r="B153" s="1687"/>
      <c r="C153" s="1687"/>
      <c r="D153" s="979"/>
      <c r="E153" s="1422"/>
      <c r="F153" s="1405"/>
      <c r="G153" s="979"/>
      <c r="H153" s="982"/>
      <c r="I153" s="25"/>
      <c r="J153" s="23"/>
      <c r="K153" s="23"/>
    </row>
    <row r="154" spans="1:11" ht="12.75" hidden="1" customHeight="1">
      <c r="A154" s="1691">
        <v>2009</v>
      </c>
      <c r="B154" s="1687"/>
      <c r="C154" s="1687"/>
      <c r="D154" s="979"/>
      <c r="E154" s="1422"/>
      <c r="F154" s="1405"/>
      <c r="G154" s="979"/>
      <c r="H154" s="982"/>
      <c r="I154" s="25"/>
      <c r="J154" s="23"/>
      <c r="K154" s="23"/>
    </row>
    <row r="155" spans="1:11" ht="12.75" hidden="1" customHeight="1">
      <c r="A155" s="1690"/>
      <c r="B155" s="1687"/>
      <c r="C155" s="1687"/>
      <c r="D155" s="979"/>
      <c r="E155" s="1422"/>
      <c r="F155" s="1405"/>
      <c r="G155" s="979"/>
      <c r="H155" s="982"/>
      <c r="I155" s="25"/>
      <c r="J155" s="23"/>
      <c r="K155" s="23"/>
    </row>
    <row r="156" spans="1:11" ht="12.75" hidden="1" customHeight="1">
      <c r="A156" s="1690"/>
      <c r="B156" s="1687"/>
      <c r="C156" s="1687"/>
      <c r="D156" s="979"/>
      <c r="E156" s="1422"/>
      <c r="F156" s="1405"/>
      <c r="G156" s="979"/>
      <c r="H156" s="982"/>
      <c r="I156" s="25"/>
      <c r="J156" s="23"/>
      <c r="K156" s="23"/>
    </row>
    <row r="157" spans="1:11" ht="12.75" hidden="1" customHeight="1">
      <c r="A157" s="1690"/>
      <c r="B157" s="1687"/>
      <c r="C157" s="1687"/>
      <c r="D157" s="979"/>
      <c r="E157" s="1422"/>
      <c r="F157" s="1405"/>
      <c r="G157" s="979"/>
      <c r="H157" s="982"/>
      <c r="I157" s="25"/>
      <c r="J157" s="23"/>
      <c r="K157" s="23"/>
    </row>
    <row r="158" spans="1:11" ht="12.75" hidden="1" customHeight="1">
      <c r="A158" s="1690" t="s">
        <v>300</v>
      </c>
      <c r="B158" s="1687" t="s">
        <v>722</v>
      </c>
      <c r="C158" s="1687" t="s">
        <v>723</v>
      </c>
      <c r="D158" s="979" t="s">
        <v>724</v>
      </c>
      <c r="E158" s="1422" t="s">
        <v>724</v>
      </c>
      <c r="F158" s="1405" t="s">
        <v>470</v>
      </c>
      <c r="G158" s="979" t="s">
        <v>724</v>
      </c>
      <c r="H158" s="978" t="s">
        <v>724</v>
      </c>
      <c r="I158" s="25"/>
      <c r="J158" s="23"/>
      <c r="K158" s="23"/>
    </row>
    <row r="159" spans="1:11" ht="12.75" hidden="1" customHeight="1">
      <c r="A159" s="1690" t="s">
        <v>301</v>
      </c>
      <c r="B159" s="1687" t="s">
        <v>722</v>
      </c>
      <c r="C159" s="1687" t="s">
        <v>725</v>
      </c>
      <c r="D159" s="979" t="s">
        <v>726</v>
      </c>
      <c r="E159" s="1422" t="s">
        <v>724</v>
      </c>
      <c r="F159" s="1405" t="s">
        <v>472</v>
      </c>
      <c r="G159" s="979" t="s">
        <v>724</v>
      </c>
      <c r="H159" s="978" t="s">
        <v>724</v>
      </c>
      <c r="I159" s="25"/>
      <c r="J159" s="23"/>
      <c r="K159" s="23"/>
    </row>
    <row r="160" spans="1:11" ht="12.75" hidden="1" customHeight="1">
      <c r="A160" s="1690" t="s">
        <v>302</v>
      </c>
      <c r="B160" s="1687" t="s">
        <v>722</v>
      </c>
      <c r="C160" s="1687" t="s">
        <v>727</v>
      </c>
      <c r="D160" s="979" t="s">
        <v>728</v>
      </c>
      <c r="E160" s="1422" t="s">
        <v>724</v>
      </c>
      <c r="F160" s="1405" t="s">
        <v>471</v>
      </c>
      <c r="G160" s="979" t="s">
        <v>724</v>
      </c>
      <c r="H160" s="978" t="s">
        <v>724</v>
      </c>
      <c r="I160" s="25"/>
      <c r="J160" s="23"/>
      <c r="K160" s="23"/>
    </row>
    <row r="161" spans="1:11" ht="12.75" hidden="1" customHeight="1">
      <c r="A161" s="1690" t="s">
        <v>303</v>
      </c>
      <c r="B161" s="1687" t="s">
        <v>722</v>
      </c>
      <c r="C161" s="1687" t="s">
        <v>729</v>
      </c>
      <c r="D161" s="979" t="s">
        <v>728</v>
      </c>
      <c r="E161" s="1422" t="s">
        <v>724</v>
      </c>
      <c r="F161" s="1405" t="s">
        <v>979</v>
      </c>
      <c r="G161" s="979" t="s">
        <v>724</v>
      </c>
      <c r="H161" s="978" t="s">
        <v>724</v>
      </c>
      <c r="I161" s="25"/>
      <c r="J161" s="23"/>
      <c r="K161" s="23"/>
    </row>
    <row r="162" spans="1:11" ht="12.75" hidden="1" customHeight="1">
      <c r="A162" s="1690" t="s">
        <v>304</v>
      </c>
      <c r="B162" s="1687" t="s">
        <v>722</v>
      </c>
      <c r="C162" s="1687" t="s">
        <v>900</v>
      </c>
      <c r="D162" s="979"/>
      <c r="E162" s="1422"/>
      <c r="F162" s="1405" t="s">
        <v>784</v>
      </c>
      <c r="G162" s="979"/>
      <c r="H162" s="982"/>
      <c r="I162" s="25"/>
      <c r="J162" s="23"/>
      <c r="K162" s="23"/>
    </row>
    <row r="163" spans="1:11" ht="12.75" hidden="1" customHeight="1" thickBot="1">
      <c r="A163" s="1690" t="s">
        <v>305</v>
      </c>
      <c r="B163" s="1687" t="s">
        <v>722</v>
      </c>
      <c r="C163" s="1687" t="s">
        <v>367</v>
      </c>
      <c r="D163" s="979"/>
      <c r="E163" s="1422"/>
      <c r="F163" s="1405" t="s">
        <v>368</v>
      </c>
      <c r="G163" s="989"/>
      <c r="H163" s="990"/>
      <c r="I163" s="25"/>
      <c r="J163" s="23"/>
      <c r="K163" s="23"/>
    </row>
    <row r="164" spans="1:11" ht="12.75" hidden="1" customHeight="1" thickTop="1">
      <c r="A164" s="1690" t="s">
        <v>306</v>
      </c>
      <c r="B164" s="1687" t="s">
        <v>722</v>
      </c>
      <c r="C164" s="1687" t="s">
        <v>367</v>
      </c>
      <c r="D164" s="979"/>
      <c r="E164" s="1422"/>
      <c r="F164" s="1405" t="s">
        <v>369</v>
      </c>
      <c r="G164" s="983"/>
      <c r="H164" s="991"/>
      <c r="I164" s="25"/>
      <c r="J164" s="23"/>
      <c r="K164" s="23"/>
    </row>
    <row r="165" spans="1:11" ht="12.75" hidden="1" customHeight="1">
      <c r="A165" s="1690" t="s">
        <v>307</v>
      </c>
      <c r="B165" s="1687" t="s">
        <v>722</v>
      </c>
      <c r="C165" s="1687" t="s">
        <v>367</v>
      </c>
      <c r="D165" s="979"/>
      <c r="E165" s="1422"/>
      <c r="F165" s="1405" t="s">
        <v>370</v>
      </c>
      <c r="G165" s="983"/>
      <c r="H165" s="991"/>
      <c r="I165" s="25"/>
      <c r="J165" s="23"/>
      <c r="K165" s="23"/>
    </row>
    <row r="166" spans="1:11" ht="12.75" hidden="1" customHeight="1">
      <c r="A166" s="1690" t="s">
        <v>308</v>
      </c>
      <c r="B166" s="1687" t="s">
        <v>722</v>
      </c>
      <c r="C166" s="1687" t="s">
        <v>367</v>
      </c>
      <c r="D166" s="979"/>
      <c r="E166" s="1422"/>
      <c r="F166" s="1405" t="s">
        <v>727</v>
      </c>
      <c r="G166" s="983"/>
      <c r="H166" s="991"/>
      <c r="I166" s="25"/>
      <c r="J166" s="23"/>
      <c r="K166" s="23"/>
    </row>
    <row r="167" spans="1:11" ht="12.75" hidden="1" customHeight="1">
      <c r="A167" s="1690" t="s">
        <v>311</v>
      </c>
      <c r="B167" s="1687" t="s">
        <v>722</v>
      </c>
      <c r="C167" s="1687" t="s">
        <v>353</v>
      </c>
      <c r="D167" s="979"/>
      <c r="E167" s="1422"/>
      <c r="F167" s="1405" t="s">
        <v>187</v>
      </c>
      <c r="G167" s="983"/>
      <c r="H167" s="991"/>
      <c r="I167" s="25"/>
      <c r="J167" s="23"/>
      <c r="K167" s="23"/>
    </row>
    <row r="168" spans="1:11" ht="12.75" hidden="1" customHeight="1">
      <c r="A168" s="1690"/>
      <c r="B168" s="1687"/>
      <c r="C168" s="1687"/>
      <c r="D168" s="979"/>
      <c r="E168" s="1422"/>
      <c r="F168" s="1405"/>
      <c r="G168" s="983"/>
      <c r="H168" s="991"/>
      <c r="I168" s="25"/>
      <c r="J168" s="23"/>
      <c r="K168" s="23"/>
    </row>
    <row r="169" spans="1:11" ht="12.75" hidden="1" customHeight="1">
      <c r="A169" s="1691">
        <v>2010</v>
      </c>
      <c r="B169" s="1687"/>
      <c r="C169" s="1687"/>
      <c r="D169" s="979"/>
      <c r="E169" s="1422"/>
      <c r="F169" s="1405"/>
      <c r="G169" s="983"/>
      <c r="H169" s="991"/>
      <c r="I169" s="25"/>
      <c r="J169" s="23"/>
      <c r="K169" s="23"/>
    </row>
    <row r="170" spans="1:11" ht="12.75" hidden="1" customHeight="1">
      <c r="A170" s="1690"/>
      <c r="B170" s="1687"/>
      <c r="C170" s="1687"/>
      <c r="D170" s="979"/>
      <c r="E170" s="1422"/>
      <c r="F170" s="1405"/>
      <c r="G170" s="983"/>
      <c r="H170" s="991"/>
      <c r="I170" s="25"/>
      <c r="J170" s="23"/>
      <c r="K170" s="23"/>
    </row>
    <row r="171" spans="1:11" ht="12.75" hidden="1" customHeight="1">
      <c r="A171" s="1690" t="s">
        <v>298</v>
      </c>
      <c r="B171" s="1687" t="s">
        <v>354</v>
      </c>
      <c r="C171" s="1687" t="s">
        <v>353</v>
      </c>
      <c r="D171" s="979"/>
      <c r="E171" s="1422"/>
      <c r="F171" s="1405" t="s">
        <v>187</v>
      </c>
      <c r="G171" s="983"/>
      <c r="H171" s="991"/>
      <c r="I171" s="25"/>
      <c r="J171" s="23"/>
      <c r="K171" s="23"/>
    </row>
    <row r="172" spans="1:11" ht="12.75" hidden="1" customHeight="1">
      <c r="A172" s="1690" t="s">
        <v>299</v>
      </c>
      <c r="B172" s="1687" t="s">
        <v>354</v>
      </c>
      <c r="C172" s="1687" t="s">
        <v>858</v>
      </c>
      <c r="D172" s="979"/>
      <c r="E172" s="1422"/>
      <c r="F172" s="1405" t="s">
        <v>924</v>
      </c>
      <c r="G172" s="983"/>
      <c r="H172" s="991"/>
      <c r="I172" s="25"/>
      <c r="J172" s="23"/>
      <c r="K172" s="23"/>
    </row>
    <row r="173" spans="1:11" ht="12.75" hidden="1" customHeight="1">
      <c r="A173" s="1690" t="s">
        <v>300</v>
      </c>
      <c r="B173" s="1687" t="s">
        <v>354</v>
      </c>
      <c r="C173" s="1687" t="s">
        <v>223</v>
      </c>
      <c r="D173" s="979"/>
      <c r="E173" s="1422"/>
      <c r="F173" s="1405" t="s">
        <v>539</v>
      </c>
      <c r="G173" s="983"/>
      <c r="H173" s="991"/>
      <c r="I173" s="25"/>
      <c r="J173" s="23"/>
      <c r="K173" s="23"/>
    </row>
    <row r="174" spans="1:11" ht="12.75" hidden="1" customHeight="1">
      <c r="A174" s="1690" t="s">
        <v>301</v>
      </c>
      <c r="B174" s="1687" t="s">
        <v>354</v>
      </c>
      <c r="C174" s="1687" t="s">
        <v>223</v>
      </c>
      <c r="D174" s="979"/>
      <c r="E174" s="1422"/>
      <c r="F174" s="1405" t="s">
        <v>539</v>
      </c>
      <c r="G174" s="983"/>
      <c r="H174" s="991"/>
      <c r="I174" s="25"/>
      <c r="J174" s="23"/>
      <c r="K174" s="23"/>
    </row>
    <row r="175" spans="1:11" ht="12.75" hidden="1" customHeight="1">
      <c r="A175" s="1690" t="s">
        <v>302</v>
      </c>
      <c r="B175" s="1687" t="s">
        <v>354</v>
      </c>
      <c r="C175" s="1687" t="s">
        <v>223</v>
      </c>
      <c r="D175" s="979"/>
      <c r="E175" s="1422"/>
      <c r="F175" s="1405" t="s">
        <v>539</v>
      </c>
      <c r="G175" s="983"/>
      <c r="H175" s="991"/>
      <c r="I175" s="25"/>
      <c r="J175" s="23"/>
      <c r="K175" s="23"/>
    </row>
    <row r="176" spans="1:11" ht="12.75" hidden="1" customHeight="1">
      <c r="A176" s="1690" t="s">
        <v>303</v>
      </c>
      <c r="B176" s="1687" t="s">
        <v>354</v>
      </c>
      <c r="C176" s="1687" t="s">
        <v>223</v>
      </c>
      <c r="D176" s="979"/>
      <c r="E176" s="1422"/>
      <c r="F176" s="1405" t="s">
        <v>539</v>
      </c>
      <c r="G176" s="983"/>
      <c r="H176" s="991"/>
      <c r="I176" s="25"/>
      <c r="J176" s="23"/>
      <c r="K176" s="23"/>
    </row>
    <row r="177" spans="1:11" ht="12.75" hidden="1" customHeight="1">
      <c r="A177" s="1690" t="s">
        <v>304</v>
      </c>
      <c r="B177" s="1687" t="s">
        <v>354</v>
      </c>
      <c r="C177" s="1687" t="s">
        <v>223</v>
      </c>
      <c r="D177" s="979"/>
      <c r="E177" s="1422"/>
      <c r="F177" s="1405" t="s">
        <v>539</v>
      </c>
      <c r="G177" s="983"/>
      <c r="H177" s="991"/>
      <c r="I177" s="25"/>
      <c r="J177" s="23"/>
      <c r="K177" s="23"/>
    </row>
    <row r="178" spans="1:11" ht="12.75" hidden="1" customHeight="1">
      <c r="A178" s="1690" t="s">
        <v>305</v>
      </c>
      <c r="B178" s="1687" t="s">
        <v>354</v>
      </c>
      <c r="C178" s="1687" t="s">
        <v>223</v>
      </c>
      <c r="D178" s="979"/>
      <c r="E178" s="1422"/>
      <c r="F178" s="1405" t="s">
        <v>539</v>
      </c>
      <c r="G178" s="983"/>
      <c r="H178" s="991"/>
      <c r="I178" s="25"/>
      <c r="J178" s="23"/>
      <c r="K178" s="23"/>
    </row>
    <row r="179" spans="1:11" ht="12.75" hidden="1" customHeight="1">
      <c r="A179" s="1690" t="s">
        <v>306</v>
      </c>
      <c r="B179" s="1687" t="s">
        <v>354</v>
      </c>
      <c r="C179" s="1687" t="s">
        <v>223</v>
      </c>
      <c r="D179" s="979"/>
      <c r="E179" s="1422"/>
      <c r="F179" s="1405" t="s">
        <v>539</v>
      </c>
      <c r="G179" s="983"/>
      <c r="H179" s="991"/>
      <c r="I179" s="25"/>
      <c r="J179" s="23"/>
      <c r="K179" s="23"/>
    </row>
    <row r="180" spans="1:11" ht="12.75" hidden="1" customHeight="1">
      <c r="A180" s="1690" t="s">
        <v>307</v>
      </c>
      <c r="B180" s="1687" t="s">
        <v>722</v>
      </c>
      <c r="C180" s="1687" t="s">
        <v>1111</v>
      </c>
      <c r="D180" s="979"/>
      <c r="E180" s="1422"/>
      <c r="F180" s="1405" t="s">
        <v>862</v>
      </c>
      <c r="G180" s="983"/>
      <c r="H180" s="991"/>
      <c r="I180" s="25"/>
      <c r="J180" s="23"/>
      <c r="K180" s="23"/>
    </row>
    <row r="181" spans="1:11" ht="12.75" hidden="1" customHeight="1">
      <c r="A181" s="1690" t="s">
        <v>308</v>
      </c>
      <c r="B181" s="1687" t="s">
        <v>722</v>
      </c>
      <c r="C181" s="1687" t="s">
        <v>1112</v>
      </c>
      <c r="D181" s="979"/>
      <c r="E181" s="1422"/>
      <c r="F181" s="1405" t="s">
        <v>1113</v>
      </c>
      <c r="G181" s="983"/>
      <c r="H181" s="991"/>
      <c r="I181" s="25"/>
      <c r="J181" s="23"/>
      <c r="K181" s="23"/>
    </row>
    <row r="182" spans="1:11" ht="12.75" hidden="1" customHeight="1">
      <c r="A182" s="1690" t="s">
        <v>311</v>
      </c>
      <c r="B182" s="1687" t="s">
        <v>722</v>
      </c>
      <c r="C182" s="1687" t="s">
        <v>1112</v>
      </c>
      <c r="D182" s="979"/>
      <c r="E182" s="1422"/>
      <c r="F182" s="1405" t="s">
        <v>869</v>
      </c>
      <c r="G182" s="983"/>
      <c r="H182" s="991"/>
      <c r="I182" s="25"/>
      <c r="J182" s="23"/>
      <c r="K182" s="23"/>
    </row>
    <row r="183" spans="1:11" ht="12.75" hidden="1" customHeight="1">
      <c r="A183" s="1690"/>
      <c r="B183" s="1687"/>
      <c r="C183" s="1687"/>
      <c r="D183" s="979"/>
      <c r="E183" s="1422"/>
      <c r="F183" s="1405"/>
      <c r="G183" s="983"/>
      <c r="H183" s="991"/>
      <c r="I183" s="25"/>
      <c r="J183" s="23"/>
      <c r="K183" s="23"/>
    </row>
    <row r="184" spans="1:11" ht="12.75" hidden="1" customHeight="1">
      <c r="A184" s="1690"/>
      <c r="B184" s="1687"/>
      <c r="C184" s="1687"/>
      <c r="D184" s="979"/>
      <c r="E184" s="1422"/>
      <c r="F184" s="1405"/>
      <c r="G184" s="983"/>
      <c r="H184" s="991"/>
      <c r="I184" s="25"/>
      <c r="J184" s="23"/>
      <c r="K184" s="23"/>
    </row>
    <row r="185" spans="1:11" ht="12.75" hidden="1" customHeight="1">
      <c r="A185" s="1691">
        <v>2011</v>
      </c>
      <c r="B185" s="1693"/>
      <c r="C185" s="1693"/>
      <c r="D185" s="979"/>
      <c r="E185" s="1422"/>
      <c r="F185" s="1405"/>
      <c r="G185" s="983"/>
      <c r="H185" s="991"/>
      <c r="I185" s="25"/>
      <c r="J185" s="23"/>
      <c r="K185" s="23"/>
    </row>
    <row r="186" spans="1:11" ht="12.75" hidden="1" customHeight="1">
      <c r="A186" s="1692"/>
      <c r="B186" s="1693"/>
      <c r="C186" s="1693"/>
      <c r="D186" s="979"/>
      <c r="E186" s="1422"/>
      <c r="F186" s="1405"/>
      <c r="G186" s="983"/>
      <c r="H186" s="991"/>
      <c r="I186" s="25"/>
      <c r="J186" s="23"/>
      <c r="K186" s="23"/>
    </row>
    <row r="187" spans="1:11" ht="12.75" hidden="1" customHeight="1">
      <c r="A187" s="1692" t="s">
        <v>298</v>
      </c>
      <c r="B187" s="1693" t="s">
        <v>722</v>
      </c>
      <c r="C187" s="1693" t="s">
        <v>1116</v>
      </c>
      <c r="D187" s="979"/>
      <c r="E187" s="1422"/>
      <c r="F187" s="1314" t="s">
        <v>1117</v>
      </c>
      <c r="G187" s="983"/>
      <c r="H187" s="991"/>
      <c r="I187" s="25"/>
      <c r="J187" s="23"/>
      <c r="K187" s="23"/>
    </row>
    <row r="188" spans="1:11" ht="12.75" hidden="1" customHeight="1">
      <c r="A188" s="1692" t="s">
        <v>299</v>
      </c>
      <c r="B188" s="1693" t="s">
        <v>722</v>
      </c>
      <c r="C188" s="1693" t="s">
        <v>1116</v>
      </c>
      <c r="D188" s="979"/>
      <c r="E188" s="1422"/>
      <c r="F188" s="1314" t="s">
        <v>1117</v>
      </c>
      <c r="G188" s="983"/>
      <c r="H188" s="991"/>
      <c r="I188" s="25"/>
      <c r="J188" s="23"/>
      <c r="K188" s="23"/>
    </row>
    <row r="189" spans="1:11" ht="12.75" hidden="1" customHeight="1">
      <c r="A189" s="1692" t="s">
        <v>300</v>
      </c>
      <c r="B189" s="1693" t="s">
        <v>722</v>
      </c>
      <c r="C189" s="1693" t="s">
        <v>1112</v>
      </c>
      <c r="D189" s="979"/>
      <c r="E189" s="1422"/>
      <c r="F189" s="1314" t="s">
        <v>1117</v>
      </c>
      <c r="G189" s="983"/>
      <c r="H189" s="991"/>
      <c r="I189" s="25"/>
      <c r="J189" s="23"/>
      <c r="K189" s="23"/>
    </row>
    <row r="190" spans="1:11" ht="12.75" hidden="1" customHeight="1">
      <c r="A190" s="1692" t="s">
        <v>301</v>
      </c>
      <c r="B190" s="1693" t="s">
        <v>1197</v>
      </c>
      <c r="C190" s="1693" t="s">
        <v>1198</v>
      </c>
      <c r="D190" s="979"/>
      <c r="E190" s="1422"/>
      <c r="F190" s="1314" t="s">
        <v>1117</v>
      </c>
      <c r="G190" s="983"/>
      <c r="H190" s="991"/>
      <c r="I190" s="25"/>
      <c r="J190" s="23"/>
      <c r="K190" s="23"/>
    </row>
    <row r="191" spans="1:11" ht="12.75" hidden="1" customHeight="1">
      <c r="A191" s="1692" t="s">
        <v>302</v>
      </c>
      <c r="B191" s="1693" t="s">
        <v>1201</v>
      </c>
      <c r="C191" s="1693" t="s">
        <v>1198</v>
      </c>
      <c r="D191" s="979"/>
      <c r="E191" s="1422"/>
      <c r="F191" s="1314" t="s">
        <v>1117</v>
      </c>
      <c r="G191" s="983"/>
      <c r="H191" s="991"/>
      <c r="I191" s="25"/>
      <c r="J191" s="23"/>
      <c r="K191" s="23"/>
    </row>
    <row r="192" spans="1:11" ht="12.75" hidden="1" customHeight="1">
      <c r="A192" s="1692" t="s">
        <v>303</v>
      </c>
      <c r="B192" s="1693" t="s">
        <v>1202</v>
      </c>
      <c r="C192" s="1693" t="s">
        <v>1198</v>
      </c>
      <c r="D192" s="979"/>
      <c r="E192" s="1422"/>
      <c r="F192" s="1314" t="s">
        <v>1117</v>
      </c>
      <c r="G192" s="983"/>
      <c r="H192" s="991"/>
      <c r="I192" s="25"/>
      <c r="J192" s="23"/>
      <c r="K192" s="23"/>
    </row>
    <row r="193" spans="1:11" ht="12.75" hidden="1" customHeight="1">
      <c r="A193" s="1692" t="s">
        <v>304</v>
      </c>
      <c r="B193" s="1693" t="s">
        <v>1202</v>
      </c>
      <c r="C193" s="1693" t="s">
        <v>1255</v>
      </c>
      <c r="D193" s="979"/>
      <c r="E193" s="1422"/>
      <c r="F193" s="1314" t="s">
        <v>1117</v>
      </c>
      <c r="G193" s="983"/>
      <c r="H193" s="991"/>
      <c r="I193" s="25"/>
      <c r="J193" s="23"/>
      <c r="K193" s="23"/>
    </row>
    <row r="194" spans="1:11" ht="12.75" hidden="1" customHeight="1">
      <c r="A194" s="1692" t="s">
        <v>305</v>
      </c>
      <c r="B194" s="1693" t="s">
        <v>1202</v>
      </c>
      <c r="C194" s="1693" t="s">
        <v>1255</v>
      </c>
      <c r="D194" s="979"/>
      <c r="E194" s="1422"/>
      <c r="F194" s="1314" t="s">
        <v>1262</v>
      </c>
      <c r="G194" s="983"/>
      <c r="H194" s="991"/>
      <c r="I194" s="25"/>
      <c r="J194" s="23"/>
      <c r="K194" s="23"/>
    </row>
    <row r="195" spans="1:11" ht="12.75" hidden="1" customHeight="1">
      <c r="A195" s="1692" t="s">
        <v>306</v>
      </c>
      <c r="B195" s="1693" t="s">
        <v>1202</v>
      </c>
      <c r="C195" s="1693" t="s">
        <v>1255</v>
      </c>
      <c r="D195" s="979"/>
      <c r="E195" s="1422"/>
      <c r="F195" s="1314" t="s">
        <v>1117</v>
      </c>
      <c r="G195" s="983"/>
      <c r="H195" s="991"/>
      <c r="I195" s="25"/>
      <c r="J195" s="23"/>
      <c r="K195" s="23"/>
    </row>
    <row r="196" spans="1:11" ht="12.75" hidden="1" customHeight="1">
      <c r="A196" s="1692" t="s">
        <v>307</v>
      </c>
      <c r="B196" s="1693" t="s">
        <v>1202</v>
      </c>
      <c r="C196" s="1693" t="s">
        <v>1255</v>
      </c>
      <c r="D196" s="979"/>
      <c r="E196" s="1422"/>
      <c r="F196" s="1314" t="s">
        <v>1117</v>
      </c>
      <c r="G196" s="983"/>
      <c r="H196" s="991"/>
      <c r="I196" s="25"/>
      <c r="J196" s="23"/>
      <c r="K196" s="23"/>
    </row>
    <row r="197" spans="1:11" ht="12.75" hidden="1" customHeight="1">
      <c r="A197" s="1692" t="s">
        <v>308</v>
      </c>
      <c r="B197" s="1693" t="s">
        <v>1202</v>
      </c>
      <c r="C197" s="1693" t="s">
        <v>1255</v>
      </c>
      <c r="D197" s="979"/>
      <c r="E197" s="1422"/>
      <c r="F197" s="1314" t="s">
        <v>1117</v>
      </c>
      <c r="G197" s="983"/>
      <c r="H197" s="991"/>
      <c r="I197" s="25"/>
      <c r="J197" s="23"/>
      <c r="K197" s="23"/>
    </row>
    <row r="198" spans="1:11" ht="12.75" hidden="1" customHeight="1">
      <c r="A198" s="1692" t="s">
        <v>311</v>
      </c>
      <c r="B198" s="1693" t="s">
        <v>1202</v>
      </c>
      <c r="C198" s="1693" t="s">
        <v>1256</v>
      </c>
      <c r="D198" s="979"/>
      <c r="E198" s="1422"/>
      <c r="F198" s="1314" t="s">
        <v>1117</v>
      </c>
      <c r="G198" s="983"/>
      <c r="H198" s="991"/>
      <c r="I198" s="25"/>
      <c r="J198" s="23"/>
      <c r="K198" s="23"/>
    </row>
    <row r="199" spans="1:11" ht="12.75" hidden="1" customHeight="1">
      <c r="A199" s="1692"/>
      <c r="B199" s="1693"/>
      <c r="C199" s="1693"/>
      <c r="D199" s="979"/>
      <c r="E199" s="1422"/>
      <c r="F199" s="1314"/>
      <c r="G199" s="983"/>
      <c r="H199" s="991"/>
      <c r="I199" s="25"/>
      <c r="J199" s="23"/>
      <c r="K199" s="23"/>
    </row>
    <row r="200" spans="1:11" ht="12.75" hidden="1" customHeight="1">
      <c r="A200" s="1691">
        <v>2012</v>
      </c>
      <c r="B200" s="1693"/>
      <c r="C200" s="1693"/>
      <c r="D200" s="979"/>
      <c r="E200" s="1422"/>
      <c r="F200" s="1314"/>
      <c r="G200" s="983"/>
      <c r="H200" s="991"/>
      <c r="I200" s="25"/>
      <c r="J200" s="23"/>
      <c r="K200" s="23"/>
    </row>
    <row r="201" spans="1:11" ht="12.75" hidden="1" customHeight="1">
      <c r="A201" s="1693"/>
      <c r="B201" s="1693"/>
      <c r="C201" s="1693"/>
      <c r="D201" s="979"/>
      <c r="E201" s="1422"/>
      <c r="F201" s="1314"/>
      <c r="G201" s="983"/>
      <c r="H201" s="991"/>
      <c r="I201" s="25"/>
      <c r="J201" s="23"/>
      <c r="K201" s="23"/>
    </row>
    <row r="202" spans="1:11" ht="12.75" hidden="1" customHeight="1">
      <c r="A202" s="1694" t="s">
        <v>298</v>
      </c>
      <c r="B202" s="1693" t="s">
        <v>1202</v>
      </c>
      <c r="C202" s="1693" t="s">
        <v>1257</v>
      </c>
      <c r="D202" s="979"/>
      <c r="E202" s="1422"/>
      <c r="F202" s="1314" t="s">
        <v>1117</v>
      </c>
      <c r="G202" s="983"/>
      <c r="H202" s="991"/>
      <c r="I202" s="25"/>
      <c r="J202" s="23"/>
      <c r="K202" s="23"/>
    </row>
    <row r="203" spans="1:11" ht="12.75" hidden="1" customHeight="1">
      <c r="A203" s="1694" t="s">
        <v>299</v>
      </c>
      <c r="B203" s="1693" t="s">
        <v>1202</v>
      </c>
      <c r="C203" s="1693" t="s">
        <v>1257</v>
      </c>
      <c r="D203" s="979"/>
      <c r="E203" s="1422"/>
      <c r="F203" s="1314" t="s">
        <v>1117</v>
      </c>
      <c r="G203" s="983"/>
      <c r="H203" s="991"/>
      <c r="I203" s="25"/>
      <c r="J203" s="23"/>
      <c r="K203" s="23"/>
    </row>
    <row r="204" spans="1:11" s="215" customFormat="1" ht="12.75" hidden="1" customHeight="1">
      <c r="A204" s="1694" t="s">
        <v>300</v>
      </c>
      <c r="B204" s="1703" t="s">
        <v>1258</v>
      </c>
      <c r="C204" s="1703" t="s">
        <v>1259</v>
      </c>
      <c r="D204" s="1685"/>
      <c r="E204" s="1425"/>
      <c r="F204" s="1315" t="s">
        <v>1263</v>
      </c>
      <c r="G204" s="992"/>
      <c r="H204" s="993"/>
      <c r="I204" s="221"/>
      <c r="J204" s="217"/>
      <c r="K204" s="217"/>
    </row>
    <row r="205" spans="1:11" ht="12.75" hidden="1" customHeight="1">
      <c r="A205" s="1694" t="s">
        <v>301</v>
      </c>
      <c r="B205" s="1693" t="s">
        <v>1260</v>
      </c>
      <c r="C205" s="1693" t="s">
        <v>1259</v>
      </c>
      <c r="D205" s="979"/>
      <c r="E205" s="1422"/>
      <c r="F205" s="1314" t="s">
        <v>1264</v>
      </c>
      <c r="G205" s="983"/>
      <c r="H205" s="991"/>
      <c r="I205" s="25"/>
      <c r="J205" s="23"/>
      <c r="K205" s="23"/>
    </row>
    <row r="206" spans="1:11" ht="12.75" hidden="1" customHeight="1">
      <c r="A206" s="1694" t="s">
        <v>302</v>
      </c>
      <c r="B206" s="1693" t="s">
        <v>1260</v>
      </c>
      <c r="C206" s="1693" t="s">
        <v>1259</v>
      </c>
      <c r="D206" s="979"/>
      <c r="E206" s="1422"/>
      <c r="F206" s="1314" t="s">
        <v>1265</v>
      </c>
      <c r="G206" s="983"/>
      <c r="H206" s="991"/>
      <c r="I206" s="25"/>
      <c r="J206" s="23"/>
      <c r="K206" s="23"/>
    </row>
    <row r="207" spans="1:11" s="215" customFormat="1" ht="12.75" hidden="1" customHeight="1">
      <c r="A207" s="1694" t="s">
        <v>303</v>
      </c>
      <c r="B207" s="1703" t="s">
        <v>1260</v>
      </c>
      <c r="C207" s="1703" t="s">
        <v>1259</v>
      </c>
      <c r="D207" s="1685"/>
      <c r="E207" s="1425"/>
      <c r="F207" s="1315" t="s">
        <v>1265</v>
      </c>
      <c r="G207" s="992"/>
      <c r="H207" s="993"/>
      <c r="I207" s="221"/>
      <c r="J207" s="217"/>
      <c r="K207" s="217"/>
    </row>
    <row r="208" spans="1:11" ht="12.75" hidden="1" customHeight="1">
      <c r="A208" s="1694" t="s">
        <v>304</v>
      </c>
      <c r="B208" s="1693" t="s">
        <v>1260</v>
      </c>
      <c r="C208" s="1693" t="s">
        <v>1259</v>
      </c>
      <c r="D208" s="979"/>
      <c r="E208" s="1422"/>
      <c r="F208" s="1314" t="s">
        <v>1265</v>
      </c>
      <c r="G208" s="983"/>
      <c r="H208" s="991"/>
      <c r="I208" s="25"/>
      <c r="J208" s="23"/>
      <c r="K208" s="23"/>
    </row>
    <row r="209" spans="1:11" ht="12.75" hidden="1" customHeight="1">
      <c r="A209" s="1694" t="s">
        <v>305</v>
      </c>
      <c r="B209" s="1693" t="s">
        <v>1260</v>
      </c>
      <c r="C209" s="1693" t="s">
        <v>1259</v>
      </c>
      <c r="D209" s="979"/>
      <c r="E209" s="1422"/>
      <c r="F209" s="1314" t="s">
        <v>1265</v>
      </c>
      <c r="G209" s="983"/>
      <c r="H209" s="991"/>
      <c r="I209" s="25"/>
      <c r="J209" s="23"/>
      <c r="K209" s="23"/>
    </row>
    <row r="210" spans="1:11" s="215" customFormat="1" ht="12.75" hidden="1" customHeight="1">
      <c r="A210" s="1694" t="s">
        <v>306</v>
      </c>
      <c r="B210" s="1703" t="s">
        <v>1260</v>
      </c>
      <c r="C210" s="1703" t="s">
        <v>1259</v>
      </c>
      <c r="D210" s="1685"/>
      <c r="E210" s="1425"/>
      <c r="F210" s="1315" t="s">
        <v>1265</v>
      </c>
      <c r="G210" s="992"/>
      <c r="H210" s="993"/>
      <c r="I210" s="221"/>
      <c r="J210" s="217"/>
      <c r="K210" s="217"/>
    </row>
    <row r="211" spans="1:11" ht="12.75" hidden="1" customHeight="1">
      <c r="A211" s="1694" t="s">
        <v>307</v>
      </c>
      <c r="B211" s="1693" t="s">
        <v>1260</v>
      </c>
      <c r="C211" s="1693" t="s">
        <v>1259</v>
      </c>
      <c r="D211" s="979"/>
      <c r="E211" s="1422"/>
      <c r="F211" s="1314" t="s">
        <v>1265</v>
      </c>
      <c r="G211" s="983"/>
      <c r="H211" s="991"/>
      <c r="I211" s="25"/>
      <c r="J211" s="23"/>
      <c r="K211" s="23"/>
    </row>
    <row r="212" spans="1:11" ht="12.75" hidden="1" customHeight="1">
      <c r="A212" s="1694" t="s">
        <v>308</v>
      </c>
      <c r="B212" s="1693" t="s">
        <v>1261</v>
      </c>
      <c r="C212" s="1693" t="s">
        <v>511</v>
      </c>
      <c r="D212" s="979"/>
      <c r="E212" s="1422"/>
      <c r="F212" s="1314" t="s">
        <v>1265</v>
      </c>
      <c r="G212" s="983"/>
      <c r="H212" s="991"/>
      <c r="I212" s="25"/>
      <c r="J212" s="23"/>
      <c r="K212" s="23"/>
    </row>
    <row r="213" spans="1:11" s="215" customFormat="1" ht="12.75" hidden="1" customHeight="1">
      <c r="A213" s="1694" t="s">
        <v>311</v>
      </c>
      <c r="B213" s="1704" t="s">
        <v>1261</v>
      </c>
      <c r="C213" s="1704" t="s">
        <v>511</v>
      </c>
      <c r="D213" s="1685"/>
      <c r="E213" s="1425"/>
      <c r="F213" s="1315" t="s">
        <v>1265</v>
      </c>
      <c r="G213" s="992"/>
      <c r="H213" s="993"/>
      <c r="I213" s="221"/>
      <c r="J213" s="217"/>
      <c r="K213" s="217"/>
    </row>
    <row r="214" spans="1:11" ht="12.75" hidden="1" customHeight="1">
      <c r="A214" s="1690"/>
      <c r="B214" s="1687"/>
      <c r="C214" s="1687"/>
      <c r="D214" s="979"/>
      <c r="E214" s="1422"/>
      <c r="F214" s="1405"/>
      <c r="G214" s="983"/>
      <c r="H214" s="991"/>
      <c r="I214" s="25"/>
      <c r="J214" s="23"/>
      <c r="K214" s="23"/>
    </row>
    <row r="215" spans="1:11" ht="12.75" hidden="1" customHeight="1">
      <c r="A215" s="1691">
        <v>2013</v>
      </c>
      <c r="B215" s="1687"/>
      <c r="C215" s="1687"/>
      <c r="D215" s="979"/>
      <c r="E215" s="1422"/>
      <c r="F215" s="1405"/>
      <c r="G215" s="983"/>
      <c r="H215" s="991"/>
      <c r="I215" s="25"/>
      <c r="J215" s="23"/>
      <c r="K215" s="23"/>
    </row>
    <row r="216" spans="1:11" ht="12.75" hidden="1" customHeight="1">
      <c r="A216" s="1694" t="s">
        <v>345</v>
      </c>
      <c r="B216" s="1696" t="s">
        <v>1261</v>
      </c>
      <c r="C216" s="1696" t="s">
        <v>511</v>
      </c>
      <c r="D216" s="979"/>
      <c r="E216" s="1422"/>
      <c r="F216" s="1316" t="s">
        <v>1265</v>
      </c>
      <c r="G216" s="983"/>
      <c r="H216" s="991"/>
      <c r="I216" s="25"/>
      <c r="J216" s="23"/>
      <c r="K216" s="23"/>
    </row>
    <row r="217" spans="1:11" ht="12.75" hidden="1" customHeight="1">
      <c r="A217" s="1694" t="s">
        <v>1278</v>
      </c>
      <c r="B217" s="1696" t="s">
        <v>1261</v>
      </c>
      <c r="C217" s="1696" t="s">
        <v>511</v>
      </c>
      <c r="D217" s="979"/>
      <c r="E217" s="1422"/>
      <c r="F217" s="1316" t="s">
        <v>1265</v>
      </c>
      <c r="G217" s="983"/>
      <c r="H217" s="991"/>
      <c r="I217" s="25"/>
      <c r="J217" s="23"/>
      <c r="K217" s="23"/>
    </row>
    <row r="218" spans="1:11" s="215" customFormat="1" ht="12.75" hidden="1" customHeight="1">
      <c r="A218" s="1694" t="s">
        <v>335</v>
      </c>
      <c r="B218" s="1696" t="s">
        <v>1261</v>
      </c>
      <c r="C218" s="1696" t="s">
        <v>511</v>
      </c>
      <c r="D218" s="1685"/>
      <c r="E218" s="1425"/>
      <c r="F218" s="1316" t="s">
        <v>1284</v>
      </c>
      <c r="G218" s="992"/>
      <c r="H218" s="993"/>
      <c r="I218" s="221"/>
      <c r="J218" s="217"/>
      <c r="K218" s="217"/>
    </row>
    <row r="219" spans="1:11" ht="12.75" hidden="1" customHeight="1">
      <c r="A219" s="1694" t="s">
        <v>336</v>
      </c>
      <c r="B219" s="1696" t="s">
        <v>1261</v>
      </c>
      <c r="C219" s="1696" t="s">
        <v>511</v>
      </c>
      <c r="D219" s="979"/>
      <c r="E219" s="1422"/>
      <c r="F219" s="1316" t="s">
        <v>1284</v>
      </c>
      <c r="G219" s="983"/>
      <c r="H219" s="991"/>
      <c r="I219" s="25"/>
      <c r="J219" s="23"/>
      <c r="K219" s="23"/>
    </row>
    <row r="220" spans="1:11" ht="12.75" hidden="1" customHeight="1">
      <c r="A220" s="1694" t="s">
        <v>337</v>
      </c>
      <c r="B220" s="1696" t="s">
        <v>1261</v>
      </c>
      <c r="C220" s="1696" t="s">
        <v>511</v>
      </c>
      <c r="D220" s="979"/>
      <c r="E220" s="1422"/>
      <c r="F220" s="1316" t="s">
        <v>1265</v>
      </c>
      <c r="G220" s="983"/>
      <c r="H220" s="991"/>
      <c r="I220" s="25"/>
      <c r="J220" s="23"/>
      <c r="K220" s="23"/>
    </row>
    <row r="221" spans="1:11" ht="12.75" hidden="1" customHeight="1">
      <c r="A221" s="1694" t="s">
        <v>338</v>
      </c>
      <c r="B221" s="1696" t="s">
        <v>1261</v>
      </c>
      <c r="C221" s="1696" t="s">
        <v>511</v>
      </c>
      <c r="D221" s="979"/>
      <c r="E221" s="1422"/>
      <c r="F221" s="1316" t="s">
        <v>1265</v>
      </c>
      <c r="G221" s="983"/>
      <c r="H221" s="991"/>
      <c r="I221" s="25"/>
      <c r="J221" s="23"/>
      <c r="K221" s="23"/>
    </row>
    <row r="222" spans="1:11" ht="12.75" hidden="1" customHeight="1">
      <c r="A222" s="1694" t="s">
        <v>339</v>
      </c>
      <c r="B222" s="1696" t="s">
        <v>1261</v>
      </c>
      <c r="C222" s="1696" t="s">
        <v>1302</v>
      </c>
      <c r="D222" s="979"/>
      <c r="E222" s="1422"/>
      <c r="F222" s="1316" t="s">
        <v>1265</v>
      </c>
      <c r="G222" s="983"/>
      <c r="H222" s="991"/>
      <c r="I222" s="25"/>
      <c r="J222" s="23"/>
      <c r="K222" s="23"/>
    </row>
    <row r="223" spans="1:11" ht="12.75" hidden="1" customHeight="1">
      <c r="A223" s="1694" t="s">
        <v>340</v>
      </c>
      <c r="B223" s="1696" t="s">
        <v>1261</v>
      </c>
      <c r="C223" s="1696" t="s">
        <v>1302</v>
      </c>
      <c r="D223" s="979"/>
      <c r="E223" s="1422"/>
      <c r="F223" s="1316" t="s">
        <v>1265</v>
      </c>
      <c r="G223" s="983"/>
      <c r="H223" s="991"/>
      <c r="I223" s="25"/>
      <c r="J223" s="23"/>
      <c r="K223" s="23"/>
    </row>
    <row r="224" spans="1:11" ht="12.75" hidden="1" customHeight="1">
      <c r="A224" s="1694" t="s">
        <v>341</v>
      </c>
      <c r="B224" s="1696" t="s">
        <v>1261</v>
      </c>
      <c r="C224" s="1696" t="s">
        <v>1302</v>
      </c>
      <c r="D224" s="979"/>
      <c r="E224" s="1422"/>
      <c r="F224" s="1316" t="s">
        <v>1303</v>
      </c>
      <c r="G224" s="983"/>
      <c r="H224" s="991"/>
      <c r="I224" s="25"/>
      <c r="J224" s="23"/>
      <c r="K224" s="23"/>
    </row>
    <row r="225" spans="1:11" ht="12.75" hidden="1" customHeight="1">
      <c r="A225" s="1694" t="s">
        <v>342</v>
      </c>
      <c r="B225" s="1696" t="s">
        <v>1261</v>
      </c>
      <c r="C225" s="1696" t="s">
        <v>1302</v>
      </c>
      <c r="D225" s="979"/>
      <c r="E225" s="1422"/>
      <c r="F225" s="1316" t="s">
        <v>1303</v>
      </c>
      <c r="G225" s="983"/>
      <c r="H225" s="991"/>
      <c r="I225" s="25"/>
      <c r="J225" s="23"/>
      <c r="K225" s="23"/>
    </row>
    <row r="226" spans="1:11" ht="12.75" hidden="1" customHeight="1">
      <c r="A226" s="1694" t="s">
        <v>343</v>
      </c>
      <c r="B226" s="1696" t="s">
        <v>1261</v>
      </c>
      <c r="C226" s="1696" t="s">
        <v>1302</v>
      </c>
      <c r="D226" s="979"/>
      <c r="E226" s="1422"/>
      <c r="F226" s="1316" t="s">
        <v>1303</v>
      </c>
      <c r="G226" s="983"/>
      <c r="H226" s="991"/>
      <c r="I226" s="25"/>
      <c r="J226" s="23"/>
      <c r="K226" s="23"/>
    </row>
    <row r="227" spans="1:11" ht="12.75" hidden="1" customHeight="1">
      <c r="A227" s="1694" t="s">
        <v>344</v>
      </c>
      <c r="B227" s="1696" t="s">
        <v>1261</v>
      </c>
      <c r="C227" s="1696" t="s">
        <v>1302</v>
      </c>
      <c r="D227" s="979"/>
      <c r="E227" s="1422"/>
      <c r="F227" s="1316" t="s">
        <v>1303</v>
      </c>
      <c r="G227" s="983"/>
      <c r="H227" s="991"/>
      <c r="I227" s="25"/>
      <c r="J227" s="23"/>
      <c r="K227" s="23"/>
    </row>
    <row r="228" spans="1:11" ht="12.75" hidden="1" customHeight="1">
      <c r="A228" s="1695"/>
      <c r="B228" s="1696"/>
      <c r="C228" s="1696"/>
      <c r="D228" s="1423"/>
      <c r="E228" s="1424"/>
      <c r="F228" s="1317"/>
      <c r="G228" s="983"/>
      <c r="H228" s="991"/>
      <c r="I228" s="25"/>
      <c r="J228" s="23"/>
      <c r="K228" s="23"/>
    </row>
    <row r="229" spans="1:11" ht="12.75" hidden="1" customHeight="1">
      <c r="A229" s="1691">
        <v>2014</v>
      </c>
      <c r="B229" s="1705"/>
      <c r="C229" s="1696"/>
      <c r="D229" s="1423"/>
      <c r="E229" s="1424"/>
      <c r="F229" s="1317"/>
      <c r="G229" s="983"/>
      <c r="H229" s="991"/>
      <c r="I229" s="25"/>
      <c r="J229" s="23"/>
      <c r="K229" s="23"/>
    </row>
    <row r="230" spans="1:11" ht="20.25" hidden="1" customHeight="1">
      <c r="A230" s="1694" t="s">
        <v>345</v>
      </c>
      <c r="B230" s="1696" t="s">
        <v>1261</v>
      </c>
      <c r="C230" s="1696" t="s">
        <v>1302</v>
      </c>
      <c r="D230" s="1423"/>
      <c r="E230" s="1424"/>
      <c r="F230" s="1317" t="s">
        <v>1303</v>
      </c>
      <c r="G230" s="983"/>
      <c r="H230" s="991"/>
      <c r="I230" s="25"/>
      <c r="J230" s="23"/>
      <c r="K230" s="23"/>
    </row>
    <row r="231" spans="1:11" ht="18.75" hidden="1" customHeight="1">
      <c r="A231" s="1694" t="s">
        <v>1278</v>
      </c>
      <c r="B231" s="1696" t="s">
        <v>1261</v>
      </c>
      <c r="C231" s="1696" t="s">
        <v>1302</v>
      </c>
      <c r="D231" s="1423"/>
      <c r="E231" s="1424"/>
      <c r="F231" s="1317" t="s">
        <v>1303</v>
      </c>
      <c r="G231" s="983"/>
      <c r="H231" s="991"/>
      <c r="I231" s="25"/>
      <c r="J231" s="23"/>
      <c r="K231" s="23"/>
    </row>
    <row r="232" spans="1:11" ht="18.75" hidden="1" customHeight="1">
      <c r="A232" s="1694" t="s">
        <v>335</v>
      </c>
      <c r="B232" s="1696" t="s">
        <v>1261</v>
      </c>
      <c r="C232" s="1696" t="s">
        <v>1302</v>
      </c>
      <c r="D232" s="1423"/>
      <c r="E232" s="1424"/>
      <c r="F232" s="1317" t="s">
        <v>1303</v>
      </c>
      <c r="G232" s="983"/>
      <c r="H232" s="991"/>
      <c r="I232" s="25"/>
      <c r="J232" s="23"/>
      <c r="K232" s="23"/>
    </row>
    <row r="233" spans="1:11" ht="19.5" hidden="1" customHeight="1" thickBot="1">
      <c r="A233" s="1694" t="s">
        <v>336</v>
      </c>
      <c r="B233" s="1696" t="s">
        <v>1261</v>
      </c>
      <c r="C233" s="1696" t="s">
        <v>1302</v>
      </c>
      <c r="D233" s="1423"/>
      <c r="E233" s="1426"/>
      <c r="F233" s="1317" t="s">
        <v>1303</v>
      </c>
      <c r="G233" s="995"/>
      <c r="H233" s="990"/>
      <c r="I233" s="25"/>
      <c r="J233" s="23"/>
      <c r="K233" s="23"/>
    </row>
    <row r="234" spans="1:11" ht="18.75" hidden="1" customHeight="1" thickTop="1">
      <c r="A234" s="1694" t="s">
        <v>337</v>
      </c>
      <c r="B234" s="1696" t="s">
        <v>1261</v>
      </c>
      <c r="C234" s="1696" t="s">
        <v>1302</v>
      </c>
      <c r="D234" s="1706"/>
      <c r="E234" s="1436"/>
      <c r="F234" s="1317" t="s">
        <v>1303</v>
      </c>
      <c r="G234" s="971"/>
      <c r="H234" s="971"/>
      <c r="I234" s="23"/>
      <c r="J234" s="23"/>
      <c r="K234" s="23"/>
    </row>
    <row r="235" spans="1:11" ht="18.75" hidden="1" customHeight="1">
      <c r="A235" s="1694" t="s">
        <v>338</v>
      </c>
      <c r="B235" s="1696" t="s">
        <v>1261</v>
      </c>
      <c r="C235" s="1696" t="s">
        <v>1302</v>
      </c>
      <c r="D235" s="1421"/>
      <c r="E235" s="1427"/>
      <c r="F235" s="1317" t="s">
        <v>1303</v>
      </c>
      <c r="G235" s="970"/>
      <c r="H235" s="970"/>
      <c r="I235" s="23"/>
      <c r="J235" s="23"/>
      <c r="K235" s="23"/>
    </row>
    <row r="236" spans="1:11" ht="18.75" hidden="1" customHeight="1">
      <c r="A236" s="1694" t="s">
        <v>339</v>
      </c>
      <c r="B236" s="1696" t="s">
        <v>1261</v>
      </c>
      <c r="C236" s="1696" t="s">
        <v>1302</v>
      </c>
      <c r="D236" s="1421"/>
      <c r="E236" s="1427"/>
      <c r="F236" s="1317" t="s">
        <v>1303</v>
      </c>
      <c r="G236" s="970"/>
      <c r="H236" s="970"/>
      <c r="I236" s="23"/>
      <c r="J236" s="23"/>
      <c r="K236" s="23"/>
    </row>
    <row r="237" spans="1:11" ht="20.25" hidden="1" customHeight="1">
      <c r="A237" s="1694" t="s">
        <v>340</v>
      </c>
      <c r="B237" s="1696" t="s">
        <v>1261</v>
      </c>
      <c r="C237" s="1696" t="s">
        <v>511</v>
      </c>
      <c r="D237" s="1421"/>
      <c r="E237" s="1427"/>
      <c r="F237" s="1317" t="s">
        <v>1303</v>
      </c>
      <c r="G237" s="970"/>
      <c r="H237" s="970"/>
      <c r="I237" s="23"/>
      <c r="J237" s="23"/>
      <c r="K237" s="23"/>
    </row>
    <row r="238" spans="1:11" ht="17.25" hidden="1" customHeight="1">
      <c r="A238" s="1694" t="s">
        <v>341</v>
      </c>
      <c r="B238" s="1696" t="s">
        <v>1261</v>
      </c>
      <c r="C238" s="1696" t="s">
        <v>511</v>
      </c>
      <c r="D238" s="1421"/>
      <c r="E238" s="1427"/>
      <c r="F238" s="1317" t="s">
        <v>1303</v>
      </c>
      <c r="G238" s="970"/>
      <c r="H238" s="970"/>
      <c r="I238" s="23"/>
      <c r="J238" s="23"/>
      <c r="K238" s="23"/>
    </row>
    <row r="239" spans="1:11" ht="19.5" hidden="1" customHeight="1">
      <c r="A239" s="1694" t="s">
        <v>342</v>
      </c>
      <c r="B239" s="1696" t="s">
        <v>1261</v>
      </c>
      <c r="C239" s="1696" t="s">
        <v>511</v>
      </c>
      <c r="D239" s="1421"/>
      <c r="E239" s="1427"/>
      <c r="F239" s="1317" t="s">
        <v>1303</v>
      </c>
      <c r="G239" s="970"/>
      <c r="H239" s="970"/>
      <c r="I239" s="23"/>
      <c r="J239" s="23"/>
      <c r="K239" s="23"/>
    </row>
    <row r="240" spans="1:11" ht="18.75" hidden="1" customHeight="1">
      <c r="A240" s="1694" t="s">
        <v>343</v>
      </c>
      <c r="B240" s="1696" t="s">
        <v>1261</v>
      </c>
      <c r="C240" s="1696" t="s">
        <v>511</v>
      </c>
      <c r="D240" s="1421"/>
      <c r="E240" s="1427"/>
      <c r="F240" s="1317" t="s">
        <v>1303</v>
      </c>
      <c r="G240" s="970"/>
      <c r="H240" s="970"/>
      <c r="I240" s="23"/>
      <c r="J240" s="23"/>
      <c r="K240" s="23"/>
    </row>
    <row r="241" spans="1:11" ht="22.5" hidden="1" customHeight="1" thickBot="1">
      <c r="A241" s="1694" t="s">
        <v>344</v>
      </c>
      <c r="B241" s="1696" t="s">
        <v>1261</v>
      </c>
      <c r="C241" s="1696" t="s">
        <v>1302</v>
      </c>
      <c r="D241" s="1684"/>
      <c r="E241" s="1428"/>
      <c r="F241" s="1317" t="s">
        <v>1316</v>
      </c>
      <c r="G241" s="970"/>
      <c r="H241" s="970"/>
      <c r="I241" s="23"/>
      <c r="J241" s="23"/>
      <c r="K241" s="23"/>
    </row>
    <row r="242" spans="1:11" ht="19.5" hidden="1" customHeight="1" thickTop="1">
      <c r="A242" s="1694"/>
      <c r="B242" s="1696"/>
      <c r="C242" s="1696"/>
      <c r="D242" s="1421"/>
      <c r="E242" s="1427"/>
      <c r="F242" s="1317"/>
      <c r="G242" s="970"/>
      <c r="H242" s="970"/>
      <c r="I242" s="23"/>
      <c r="J242" s="23"/>
      <c r="K242" s="23"/>
    </row>
    <row r="243" spans="1:11" ht="19.5" hidden="1" customHeight="1">
      <c r="A243" s="1691">
        <v>2015</v>
      </c>
      <c r="B243" s="1696"/>
      <c r="C243" s="1696"/>
      <c r="D243" s="1421"/>
      <c r="E243" s="1427"/>
      <c r="F243" s="1317"/>
      <c r="G243" s="970"/>
      <c r="H243" s="970"/>
      <c r="I243" s="23"/>
      <c r="J243" s="23"/>
      <c r="K243" s="23"/>
    </row>
    <row r="244" spans="1:11" ht="19.5" hidden="1" customHeight="1">
      <c r="A244" s="1694" t="s">
        <v>345</v>
      </c>
      <c r="B244" s="1696" t="s">
        <v>1261</v>
      </c>
      <c r="C244" s="1696" t="s">
        <v>1317</v>
      </c>
      <c r="D244" s="1421"/>
      <c r="E244" s="1427"/>
      <c r="F244" s="1317" t="s">
        <v>1316</v>
      </c>
      <c r="G244" s="970"/>
      <c r="H244" s="970"/>
      <c r="I244" s="23"/>
      <c r="J244" s="23"/>
      <c r="K244" s="23"/>
    </row>
    <row r="245" spans="1:11" ht="19.5" hidden="1" customHeight="1">
      <c r="A245" s="1694" t="s">
        <v>334</v>
      </c>
      <c r="B245" s="1696" t="s">
        <v>1321</v>
      </c>
      <c r="C245" s="1696" t="s">
        <v>1319</v>
      </c>
      <c r="D245" s="1421"/>
      <c r="E245" s="1427"/>
      <c r="F245" s="1317"/>
      <c r="G245" s="970"/>
      <c r="H245" s="970"/>
      <c r="I245" s="23"/>
      <c r="J245" s="23"/>
      <c r="K245" s="23"/>
    </row>
    <row r="246" spans="1:11" ht="19.5" hidden="1" customHeight="1">
      <c r="A246" s="1694" t="s">
        <v>335</v>
      </c>
      <c r="B246" s="1696" t="s">
        <v>1321</v>
      </c>
      <c r="C246" s="1696" t="s">
        <v>1319</v>
      </c>
      <c r="D246" s="1421"/>
      <c r="E246" s="1427"/>
      <c r="F246" s="1317"/>
      <c r="G246" s="970"/>
      <c r="H246" s="970"/>
      <c r="I246" s="23"/>
      <c r="J246" s="23"/>
      <c r="K246" s="23"/>
    </row>
    <row r="247" spans="1:11" ht="19.5" hidden="1" customHeight="1">
      <c r="A247" s="1694" t="s">
        <v>336</v>
      </c>
      <c r="B247" s="1696" t="s">
        <v>1322</v>
      </c>
      <c r="C247" s="1696" t="s">
        <v>1319</v>
      </c>
      <c r="D247" s="1421"/>
      <c r="E247" s="1427"/>
      <c r="F247" s="1317"/>
      <c r="G247" s="970"/>
      <c r="H247" s="970"/>
      <c r="I247" s="23"/>
      <c r="J247" s="23"/>
      <c r="K247" s="23"/>
    </row>
    <row r="248" spans="1:11" ht="19.5" hidden="1" customHeight="1">
      <c r="A248" s="1694" t="s">
        <v>337</v>
      </c>
      <c r="B248" s="1696" t="s">
        <v>1322</v>
      </c>
      <c r="C248" s="1696" t="s">
        <v>1319</v>
      </c>
      <c r="D248" s="1421"/>
      <c r="E248" s="1427"/>
      <c r="F248" s="1317"/>
      <c r="G248" s="970"/>
      <c r="H248" s="970"/>
      <c r="I248" s="23"/>
      <c r="J248" s="23"/>
      <c r="K248" s="23"/>
    </row>
    <row r="249" spans="1:11" ht="19.5" hidden="1" customHeight="1">
      <c r="A249" s="1694" t="s">
        <v>338</v>
      </c>
      <c r="B249" s="1696" t="s">
        <v>1322</v>
      </c>
      <c r="C249" s="1696" t="s">
        <v>1319</v>
      </c>
      <c r="D249" s="1421"/>
      <c r="E249" s="1427"/>
      <c r="F249" s="1317"/>
      <c r="G249" s="970"/>
      <c r="H249" s="970"/>
      <c r="I249" s="23"/>
      <c r="J249" s="23"/>
      <c r="K249" s="23"/>
    </row>
    <row r="250" spans="1:11" ht="19.5" hidden="1" customHeight="1">
      <c r="A250" s="1694" t="s">
        <v>339</v>
      </c>
      <c r="B250" s="1696" t="s">
        <v>1322</v>
      </c>
      <c r="C250" s="1696" t="s">
        <v>729</v>
      </c>
      <c r="D250" s="1421"/>
      <c r="E250" s="1427"/>
      <c r="F250" s="1317"/>
      <c r="G250" s="970"/>
      <c r="H250" s="970"/>
      <c r="I250" s="23"/>
      <c r="J250" s="23"/>
      <c r="K250" s="23"/>
    </row>
    <row r="251" spans="1:11" ht="19.5" hidden="1" customHeight="1">
      <c r="A251" s="1694" t="s">
        <v>340</v>
      </c>
      <c r="B251" s="1696" t="s">
        <v>1322</v>
      </c>
      <c r="C251" s="1696" t="s">
        <v>729</v>
      </c>
      <c r="D251" s="1421"/>
      <c r="E251" s="1427"/>
      <c r="F251" s="1317"/>
      <c r="G251" s="970"/>
      <c r="H251" s="970"/>
      <c r="I251" s="23"/>
      <c r="J251" s="23"/>
      <c r="K251" s="23"/>
    </row>
    <row r="252" spans="1:11" ht="19.5" hidden="1" customHeight="1">
      <c r="A252" s="1694" t="s">
        <v>341</v>
      </c>
      <c r="B252" s="1696" t="s">
        <v>1322</v>
      </c>
      <c r="C252" s="1696" t="s">
        <v>1328</v>
      </c>
      <c r="D252" s="1421"/>
      <c r="E252" s="1427"/>
      <c r="F252" s="1317"/>
      <c r="G252" s="970"/>
      <c r="H252" s="970"/>
      <c r="I252" s="23"/>
      <c r="J252" s="23"/>
      <c r="K252" s="23"/>
    </row>
    <row r="253" spans="1:11" ht="19.5" hidden="1" customHeight="1">
      <c r="A253" s="1694" t="s">
        <v>342</v>
      </c>
      <c r="B253" s="1696" t="s">
        <v>1330</v>
      </c>
      <c r="C253" s="1696" t="s">
        <v>1319</v>
      </c>
      <c r="D253" s="1421"/>
      <c r="E253" s="1427"/>
      <c r="F253" s="1317"/>
      <c r="G253" s="970"/>
      <c r="H253" s="970"/>
      <c r="I253" s="23"/>
      <c r="J253" s="23"/>
      <c r="K253" s="23"/>
    </row>
    <row r="254" spans="1:11" ht="19.5" hidden="1" customHeight="1">
      <c r="A254" s="1694" t="s">
        <v>343</v>
      </c>
      <c r="B254" s="1696" t="s">
        <v>1331</v>
      </c>
      <c r="C254" s="1696" t="s">
        <v>1319</v>
      </c>
      <c r="D254" s="1421"/>
      <c r="E254" s="1427"/>
      <c r="F254" s="1317"/>
      <c r="G254" s="970"/>
      <c r="H254" s="970"/>
      <c r="I254" s="23"/>
      <c r="J254" s="23"/>
      <c r="K254" s="23"/>
    </row>
    <row r="255" spans="1:11" ht="19.5" hidden="1" customHeight="1">
      <c r="A255" s="1694" t="s">
        <v>344</v>
      </c>
      <c r="B255" s="1696" t="s">
        <v>1330</v>
      </c>
      <c r="C255" s="1696" t="s">
        <v>1333</v>
      </c>
      <c r="D255" s="1421"/>
      <c r="E255" s="1427"/>
      <c r="F255" s="1317"/>
      <c r="G255" s="970"/>
      <c r="H255" s="970"/>
      <c r="I255" s="23"/>
      <c r="J255" s="23"/>
      <c r="K255" s="23"/>
    </row>
    <row r="256" spans="1:11" ht="19.5" customHeight="1">
      <c r="A256" s="1694"/>
      <c r="B256" s="1696"/>
      <c r="C256" s="1696"/>
      <c r="D256" s="1421"/>
      <c r="E256" s="1427"/>
      <c r="F256" s="1317"/>
      <c r="G256" s="970"/>
      <c r="H256" s="970"/>
      <c r="I256" s="23"/>
      <c r="J256" s="23"/>
      <c r="K256" s="23"/>
    </row>
    <row r="257" spans="1:11" ht="19.5" hidden="1" customHeight="1">
      <c r="A257" s="1691">
        <v>2016</v>
      </c>
      <c r="B257" s="1696"/>
      <c r="C257" s="1696"/>
      <c r="D257" s="1421"/>
      <c r="E257" s="1427"/>
      <c r="F257" s="1317"/>
      <c r="G257" s="970"/>
      <c r="H257" s="970"/>
      <c r="I257" s="23"/>
      <c r="J257" s="23"/>
      <c r="K257" s="23"/>
    </row>
    <row r="258" spans="1:11" ht="19.5" hidden="1" customHeight="1">
      <c r="A258" s="1694" t="s">
        <v>345</v>
      </c>
      <c r="B258" s="1696" t="s">
        <v>1330</v>
      </c>
      <c r="C258" s="1696" t="s">
        <v>1333</v>
      </c>
      <c r="D258" s="1421"/>
      <c r="E258" s="1427"/>
      <c r="F258" s="1317"/>
      <c r="G258" s="970"/>
      <c r="H258" s="970"/>
      <c r="I258" s="23"/>
      <c r="J258" s="23"/>
      <c r="K258" s="23"/>
    </row>
    <row r="259" spans="1:11" ht="19.5" hidden="1" customHeight="1">
      <c r="A259" s="1694" t="s">
        <v>334</v>
      </c>
      <c r="B259" s="1696" t="s">
        <v>1330</v>
      </c>
      <c r="C259" s="1696" t="s">
        <v>1333</v>
      </c>
      <c r="D259" s="1421"/>
      <c r="E259" s="1427"/>
      <c r="F259" s="1317"/>
      <c r="G259" s="970"/>
      <c r="H259" s="970"/>
      <c r="I259" s="23"/>
      <c r="J259" s="23"/>
      <c r="K259" s="23"/>
    </row>
    <row r="260" spans="1:11" ht="19.5" hidden="1" customHeight="1">
      <c r="A260" s="1694" t="s">
        <v>335</v>
      </c>
      <c r="B260" s="1696" t="s">
        <v>1330</v>
      </c>
      <c r="C260" s="1696" t="s">
        <v>1333</v>
      </c>
      <c r="D260" s="1421"/>
      <c r="E260" s="1427"/>
      <c r="F260" s="1317"/>
      <c r="G260" s="970"/>
      <c r="H260" s="970"/>
      <c r="I260" s="23"/>
      <c r="J260" s="23"/>
      <c r="K260" s="23"/>
    </row>
    <row r="261" spans="1:11" ht="19.5" hidden="1" customHeight="1">
      <c r="A261" s="1694" t="s">
        <v>336</v>
      </c>
      <c r="B261" s="1696" t="s">
        <v>1330</v>
      </c>
      <c r="C261" s="1696" t="s">
        <v>1333</v>
      </c>
      <c r="D261" s="1421"/>
      <c r="E261" s="1427"/>
      <c r="F261" s="1317"/>
      <c r="G261" s="970"/>
      <c r="H261" s="970"/>
      <c r="I261" s="23"/>
      <c r="J261" s="23"/>
      <c r="K261" s="23"/>
    </row>
    <row r="262" spans="1:11" ht="19.5" hidden="1" customHeight="1">
      <c r="A262" s="1694" t="s">
        <v>337</v>
      </c>
      <c r="B262" s="1696" t="s">
        <v>1330</v>
      </c>
      <c r="C262" s="1696" t="s">
        <v>1333</v>
      </c>
      <c r="D262" s="1421"/>
      <c r="E262" s="1427"/>
      <c r="F262" s="1317"/>
      <c r="G262" s="970"/>
      <c r="H262" s="970"/>
      <c r="I262" s="23"/>
      <c r="J262" s="23"/>
      <c r="K262" s="23"/>
    </row>
    <row r="263" spans="1:11" ht="19.5" hidden="1" customHeight="1">
      <c r="A263" s="1694" t="s">
        <v>338</v>
      </c>
      <c r="B263" s="1696" t="s">
        <v>1348</v>
      </c>
      <c r="C263" s="1696" t="s">
        <v>1333</v>
      </c>
      <c r="D263" s="1421"/>
      <c r="E263" s="1427"/>
      <c r="F263" s="1317"/>
      <c r="G263" s="970"/>
      <c r="H263" s="970"/>
      <c r="I263" s="23"/>
      <c r="J263" s="23"/>
      <c r="K263" s="23"/>
    </row>
    <row r="264" spans="1:11" ht="19.5" hidden="1" customHeight="1">
      <c r="A264" s="1694" t="s">
        <v>339</v>
      </c>
      <c r="B264" s="1696" t="s">
        <v>1348</v>
      </c>
      <c r="C264" s="1696" t="s">
        <v>1333</v>
      </c>
      <c r="D264" s="1421"/>
      <c r="E264" s="1427"/>
      <c r="F264" s="1317"/>
      <c r="G264" s="970"/>
      <c r="H264" s="970"/>
      <c r="I264" s="23"/>
      <c r="J264" s="23"/>
      <c r="K264" s="23"/>
    </row>
    <row r="265" spans="1:11" ht="19.5" hidden="1" customHeight="1">
      <c r="A265" s="1694" t="s">
        <v>340</v>
      </c>
      <c r="B265" s="1696" t="s">
        <v>1348</v>
      </c>
      <c r="C265" s="1696" t="s">
        <v>1319</v>
      </c>
      <c r="D265" s="1421"/>
      <c r="E265" s="1427"/>
      <c r="F265" s="1317"/>
      <c r="G265" s="970"/>
      <c r="H265" s="970"/>
      <c r="I265" s="23"/>
      <c r="J265" s="23"/>
      <c r="K265" s="23"/>
    </row>
    <row r="266" spans="1:11" ht="19.5" hidden="1" customHeight="1">
      <c r="A266" s="1694" t="s">
        <v>341</v>
      </c>
      <c r="B266" s="1696" t="s">
        <v>1348</v>
      </c>
      <c r="C266" s="1696" t="s">
        <v>1319</v>
      </c>
      <c r="D266" s="1421"/>
      <c r="E266" s="1427"/>
      <c r="F266" s="1317"/>
      <c r="G266" s="970"/>
      <c r="H266" s="970"/>
      <c r="I266" s="23"/>
      <c r="J266" s="23"/>
      <c r="K266" s="23"/>
    </row>
    <row r="267" spans="1:11" ht="19.5" hidden="1" customHeight="1">
      <c r="A267" s="1694" t="s">
        <v>342</v>
      </c>
      <c r="B267" s="1696" t="s">
        <v>1348</v>
      </c>
      <c r="C267" s="1696" t="s">
        <v>1319</v>
      </c>
      <c r="D267" s="1421"/>
      <c r="E267" s="1427"/>
      <c r="F267" s="1317"/>
      <c r="G267" s="970"/>
      <c r="H267" s="970"/>
      <c r="I267" s="23"/>
      <c r="J267" s="23"/>
      <c r="K267" s="23"/>
    </row>
    <row r="268" spans="1:11" ht="19.5" hidden="1" customHeight="1">
      <c r="A268" s="1694" t="s">
        <v>343</v>
      </c>
      <c r="B268" s="1696" t="s">
        <v>1348</v>
      </c>
      <c r="C268" s="1696" t="s">
        <v>1319</v>
      </c>
      <c r="D268" s="1421"/>
      <c r="E268" s="1427"/>
      <c r="F268" s="1317"/>
      <c r="G268" s="970"/>
      <c r="H268" s="970"/>
      <c r="I268" s="23"/>
      <c r="J268" s="23"/>
      <c r="K268" s="23"/>
    </row>
    <row r="269" spans="1:11" ht="19.5" hidden="1" customHeight="1">
      <c r="A269" s="1694" t="s">
        <v>344</v>
      </c>
      <c r="B269" s="1696" t="s">
        <v>1348</v>
      </c>
      <c r="C269" s="1696" t="s">
        <v>1319</v>
      </c>
      <c r="D269" s="1421"/>
      <c r="E269" s="1427"/>
      <c r="F269" s="1317"/>
      <c r="G269" s="970"/>
      <c r="H269" s="970"/>
      <c r="I269" s="23"/>
      <c r="J269" s="23"/>
      <c r="K269" s="23"/>
    </row>
    <row r="270" spans="1:11" ht="19.5" hidden="1" customHeight="1">
      <c r="A270" s="1694"/>
      <c r="B270" s="1696"/>
      <c r="C270" s="1696"/>
      <c r="D270" s="1421"/>
      <c r="E270" s="1427"/>
      <c r="F270" s="1317"/>
      <c r="G270" s="970"/>
      <c r="H270" s="970"/>
      <c r="I270" s="23"/>
      <c r="J270" s="23"/>
      <c r="K270" s="23"/>
    </row>
    <row r="271" spans="1:11" ht="19.5" customHeight="1">
      <c r="A271" s="1691">
        <v>2017</v>
      </c>
      <c r="B271" s="1696"/>
      <c r="C271" s="1696"/>
      <c r="D271" s="1421"/>
      <c r="E271" s="1427"/>
      <c r="F271" s="1317"/>
      <c r="G271" s="970"/>
      <c r="H271" s="970"/>
      <c r="I271" s="23"/>
      <c r="J271" s="23"/>
      <c r="K271" s="23"/>
    </row>
    <row r="272" spans="1:11" ht="19.5" customHeight="1">
      <c r="A272" s="1694" t="s">
        <v>345</v>
      </c>
      <c r="B272" s="1696" t="s">
        <v>1348</v>
      </c>
      <c r="C272" s="1696" t="s">
        <v>1319</v>
      </c>
      <c r="D272" s="1421"/>
      <c r="E272" s="1427"/>
      <c r="F272" s="1317"/>
      <c r="G272" s="970"/>
      <c r="H272" s="970"/>
      <c r="I272" s="23"/>
      <c r="J272" s="23"/>
      <c r="K272" s="23"/>
    </row>
    <row r="273" spans="1:11" ht="19.5" customHeight="1">
      <c r="A273" s="1694" t="s">
        <v>334</v>
      </c>
      <c r="B273" s="1696" t="s">
        <v>1348</v>
      </c>
      <c r="C273" s="1696" t="s">
        <v>1319</v>
      </c>
      <c r="D273" s="1421"/>
      <c r="E273" s="1427"/>
      <c r="F273" s="1317"/>
      <c r="G273" s="970"/>
      <c r="H273" s="970"/>
      <c r="I273" s="23"/>
      <c r="J273" s="23"/>
      <c r="K273" s="23"/>
    </row>
    <row r="274" spans="1:11" ht="19.5" customHeight="1">
      <c r="A274" s="1694" t="s">
        <v>335</v>
      </c>
      <c r="B274" s="1696" t="s">
        <v>1348</v>
      </c>
      <c r="C274" s="1696" t="s">
        <v>1319</v>
      </c>
      <c r="D274" s="1421"/>
      <c r="E274" s="1427"/>
      <c r="F274" s="1317"/>
      <c r="G274" s="970"/>
      <c r="H274" s="970"/>
      <c r="I274" s="23"/>
      <c r="J274" s="23"/>
      <c r="K274" s="23"/>
    </row>
    <row r="275" spans="1:11" ht="19.5" customHeight="1">
      <c r="A275" s="1694" t="s">
        <v>336</v>
      </c>
      <c r="B275" s="1696" t="s">
        <v>1348</v>
      </c>
      <c r="C275" s="1696" t="s">
        <v>1319</v>
      </c>
      <c r="D275" s="1421"/>
      <c r="E275" s="1427"/>
      <c r="F275" s="1317"/>
      <c r="G275" s="970"/>
      <c r="H275" s="970"/>
      <c r="I275" s="23"/>
      <c r="J275" s="23"/>
      <c r="K275" s="23"/>
    </row>
    <row r="276" spans="1:11" ht="19.5" customHeight="1">
      <c r="A276" s="1694" t="s">
        <v>337</v>
      </c>
      <c r="B276" s="1696" t="s">
        <v>1348</v>
      </c>
      <c r="C276" s="1696" t="s">
        <v>1741</v>
      </c>
      <c r="D276" s="1421"/>
      <c r="E276" s="1427"/>
      <c r="F276" s="1317"/>
      <c r="G276" s="970"/>
      <c r="H276" s="970"/>
      <c r="I276" s="23"/>
      <c r="J276" s="23"/>
      <c r="K276" s="23"/>
    </row>
    <row r="277" spans="1:11" ht="19.5" customHeight="1">
      <c r="A277" s="1694" t="s">
        <v>338</v>
      </c>
      <c r="B277" s="1696" t="s">
        <v>1348</v>
      </c>
      <c r="C277" s="1696" t="s">
        <v>715</v>
      </c>
      <c r="D277" s="1421"/>
      <c r="E277" s="1427"/>
      <c r="F277" s="1317"/>
      <c r="G277" s="970"/>
      <c r="H277" s="970"/>
      <c r="I277" s="23"/>
      <c r="J277" s="23"/>
      <c r="K277" s="23"/>
    </row>
    <row r="278" spans="1:11" ht="19.5" customHeight="1">
      <c r="A278" s="1694" t="s">
        <v>339</v>
      </c>
      <c r="B278" s="1696" t="s">
        <v>1348</v>
      </c>
      <c r="C278" s="1696" t="s">
        <v>715</v>
      </c>
      <c r="D278" s="1421"/>
      <c r="E278" s="1427"/>
      <c r="F278" s="1317"/>
      <c r="G278" s="970"/>
      <c r="H278" s="970"/>
      <c r="I278" s="23"/>
      <c r="J278" s="23"/>
      <c r="K278" s="23"/>
    </row>
    <row r="279" spans="1:11" ht="19.5" customHeight="1">
      <c r="A279" s="1694" t="s">
        <v>340</v>
      </c>
      <c r="B279" s="1696" t="s">
        <v>1348</v>
      </c>
      <c r="C279" s="1696" t="s">
        <v>715</v>
      </c>
      <c r="D279" s="1421"/>
      <c r="E279" s="1427"/>
      <c r="F279" s="1317"/>
      <c r="G279" s="970"/>
      <c r="H279" s="970"/>
      <c r="I279" s="23"/>
      <c r="J279" s="23"/>
      <c r="K279" s="23"/>
    </row>
    <row r="280" spans="1:11" ht="19.5" customHeight="1">
      <c r="A280" s="1694" t="s">
        <v>341</v>
      </c>
      <c r="B280" s="1696" t="s">
        <v>1321</v>
      </c>
      <c r="C280" s="1696" t="s">
        <v>1331</v>
      </c>
      <c r="D280" s="1421"/>
      <c r="E280" s="1427"/>
      <c r="F280" s="1317"/>
      <c r="G280" s="970"/>
      <c r="H280" s="970"/>
      <c r="I280" s="23"/>
      <c r="J280" s="23"/>
      <c r="K280" s="23"/>
    </row>
    <row r="281" spans="1:11" ht="19.5" customHeight="1">
      <c r="A281" s="1694" t="s">
        <v>342</v>
      </c>
      <c r="B281" s="1696" t="s">
        <v>1321</v>
      </c>
      <c r="C281" s="1696" t="s">
        <v>1331</v>
      </c>
      <c r="D281" s="1421"/>
      <c r="E281" s="1427"/>
      <c r="F281" s="1317"/>
      <c r="G281" s="970"/>
      <c r="H281" s="970"/>
      <c r="I281" s="23"/>
      <c r="J281" s="23"/>
      <c r="K281" s="23"/>
    </row>
    <row r="282" spans="1:11" ht="19.5" customHeight="1">
      <c r="A282" s="1694" t="s">
        <v>343</v>
      </c>
      <c r="B282" s="1696" t="s">
        <v>1321</v>
      </c>
      <c r="C282" s="1696" t="s">
        <v>1331</v>
      </c>
      <c r="D282" s="1421"/>
      <c r="E282" s="1427"/>
      <c r="F282" s="1317"/>
      <c r="G282" s="970"/>
      <c r="H282" s="970"/>
      <c r="I282" s="23"/>
      <c r="J282" s="23"/>
      <c r="K282" s="23"/>
    </row>
    <row r="283" spans="1:11" ht="19.5" customHeight="1">
      <c r="A283" s="1694" t="s">
        <v>344</v>
      </c>
      <c r="B283" s="1696" t="s">
        <v>1321</v>
      </c>
      <c r="C283" s="1696" t="s">
        <v>1331</v>
      </c>
      <c r="D283" s="1421"/>
      <c r="E283" s="1427"/>
      <c r="F283" s="1317"/>
      <c r="G283" s="970"/>
      <c r="H283" s="970"/>
      <c r="I283" s="23"/>
      <c r="J283" s="23"/>
      <c r="K283" s="23"/>
    </row>
    <row r="284" spans="1:11" ht="19.5" customHeight="1">
      <c r="A284" s="1694"/>
      <c r="B284" s="1696"/>
      <c r="C284" s="1696"/>
      <c r="D284" s="1421"/>
      <c r="E284" s="1427"/>
      <c r="F284" s="1317"/>
      <c r="G284" s="970"/>
      <c r="H284" s="970"/>
      <c r="I284" s="23"/>
      <c r="J284" s="23"/>
      <c r="K284" s="23"/>
    </row>
    <row r="285" spans="1:11" ht="19.5" customHeight="1">
      <c r="A285" s="1280">
        <v>2018</v>
      </c>
      <c r="B285" s="1696"/>
      <c r="C285" s="1696"/>
      <c r="D285" s="1421"/>
      <c r="E285" s="1427"/>
      <c r="F285" s="1317"/>
      <c r="G285" s="970"/>
      <c r="H285" s="970"/>
      <c r="I285" s="23"/>
      <c r="J285" s="23"/>
      <c r="K285" s="23"/>
    </row>
    <row r="286" spans="1:11" ht="19.5" customHeight="1">
      <c r="A286" s="1281" t="s">
        <v>345</v>
      </c>
      <c r="B286" s="1696" t="s">
        <v>1762</v>
      </c>
      <c r="C286" s="1696" t="s">
        <v>1331</v>
      </c>
      <c r="D286" s="1421"/>
      <c r="E286" s="1427"/>
      <c r="F286" s="1317"/>
      <c r="G286" s="970"/>
      <c r="H286" s="970"/>
      <c r="I286" s="23"/>
      <c r="J286" s="23"/>
      <c r="K286" s="23"/>
    </row>
    <row r="287" spans="1:11" ht="19.5" customHeight="1">
      <c r="A287" s="1281" t="s">
        <v>334</v>
      </c>
      <c r="B287" s="1696" t="s">
        <v>1762</v>
      </c>
      <c r="C287" s="1696" t="s">
        <v>1331</v>
      </c>
      <c r="D287" s="1421"/>
      <c r="E287" s="1427"/>
      <c r="F287" s="1317"/>
      <c r="G287" s="970"/>
      <c r="H287" s="970"/>
      <c r="I287" s="23"/>
      <c r="J287" s="23"/>
      <c r="K287" s="23"/>
    </row>
    <row r="288" spans="1:11" ht="18.75" customHeight="1">
      <c r="A288" s="1281" t="s">
        <v>335</v>
      </c>
      <c r="B288" s="1696" t="s">
        <v>1762</v>
      </c>
      <c r="C288" s="1696" t="s">
        <v>1331</v>
      </c>
      <c r="D288" s="1421"/>
      <c r="E288" s="1427"/>
      <c r="F288" s="1317"/>
      <c r="G288" s="970"/>
      <c r="H288" s="970"/>
      <c r="I288" s="23"/>
      <c r="J288" s="23"/>
      <c r="K288" s="23"/>
    </row>
    <row r="289" spans="1:11" ht="18.75" customHeight="1">
      <c r="A289" s="1281" t="s">
        <v>336</v>
      </c>
      <c r="B289" s="1696" t="s">
        <v>1762</v>
      </c>
      <c r="C289" s="1696" t="s">
        <v>1331</v>
      </c>
      <c r="D289" s="1421"/>
      <c r="E289" s="1427"/>
      <c r="F289" s="1317"/>
      <c r="G289" s="970"/>
      <c r="H289" s="970"/>
      <c r="I289" s="23"/>
      <c r="J289" s="23"/>
      <c r="K289" s="23"/>
    </row>
    <row r="290" spans="1:11" ht="18.75" customHeight="1">
      <c r="A290" s="1281" t="s">
        <v>337</v>
      </c>
      <c r="B290" s="1696" t="s">
        <v>1762</v>
      </c>
      <c r="C290" s="1696" t="s">
        <v>1331</v>
      </c>
      <c r="D290" s="1421"/>
      <c r="E290" s="1427"/>
      <c r="F290" s="1317"/>
      <c r="G290" s="970"/>
      <c r="H290" s="970"/>
      <c r="I290" s="23"/>
      <c r="J290" s="23"/>
      <c r="K290" s="23"/>
    </row>
    <row r="291" spans="1:11" ht="18.75" customHeight="1">
      <c r="A291" s="1281" t="s">
        <v>338</v>
      </c>
      <c r="B291" s="1696" t="s">
        <v>1762</v>
      </c>
      <c r="C291" s="1696" t="s">
        <v>1331</v>
      </c>
      <c r="D291" s="1421"/>
      <c r="E291" s="1427"/>
      <c r="F291" s="1317"/>
      <c r="G291" s="970"/>
      <c r="H291" s="970"/>
      <c r="I291" s="23"/>
      <c r="J291" s="23"/>
      <c r="K291" s="23"/>
    </row>
    <row r="292" spans="1:11" ht="18.75" customHeight="1">
      <c r="A292" s="1281" t="s">
        <v>339</v>
      </c>
      <c r="B292" s="1696" t="s">
        <v>1762</v>
      </c>
      <c r="C292" s="1696" t="s">
        <v>1331</v>
      </c>
      <c r="D292" s="1421"/>
      <c r="E292" s="1427"/>
      <c r="F292" s="1317"/>
      <c r="G292" s="970"/>
      <c r="H292" s="970"/>
      <c r="I292" s="23"/>
      <c r="J292" s="23"/>
      <c r="K292" s="23"/>
    </row>
    <row r="293" spans="1:11" ht="18.75" customHeight="1">
      <c r="A293" s="1281" t="s">
        <v>340</v>
      </c>
      <c r="B293" s="1696" t="s">
        <v>1762</v>
      </c>
      <c r="C293" s="1696" t="s">
        <v>1331</v>
      </c>
      <c r="D293" s="1421"/>
      <c r="E293" s="1427"/>
      <c r="F293" s="1317"/>
      <c r="G293" s="970"/>
      <c r="H293" s="970"/>
      <c r="I293" s="23"/>
      <c r="J293" s="23"/>
      <c r="K293" s="23"/>
    </row>
    <row r="294" spans="1:11" ht="18.75" customHeight="1">
      <c r="A294" s="1281" t="s">
        <v>341</v>
      </c>
      <c r="B294" s="1696" t="s">
        <v>1762</v>
      </c>
      <c r="C294" s="1696" t="s">
        <v>1331</v>
      </c>
      <c r="D294" s="1421"/>
      <c r="E294" s="1427"/>
      <c r="F294" s="1317"/>
      <c r="G294" s="970"/>
      <c r="H294" s="970"/>
      <c r="I294" s="23"/>
      <c r="J294" s="23"/>
      <c r="K294" s="23"/>
    </row>
    <row r="295" spans="1:11" ht="18.75" customHeight="1">
      <c r="A295" s="1281" t="s">
        <v>342</v>
      </c>
      <c r="B295" s="1696" t="s">
        <v>1762</v>
      </c>
      <c r="C295" s="1696" t="s">
        <v>1331</v>
      </c>
      <c r="D295" s="1421"/>
      <c r="E295" s="1427"/>
      <c r="F295" s="1317"/>
      <c r="G295" s="970"/>
      <c r="H295" s="970"/>
      <c r="I295" s="23"/>
      <c r="J295" s="23"/>
      <c r="K295" s="23"/>
    </row>
    <row r="296" spans="1:11" ht="18.75" customHeight="1">
      <c r="A296" s="1281" t="s">
        <v>343</v>
      </c>
      <c r="B296" s="1696" t="s">
        <v>1762</v>
      </c>
      <c r="C296" s="1696" t="s">
        <v>1768</v>
      </c>
      <c r="D296" s="1421"/>
      <c r="E296" s="1427"/>
      <c r="F296" s="1317"/>
      <c r="G296" s="970"/>
      <c r="H296" s="970"/>
      <c r="I296" s="23"/>
      <c r="J296" s="23"/>
      <c r="K296" s="23"/>
    </row>
    <row r="297" spans="1:11" ht="18.75" customHeight="1">
      <c r="A297" s="1281" t="s">
        <v>344</v>
      </c>
      <c r="B297" s="1696" t="s">
        <v>1762</v>
      </c>
      <c r="C297" s="1696" t="s">
        <v>1769</v>
      </c>
      <c r="D297" s="1421"/>
      <c r="E297" s="1427"/>
      <c r="F297" s="1317"/>
      <c r="G297" s="970"/>
      <c r="H297" s="970"/>
      <c r="I297" s="23"/>
      <c r="J297" s="23"/>
      <c r="K297" s="23"/>
    </row>
    <row r="298" spans="1:11" ht="18.75" customHeight="1">
      <c r="A298" s="1281"/>
      <c r="B298" s="1696"/>
      <c r="C298" s="1696"/>
      <c r="D298" s="1421"/>
      <c r="E298" s="1427"/>
      <c r="F298" s="1317"/>
      <c r="G298" s="970"/>
      <c r="H298" s="970"/>
      <c r="I298" s="23"/>
      <c r="J298" s="23"/>
      <c r="K298" s="23"/>
    </row>
    <row r="299" spans="1:11" ht="18.75" customHeight="1">
      <c r="A299" s="1280">
        <v>2019</v>
      </c>
      <c r="B299" s="1696"/>
      <c r="C299" s="1696"/>
      <c r="D299" s="1421"/>
      <c r="E299" s="1427"/>
      <c r="F299" s="1317"/>
      <c r="G299" s="970"/>
      <c r="H299" s="970"/>
      <c r="I299" s="23"/>
      <c r="J299" s="23"/>
      <c r="K299" s="23"/>
    </row>
    <row r="300" spans="1:11" ht="18.75" customHeight="1">
      <c r="A300" s="1280" t="s">
        <v>345</v>
      </c>
      <c r="B300" s="1696" t="s">
        <v>1762</v>
      </c>
      <c r="C300" s="1696" t="s">
        <v>1768</v>
      </c>
      <c r="D300" s="1421"/>
      <c r="E300" s="1427"/>
      <c r="F300" s="1317"/>
      <c r="G300" s="970"/>
      <c r="H300" s="970"/>
      <c r="I300" s="23"/>
      <c r="J300" s="23"/>
      <c r="K300" s="23"/>
    </row>
    <row r="301" spans="1:11" ht="18.75" customHeight="1">
      <c r="A301" s="1280" t="s">
        <v>334</v>
      </c>
      <c r="B301" s="1696" t="s">
        <v>1762</v>
      </c>
      <c r="C301" s="1696" t="s">
        <v>1769</v>
      </c>
      <c r="D301" s="1421"/>
      <c r="E301" s="1427"/>
      <c r="F301" s="1317"/>
      <c r="G301" s="970"/>
      <c r="H301" s="970"/>
      <c r="I301" s="23"/>
      <c r="J301" s="23"/>
      <c r="K301" s="23"/>
    </row>
    <row r="302" spans="1:11" ht="18.75" customHeight="1">
      <c r="A302" s="1280" t="s">
        <v>335</v>
      </c>
      <c r="B302" s="1696" t="s">
        <v>1762</v>
      </c>
      <c r="C302" s="1696" t="s">
        <v>1768</v>
      </c>
      <c r="D302" s="1421"/>
      <c r="E302" s="1427"/>
      <c r="F302" s="1317"/>
      <c r="G302" s="970"/>
      <c r="H302" s="970"/>
      <c r="I302" s="23"/>
      <c r="J302" s="23"/>
      <c r="K302" s="23"/>
    </row>
    <row r="303" spans="1:11" ht="18.75" customHeight="1">
      <c r="A303" s="1280" t="s">
        <v>336</v>
      </c>
      <c r="B303" s="1696" t="s">
        <v>1762</v>
      </c>
      <c r="C303" s="1696" t="s">
        <v>1768</v>
      </c>
      <c r="D303" s="1421"/>
      <c r="E303" s="1427"/>
      <c r="F303" s="1317"/>
      <c r="G303" s="970"/>
      <c r="H303" s="970"/>
      <c r="I303" s="23"/>
      <c r="J303" s="23"/>
      <c r="K303" s="23"/>
    </row>
    <row r="304" spans="1:11" ht="18.75" customHeight="1">
      <c r="A304" s="1280" t="s">
        <v>337</v>
      </c>
      <c r="B304" s="1696" t="s">
        <v>1762</v>
      </c>
      <c r="C304" s="1696" t="s">
        <v>1768</v>
      </c>
      <c r="D304" s="1421"/>
      <c r="E304" s="1427"/>
      <c r="F304" s="1317"/>
      <c r="G304" s="970"/>
      <c r="H304" s="970"/>
      <c r="I304" s="23"/>
      <c r="J304" s="23"/>
      <c r="K304" s="23"/>
    </row>
    <row r="305" spans="1:11" ht="18.75" customHeight="1">
      <c r="A305" s="1280" t="s">
        <v>338</v>
      </c>
      <c r="B305" s="1696" t="s">
        <v>1762</v>
      </c>
      <c r="C305" s="1696" t="s">
        <v>1768</v>
      </c>
      <c r="D305" s="1421"/>
      <c r="E305" s="1427"/>
      <c r="F305" s="1317"/>
      <c r="G305" s="970"/>
      <c r="H305" s="970"/>
      <c r="I305" s="23"/>
      <c r="J305" s="23"/>
      <c r="K305" s="23"/>
    </row>
    <row r="306" spans="1:11" ht="18.75" customHeight="1">
      <c r="A306" s="1280" t="s">
        <v>339</v>
      </c>
      <c r="B306" s="1696" t="s">
        <v>1762</v>
      </c>
      <c r="C306" s="1696" t="s">
        <v>1768</v>
      </c>
      <c r="D306" s="1421"/>
      <c r="E306" s="1427"/>
      <c r="F306" s="1317"/>
      <c r="G306" s="970"/>
      <c r="H306" s="970"/>
      <c r="I306" s="23"/>
      <c r="J306" s="23"/>
      <c r="K306" s="23"/>
    </row>
    <row r="307" spans="1:11" ht="19.5" customHeight="1" thickBot="1">
      <c r="A307" s="1696" t="s">
        <v>340</v>
      </c>
      <c r="B307" s="1696" t="s">
        <v>1762</v>
      </c>
      <c r="C307" s="1696" t="s">
        <v>1768</v>
      </c>
      <c r="D307" s="1684"/>
      <c r="E307" s="1428"/>
      <c r="F307" s="1418"/>
      <c r="G307" s="970"/>
      <c r="H307" s="970"/>
      <c r="I307" s="23"/>
      <c r="J307" s="23"/>
      <c r="K307" s="23"/>
    </row>
    <row r="308" spans="1:11" ht="19.5" customHeight="1" thickTop="1" thickBot="1">
      <c r="A308" s="1697" t="s">
        <v>341</v>
      </c>
      <c r="B308" s="1697" t="s">
        <v>1762</v>
      </c>
      <c r="C308" s="1697" t="s">
        <v>1768</v>
      </c>
      <c r="D308" s="970"/>
      <c r="E308" s="970"/>
      <c r="F308" s="998"/>
      <c r="G308" s="970"/>
      <c r="H308" s="970"/>
      <c r="I308" s="23"/>
      <c r="J308" s="23"/>
      <c r="K308" s="23"/>
    </row>
    <row r="309" spans="1:11" ht="19.5" customHeight="1" thickTop="1">
      <c r="A309" s="1318"/>
      <c r="B309" s="998"/>
      <c r="C309" s="998"/>
      <c r="D309" s="970"/>
      <c r="E309" s="970"/>
      <c r="F309" s="996"/>
      <c r="G309" s="970"/>
      <c r="H309" s="970"/>
      <c r="I309" s="23"/>
      <c r="J309" s="23"/>
      <c r="K309" s="23"/>
    </row>
    <row r="310" spans="1:11" ht="18.75" customHeight="1">
      <c r="A310" s="933" t="s">
        <v>1772</v>
      </c>
      <c r="B310" s="1407"/>
      <c r="C310" s="998"/>
      <c r="D310" s="970"/>
      <c r="E310" s="970"/>
      <c r="F310" s="998"/>
      <c r="G310" s="970"/>
      <c r="H310" s="970"/>
      <c r="I310" s="23"/>
      <c r="J310" s="23"/>
      <c r="K310" s="23"/>
    </row>
    <row r="311" spans="1:11" ht="18.75" customHeight="1">
      <c r="A311" s="970" t="s">
        <v>1749</v>
      </c>
      <c r="B311" s="994"/>
      <c r="C311" s="997"/>
      <c r="D311" s="970"/>
      <c r="E311" s="970"/>
      <c r="F311" s="998"/>
      <c r="G311" s="970"/>
      <c r="H311" s="970"/>
      <c r="I311" s="23"/>
      <c r="J311" s="23"/>
      <c r="K311" s="23"/>
    </row>
    <row r="312" spans="1:11" s="933" customFormat="1" ht="18.75" customHeight="1">
      <c r="A312" s="970" t="s">
        <v>1743</v>
      </c>
      <c r="B312" s="966"/>
      <c r="C312" s="966"/>
      <c r="D312" s="966"/>
      <c r="E312" s="966"/>
      <c r="F312" s="966"/>
      <c r="G312" s="966"/>
      <c r="H312" s="966"/>
    </row>
    <row r="313" spans="1:11" ht="12.75" customHeight="1">
      <c r="A313" s="913"/>
      <c r="B313" s="914"/>
      <c r="C313" s="913"/>
      <c r="D313" s="913"/>
      <c r="E313" s="913"/>
      <c r="F313" s="913"/>
      <c r="G313" s="913"/>
      <c r="H313" s="913"/>
      <c r="I313" s="23"/>
      <c r="J313" s="23"/>
      <c r="K313" s="23"/>
    </row>
    <row r="314" spans="1:11" ht="12.75" customHeight="1">
      <c r="A314" s="968"/>
      <c r="B314" s="914"/>
      <c r="C314" s="913"/>
      <c r="D314" s="913"/>
      <c r="E314" s="913"/>
      <c r="F314" s="913"/>
      <c r="G314" s="913"/>
      <c r="H314" s="913"/>
      <c r="I314" s="23"/>
      <c r="J314" s="23"/>
      <c r="K314" s="23"/>
    </row>
    <row r="315" spans="1:11" ht="12.75" customHeight="1">
      <c r="A315" s="968"/>
      <c r="B315" s="914"/>
      <c r="C315" s="913"/>
      <c r="D315" s="913"/>
      <c r="E315" s="913"/>
      <c r="F315" s="913"/>
      <c r="G315" s="913"/>
      <c r="H315" s="913"/>
      <c r="I315" s="23"/>
      <c r="J315" s="23"/>
      <c r="K315" s="23"/>
    </row>
    <row r="316" spans="1:11" ht="12.75" customHeight="1">
      <c r="A316" s="968"/>
      <c r="B316" s="914"/>
      <c r="C316" s="913"/>
      <c r="D316" s="913"/>
      <c r="E316" s="913"/>
      <c r="F316" s="913"/>
      <c r="G316" s="913"/>
      <c r="H316" s="913"/>
      <c r="I316" s="23"/>
      <c r="J316" s="23"/>
      <c r="K316" s="23"/>
    </row>
    <row r="317" spans="1:11" ht="12.75" customHeight="1">
      <c r="A317" s="968"/>
      <c r="B317" s="914"/>
      <c r="C317" s="913"/>
      <c r="D317" s="913"/>
      <c r="E317" s="913"/>
      <c r="F317" s="913"/>
      <c r="G317" s="913"/>
      <c r="H317" s="913"/>
      <c r="I317" s="23"/>
      <c r="J317" s="23"/>
      <c r="K317" s="23"/>
    </row>
    <row r="318" spans="1:11" ht="12.75" customHeight="1">
      <c r="A318" s="968"/>
      <c r="B318" s="914"/>
      <c r="C318" s="913"/>
      <c r="D318" s="913"/>
      <c r="E318" s="913"/>
      <c r="F318" s="913"/>
      <c r="G318" s="913"/>
      <c r="H318" s="913"/>
      <c r="I318" s="23"/>
      <c r="J318" s="23"/>
      <c r="K318" s="23"/>
    </row>
    <row r="319" spans="1:11" ht="12.75" customHeight="1">
      <c r="A319" s="968"/>
      <c r="B319" s="914"/>
      <c r="C319" s="913"/>
      <c r="D319" s="913"/>
      <c r="E319" s="913"/>
      <c r="F319" s="913"/>
      <c r="G319" s="913"/>
      <c r="H319" s="913"/>
      <c r="I319" s="23"/>
      <c r="J319" s="23"/>
      <c r="K319" s="23"/>
    </row>
    <row r="320" spans="1:11" ht="12.75" customHeight="1">
      <c r="A320" s="968"/>
      <c r="B320" s="914"/>
      <c r="C320" s="913"/>
      <c r="D320" s="913"/>
      <c r="E320" s="913"/>
      <c r="F320" s="913"/>
      <c r="G320" s="913"/>
      <c r="H320" s="913"/>
      <c r="I320" s="23"/>
      <c r="J320" s="23"/>
      <c r="K320" s="23"/>
    </row>
    <row r="321" spans="1:11" ht="12.75" customHeight="1">
      <c r="A321" s="968"/>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2"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880" t="s">
        <v>1057</v>
      </c>
      <c r="E9" s="1881"/>
      <c r="F9" s="1881"/>
      <c r="G9" s="1881"/>
      <c r="H9" s="188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2"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886" t="s">
        <v>1267</v>
      </c>
      <c r="D4" s="1887"/>
      <c r="E4" s="1887"/>
      <c r="F4" s="1887"/>
      <c r="G4" s="1887"/>
      <c r="H4" s="1887"/>
      <c r="I4" s="1887"/>
      <c r="J4" s="1887"/>
      <c r="K4" s="1887"/>
      <c r="L4" s="1887"/>
      <c r="M4" s="188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93" t="s">
        <v>1752</v>
      </c>
      <c r="C57" s="1893"/>
      <c r="D57" s="1893"/>
      <c r="E57" s="1893"/>
      <c r="F57" s="1893"/>
      <c r="G57" s="1893"/>
      <c r="H57" s="1893"/>
      <c r="I57" s="1893"/>
      <c r="J57" s="1893"/>
      <c r="K57" s="1893"/>
      <c r="L57" s="1893"/>
      <c r="M57" s="1893"/>
      <c r="N57" s="1893"/>
      <c r="O57" s="1893"/>
      <c r="P57" s="1893"/>
    </row>
    <row r="58" spans="2:17" ht="15.75" thickBot="1">
      <c r="B58" s="1893" t="s">
        <v>1780</v>
      </c>
      <c r="C58" s="1893"/>
      <c r="D58" s="1893"/>
      <c r="E58" s="1893"/>
      <c r="F58" s="1893"/>
      <c r="G58" s="1893"/>
      <c r="H58" s="1893"/>
      <c r="I58" s="1893"/>
      <c r="J58" s="1893"/>
      <c r="K58" s="1893"/>
      <c r="L58" s="1893"/>
      <c r="M58" s="1893"/>
      <c r="N58" s="1893"/>
      <c r="O58" s="1893"/>
      <c r="P58" s="1893"/>
    </row>
    <row r="59" spans="2:17" hidden="1">
      <c r="B59" s="736"/>
    </row>
    <row r="60" spans="2:17" ht="15.75" hidden="1" thickBot="1"/>
    <row r="61" spans="2:17" ht="18.75" hidden="1" thickTop="1" thickBot="1">
      <c r="B61" s="621"/>
      <c r="C61" s="1886" t="s">
        <v>1267</v>
      </c>
      <c r="D61" s="1887"/>
      <c r="E61" s="1887"/>
      <c r="F61" s="1887"/>
      <c r="G61" s="1887"/>
      <c r="H61" s="1887"/>
      <c r="I61" s="1887"/>
      <c r="J61" s="1887"/>
      <c r="K61" s="1887"/>
      <c r="L61" s="1887"/>
      <c r="M61" s="1887"/>
      <c r="N61" s="1887"/>
      <c r="O61" s="188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75"/>
      <c r="C82" s="1889" t="s">
        <v>1267</v>
      </c>
      <c r="D82" s="1890"/>
      <c r="E82" s="1890"/>
      <c r="F82" s="1891"/>
      <c r="G82" s="1890"/>
      <c r="H82" s="1890"/>
      <c r="I82" s="1890"/>
      <c r="J82" s="1890"/>
      <c r="K82" s="1890"/>
      <c r="L82" s="1890"/>
      <c r="M82" s="1890"/>
      <c r="N82" s="1892"/>
      <c r="O82" s="1376" t="s">
        <v>1268</v>
      </c>
      <c r="P82" s="1376" t="s">
        <v>747</v>
      </c>
    </row>
    <row r="83" spans="2:16" ht="27" thickTop="1" thickBot="1">
      <c r="B83" s="1377"/>
      <c r="C83" s="1376" t="s">
        <v>436</v>
      </c>
      <c r="D83" s="1376" t="s">
        <v>1790</v>
      </c>
      <c r="E83" s="1658" t="s">
        <v>1347</v>
      </c>
      <c r="F83" s="1645" t="s">
        <v>744</v>
      </c>
      <c r="G83" s="1674" t="s">
        <v>441</v>
      </c>
      <c r="H83" s="1376" t="s">
        <v>406</v>
      </c>
      <c r="I83" s="1376" t="s">
        <v>395</v>
      </c>
      <c r="J83" s="1376" t="s">
        <v>442</v>
      </c>
      <c r="K83" s="1376" t="s">
        <v>745</v>
      </c>
      <c r="L83" s="1376" t="s">
        <v>443</v>
      </c>
      <c r="M83" s="1376" t="s">
        <v>746</v>
      </c>
      <c r="N83" s="1658" t="s">
        <v>1269</v>
      </c>
      <c r="O83" s="1883" t="s">
        <v>1766</v>
      </c>
      <c r="P83" s="1883" t="s">
        <v>1767</v>
      </c>
    </row>
    <row r="84" spans="2:16" ht="30.75" customHeight="1" thickBot="1">
      <c r="B84" s="1378"/>
      <c r="C84" s="1176" t="s">
        <v>437</v>
      </c>
      <c r="D84" s="1178" t="s">
        <v>748</v>
      </c>
      <c r="E84" s="1659" t="s">
        <v>950</v>
      </c>
      <c r="F84" s="1520" t="s">
        <v>1271</v>
      </c>
      <c r="G84" s="1675"/>
      <c r="H84" s="1675"/>
      <c r="I84" s="1675"/>
      <c r="J84" s="1677" t="s">
        <v>434</v>
      </c>
      <c r="K84" s="1675"/>
      <c r="L84" s="1645" t="s">
        <v>435</v>
      </c>
      <c r="M84" s="1644" t="s">
        <v>751</v>
      </c>
      <c r="N84" s="1178" t="s">
        <v>742</v>
      </c>
      <c r="O84" s="1884"/>
      <c r="P84" s="1884"/>
    </row>
    <row r="85" spans="2:16" ht="15.75" thickBot="1">
      <c r="B85" s="1378"/>
      <c r="C85" s="1379"/>
      <c r="D85" s="1633"/>
      <c r="E85" s="1660" t="s">
        <v>951</v>
      </c>
      <c r="F85" s="1520" t="s">
        <v>1272</v>
      </c>
      <c r="G85" s="1676"/>
      <c r="H85" s="1676"/>
      <c r="I85" s="1676"/>
      <c r="J85" s="1678"/>
      <c r="K85" s="1676"/>
      <c r="L85" s="1676"/>
      <c r="M85" s="1677" t="s">
        <v>405</v>
      </c>
      <c r="N85" s="1683"/>
      <c r="O85" s="1884"/>
      <c r="P85" s="1884"/>
    </row>
    <row r="86" spans="2:16" ht="15.75" thickBot="1">
      <c r="B86" s="1380"/>
      <c r="C86" s="1381"/>
      <c r="D86" s="1634"/>
      <c r="E86" s="1661" t="s">
        <v>952</v>
      </c>
      <c r="F86" s="1648"/>
      <c r="G86" s="1648"/>
      <c r="H86" s="1648"/>
      <c r="I86" s="1648"/>
      <c r="J86" s="1679"/>
      <c r="K86" s="1648"/>
      <c r="L86" s="1648"/>
      <c r="M86" s="1680"/>
      <c r="N86" s="1664"/>
      <c r="O86" s="1885"/>
      <c r="P86" s="1885"/>
    </row>
    <row r="87" spans="2:16" ht="15.75" thickTop="1">
      <c r="B87" s="1377"/>
      <c r="C87" s="1382"/>
      <c r="D87" s="1635"/>
      <c r="E87" s="1662"/>
      <c r="F87" s="1646"/>
      <c r="G87" s="1646"/>
      <c r="H87" s="1646"/>
      <c r="I87" s="1646"/>
      <c r="J87" s="1662"/>
      <c r="K87" s="1646"/>
      <c r="L87" s="1646"/>
      <c r="M87" s="1681"/>
      <c r="N87" s="1662"/>
      <c r="O87" s="1646"/>
      <c r="P87" s="1646"/>
    </row>
    <row r="88" spans="2:16" ht="15.75" thickBot="1">
      <c r="B88" s="1383" t="s">
        <v>754</v>
      </c>
      <c r="C88" s="1457">
        <v>4.900016548039428</v>
      </c>
      <c r="D88" s="1179">
        <v>4.3459495819976999</v>
      </c>
      <c r="E88" s="1663">
        <v>27.624259296337037</v>
      </c>
      <c r="F88" s="1647">
        <v>5.2886081197764376</v>
      </c>
      <c r="G88" s="1647">
        <v>1.4238415288433024</v>
      </c>
      <c r="H88" s="1647">
        <v>8.3947065365472273</v>
      </c>
      <c r="I88" s="1647">
        <v>2.6548579684021067</v>
      </c>
      <c r="J88" s="1663">
        <v>2.2688956368227204</v>
      </c>
      <c r="K88" s="1647">
        <v>4.2531929360277863</v>
      </c>
      <c r="L88" s="1647">
        <v>1.0808192579877245</v>
      </c>
      <c r="M88" s="1682">
        <v>6.460721818470498</v>
      </c>
      <c r="N88" s="1663">
        <f>P88-O88</f>
        <v>68.695869229251997</v>
      </c>
      <c r="O88" s="1647">
        <v>31.304130770747996</v>
      </c>
      <c r="P88" s="1519">
        <v>100</v>
      </c>
    </row>
    <row r="89" spans="2:16" ht="15.75" thickBot="1">
      <c r="B89" s="1380"/>
      <c r="C89" s="1381"/>
      <c r="D89" s="1634"/>
      <c r="E89" s="1664"/>
      <c r="F89" s="1648"/>
      <c r="G89" s="1648"/>
      <c r="H89" s="1648"/>
      <c r="I89" s="1648"/>
      <c r="J89" s="1664"/>
      <c r="K89" s="1648"/>
      <c r="L89" s="1648"/>
      <c r="M89" s="1679"/>
      <c r="N89" s="1664"/>
      <c r="O89" s="1648"/>
      <c r="P89" s="1648"/>
    </row>
    <row r="90" spans="2:16" ht="15.75" hidden="1" thickTop="1">
      <c r="B90" s="1361"/>
      <c r="C90" s="1362"/>
      <c r="D90" s="1636"/>
      <c r="E90" s="1665"/>
      <c r="F90" s="1649"/>
      <c r="G90" s="1649"/>
      <c r="H90" s="1649"/>
      <c r="I90" s="1649"/>
      <c r="J90" s="1665"/>
      <c r="K90" s="1649"/>
      <c r="L90" s="1649"/>
      <c r="M90" s="1665"/>
      <c r="N90" s="1665"/>
      <c r="O90" s="1649"/>
      <c r="P90" s="1649"/>
    </row>
    <row r="91" spans="2:16" ht="15.75" hidden="1" thickTop="1">
      <c r="B91" s="1366">
        <v>2009</v>
      </c>
      <c r="C91" s="1363"/>
      <c r="D91" s="1637"/>
      <c r="E91" s="1666"/>
      <c r="F91" s="1650"/>
      <c r="G91" s="1650"/>
      <c r="H91" s="1650"/>
      <c r="I91" s="1650"/>
      <c r="J91" s="1666"/>
      <c r="K91" s="1650"/>
      <c r="L91" s="1650"/>
      <c r="M91" s="1666"/>
      <c r="N91" s="1666"/>
      <c r="O91" s="1650"/>
      <c r="P91" s="1650"/>
    </row>
    <row r="92" spans="2:16" ht="15.75" hidden="1" thickTop="1">
      <c r="B92" s="1364" t="s">
        <v>345</v>
      </c>
      <c r="C92" s="1365">
        <v>-5.1075595527467215</v>
      </c>
      <c r="D92" s="1638">
        <v>-3.3788764160602391</v>
      </c>
      <c r="E92" s="1667">
        <v>-0.1679995112741417</v>
      </c>
      <c r="F92" s="1651">
        <v>0.91060378773673012</v>
      </c>
      <c r="G92" s="1651">
        <v>-7.8042310155642003</v>
      </c>
      <c r="H92" s="1651">
        <v>-3.1541187966129924</v>
      </c>
      <c r="I92" s="1651"/>
      <c r="J92" s="1667">
        <v>2.4155848772655419</v>
      </c>
      <c r="K92" s="1651"/>
      <c r="L92" s="1651">
        <v>-3.8898699429698258</v>
      </c>
      <c r="M92" s="1667">
        <v>-0.23535312614541004</v>
      </c>
      <c r="N92" s="1667">
        <v>-2.791600986874665</v>
      </c>
      <c r="O92" s="1651">
        <v>-3.852612813336842</v>
      </c>
      <c r="P92" s="1651">
        <v>-3.1363744696476847</v>
      </c>
    </row>
    <row r="93" spans="2:16" ht="15.75" hidden="1" thickTop="1">
      <c r="B93" s="1364" t="s">
        <v>334</v>
      </c>
      <c r="C93" s="1365">
        <v>-6.1495685879009336</v>
      </c>
      <c r="D93" s="1638">
        <v>-5.7842275768451028</v>
      </c>
      <c r="E93" s="1667">
        <v>-0.21762362838831928</v>
      </c>
      <c r="F93" s="1651">
        <v>1.2530416382153353</v>
      </c>
      <c r="G93" s="1651">
        <v>-0.25970528941372528</v>
      </c>
      <c r="H93" s="1651">
        <v>5.5836976151080187E-2</v>
      </c>
      <c r="I93" s="1651"/>
      <c r="J93" s="1667">
        <v>-0.53793684960146138</v>
      </c>
      <c r="K93" s="1651"/>
      <c r="L93" s="1651">
        <v>4.0829678025563032</v>
      </c>
      <c r="M93" s="1667">
        <v>-2.1489063463253855</v>
      </c>
      <c r="N93" s="1667">
        <v>-2.7563512174722082</v>
      </c>
      <c r="O93" s="1651">
        <v>-5.6339489910798406</v>
      </c>
      <c r="P93" s="1651">
        <v>-3.0280268345718397</v>
      </c>
    </row>
    <row r="94" spans="2:16" ht="15.75" hidden="1" thickTop="1">
      <c r="B94" s="1364" t="s">
        <v>335</v>
      </c>
      <c r="C94" s="1365">
        <v>-2.5748806291309156</v>
      </c>
      <c r="D94" s="1638">
        <v>-3.2972021032504406</v>
      </c>
      <c r="E94" s="1667">
        <v>6.4688086427888036</v>
      </c>
      <c r="F94" s="1651">
        <v>-0.31758791311723433</v>
      </c>
      <c r="G94" s="1651">
        <v>-2.9011883756049461</v>
      </c>
      <c r="H94" s="1651">
        <v>1.2899571122455544</v>
      </c>
      <c r="I94" s="1651"/>
      <c r="J94" s="1667">
        <v>0.17175215747606831</v>
      </c>
      <c r="K94" s="1651"/>
      <c r="L94" s="1651">
        <v>-4.1021231224667165</v>
      </c>
      <c r="M94" s="1667">
        <v>-0.7660073437434467</v>
      </c>
      <c r="N94" s="1667">
        <v>-1.660958316471095</v>
      </c>
      <c r="O94" s="1651">
        <v>-2.9124849047628576</v>
      </c>
      <c r="P94" s="1651">
        <v>-1.0580851381829182</v>
      </c>
    </row>
    <row r="95" spans="2:16" ht="15.75" hidden="1" thickTop="1">
      <c r="B95" s="1364" t="s">
        <v>336</v>
      </c>
      <c r="C95" s="1365">
        <v>0</v>
      </c>
      <c r="D95" s="1638">
        <v>0</v>
      </c>
      <c r="E95" s="1667">
        <v>0</v>
      </c>
      <c r="F95" s="1651">
        <v>0</v>
      </c>
      <c r="G95" s="1651">
        <v>0</v>
      </c>
      <c r="H95" s="1651">
        <v>0</v>
      </c>
      <c r="I95" s="1651"/>
      <c r="J95" s="1667">
        <v>0</v>
      </c>
      <c r="K95" s="1651"/>
      <c r="L95" s="1651">
        <v>0</v>
      </c>
      <c r="M95" s="1667">
        <v>0</v>
      </c>
      <c r="N95" s="1667">
        <v>-0.1245685981690392</v>
      </c>
      <c r="O95" s="1651">
        <v>0</v>
      </c>
      <c r="P95" s="1651">
        <v>0</v>
      </c>
    </row>
    <row r="96" spans="2:16" ht="15.75" hidden="1" thickTop="1">
      <c r="B96" s="1364" t="s">
        <v>337</v>
      </c>
      <c r="C96" s="1365">
        <v>-0.15753397455906537</v>
      </c>
      <c r="D96" s="1638">
        <v>-6.5595772000659691</v>
      </c>
      <c r="E96" s="1667">
        <v>0.193159257722475</v>
      </c>
      <c r="F96" s="1651">
        <v>-4.8340865565194013</v>
      </c>
      <c r="G96" s="1651">
        <v>1.0496069317643464</v>
      </c>
      <c r="H96" s="1651">
        <v>1.953982757411854</v>
      </c>
      <c r="I96" s="1651">
        <v>-0.13140052792799395</v>
      </c>
      <c r="J96" s="1667">
        <v>0.49552410899913468</v>
      </c>
      <c r="K96" s="1651">
        <v>-3.7078373126965714</v>
      </c>
      <c r="L96" s="1651">
        <v>-1.5189653940905878</v>
      </c>
      <c r="M96" s="1667">
        <v>1.5214471157317666</v>
      </c>
      <c r="N96" s="1667">
        <v>-1.0619296296301095</v>
      </c>
      <c r="O96" s="1651">
        <v>-0.83951545288213358</v>
      </c>
      <c r="P96" s="1651">
        <v>-0.98885143235395434</v>
      </c>
    </row>
    <row r="97" spans="2:16" ht="15.75" hidden="1" thickTop="1">
      <c r="B97" s="1364" t="s">
        <v>338</v>
      </c>
      <c r="C97" s="1365">
        <v>5.3021432586926265</v>
      </c>
      <c r="D97" s="1638">
        <v>-1.2664656388518658</v>
      </c>
      <c r="E97" s="1667">
        <v>-0.26527158168065945</v>
      </c>
      <c r="F97" s="1651">
        <v>-0.53610054589240397</v>
      </c>
      <c r="G97" s="1651">
        <v>2.6685298655176215</v>
      </c>
      <c r="H97" s="1651">
        <v>7.2100953400435763</v>
      </c>
      <c r="I97" s="1651">
        <v>0.53115475238310061</v>
      </c>
      <c r="J97" s="1667">
        <v>-1.4477159893956038</v>
      </c>
      <c r="K97" s="1651">
        <v>0.74852576031254614</v>
      </c>
      <c r="L97" s="1651">
        <v>3.7571786122968298</v>
      </c>
      <c r="M97" s="1667">
        <v>0.51629092753977535</v>
      </c>
      <c r="N97" s="1667">
        <v>1.5442300681670185</v>
      </c>
      <c r="O97" s="1651">
        <v>-1.2600824087151685</v>
      </c>
      <c r="P97" s="1651">
        <v>0.62143278849122741</v>
      </c>
    </row>
    <row r="98" spans="2:16" ht="15.75" hidden="1" thickTop="1">
      <c r="B98" s="1364" t="s">
        <v>339</v>
      </c>
      <c r="C98" s="1365">
        <v>-1.7510299999999979</v>
      </c>
      <c r="D98" s="1638">
        <v>0.64364000000001198</v>
      </c>
      <c r="E98" s="1667">
        <v>0.47898000000001772</v>
      </c>
      <c r="F98" s="1651">
        <v>2.4654500000000024</v>
      </c>
      <c r="G98" s="1651">
        <v>-0.90739000000000791</v>
      </c>
      <c r="H98" s="1651">
        <v>8.1390599999999971</v>
      </c>
      <c r="I98" s="1651">
        <v>-3.0499400000000065</v>
      </c>
      <c r="J98" s="1667">
        <v>0.55579000000001155</v>
      </c>
      <c r="K98" s="1651">
        <v>-0.14487999999998058</v>
      </c>
      <c r="L98" s="1651">
        <v>-1.5206800000000076</v>
      </c>
      <c r="M98" s="1667">
        <v>8.2620000000011018E-2</v>
      </c>
      <c r="N98" s="1667">
        <v>1.338417908998446</v>
      </c>
      <c r="O98" s="1651">
        <v>0.230779999999986</v>
      </c>
      <c r="P98" s="1651">
        <v>0.9807499999999969</v>
      </c>
    </row>
    <row r="99" spans="2:16" ht="15.75" hidden="1" thickTop="1">
      <c r="B99" s="1364" t="s">
        <v>340</v>
      </c>
      <c r="C99" s="1365">
        <v>0.94100999999999768</v>
      </c>
      <c r="D99" s="1638">
        <v>-0.28700999999998755</v>
      </c>
      <c r="E99" s="1667">
        <v>3.0710600000000143</v>
      </c>
      <c r="F99" s="1651">
        <v>0.21492999999999096</v>
      </c>
      <c r="G99" s="1651">
        <v>1.6916999999999849</v>
      </c>
      <c r="H99" s="1651">
        <v>-0.64989000000000852</v>
      </c>
      <c r="I99" s="1651">
        <v>-0.25736000000000647</v>
      </c>
      <c r="J99" s="1667">
        <v>-0.31143999999999616</v>
      </c>
      <c r="K99" s="1651">
        <v>1.3231499999999841</v>
      </c>
      <c r="L99" s="1651">
        <v>-9.464000000000139E-2</v>
      </c>
      <c r="M99" s="1667">
        <v>-1.5251800000000149</v>
      </c>
      <c r="N99" s="1667">
        <v>0.54014263034196652</v>
      </c>
      <c r="O99" s="1651">
        <v>4.5519999999998895E-2</v>
      </c>
      <c r="P99" s="1651">
        <v>0.38160999999998779</v>
      </c>
    </row>
    <row r="100" spans="2:16" ht="15.75" hidden="1" thickTop="1">
      <c r="B100" s="1364" t="s">
        <v>341</v>
      </c>
      <c r="C100" s="1365">
        <v>-0.35858000000000834</v>
      </c>
      <c r="D100" s="1638">
        <v>-0.61841999999999731</v>
      </c>
      <c r="E100" s="1667">
        <v>5.7050000000002932E-2</v>
      </c>
      <c r="F100" s="1651">
        <v>-5.4169999999997831E-2</v>
      </c>
      <c r="G100" s="1651">
        <v>8.93099999999869E-2</v>
      </c>
      <c r="H100" s="1651">
        <v>-2.346629999999994</v>
      </c>
      <c r="I100" s="1651">
        <v>-0.85134999999998406</v>
      </c>
      <c r="J100" s="1667">
        <v>4.00396999999999</v>
      </c>
      <c r="K100" s="1651">
        <v>0.58602999999997074</v>
      </c>
      <c r="L100" s="1651">
        <v>3.0160399999999976</v>
      </c>
      <c r="M100" s="1667">
        <v>5.6060000000002219E-2</v>
      </c>
      <c r="N100" s="1667">
        <v>-0.16373186794959027</v>
      </c>
      <c r="O100" s="1651">
        <v>-1.1688000000000254</v>
      </c>
      <c r="P100" s="1651">
        <v>-0.48479000000000161</v>
      </c>
    </row>
    <row r="101" spans="2:16" ht="15.75" hidden="1" thickTop="1">
      <c r="B101" s="1364" t="s">
        <v>342</v>
      </c>
      <c r="C101" s="1365">
        <v>2.9506299999999985</v>
      </c>
      <c r="D101" s="1638">
        <v>0.17475000000000129</v>
      </c>
      <c r="E101" s="1667">
        <v>3.4067499999999917</v>
      </c>
      <c r="F101" s="1651">
        <v>8.8269999999979198E-2</v>
      </c>
      <c r="G101" s="1651">
        <v>-5.8449999999987678E-2</v>
      </c>
      <c r="H101" s="1651">
        <v>0.61834999999998974</v>
      </c>
      <c r="I101" s="1651">
        <v>-0.30999999999998806</v>
      </c>
      <c r="J101" s="1667">
        <v>-0.38833999999998703</v>
      </c>
      <c r="K101" s="1651">
        <v>0</v>
      </c>
      <c r="L101" s="1651">
        <v>-0.11239999999996808</v>
      </c>
      <c r="M101" s="1667">
        <v>-0.71406999999999998</v>
      </c>
      <c r="N101" s="1667">
        <v>1.0510063539313386</v>
      </c>
      <c r="O101" s="1651">
        <v>0.31245155542076741</v>
      </c>
      <c r="P101" s="1651">
        <v>0.81670462106242514</v>
      </c>
    </row>
    <row r="102" spans="2:16" ht="15.75" hidden="1" thickTop="1">
      <c r="B102" s="1364" t="s">
        <v>343</v>
      </c>
      <c r="C102" s="1365">
        <v>-1.3683400000000012</v>
      </c>
      <c r="D102" s="1638">
        <v>1.3152099999999667</v>
      </c>
      <c r="E102" s="1667">
        <v>-7.3299999999831833E-3</v>
      </c>
      <c r="F102" s="1651">
        <v>0.9211200000000197</v>
      </c>
      <c r="G102" s="1651">
        <v>-2.7296399999999998</v>
      </c>
      <c r="H102" s="1651">
        <v>-0.26935000000000153</v>
      </c>
      <c r="I102" s="1651">
        <v>1.833999999998337E-2</v>
      </c>
      <c r="J102" s="1667">
        <v>-2.4085400000000146</v>
      </c>
      <c r="K102" s="1651">
        <v>0.37007999999998376</v>
      </c>
      <c r="L102" s="1651">
        <v>1.0685600000000184</v>
      </c>
      <c r="M102" s="1667">
        <v>-0.13650000000000606</v>
      </c>
      <c r="N102" s="1667">
        <v>-0.16232127104873761</v>
      </c>
      <c r="O102" s="1651">
        <v>0.12463999999998698</v>
      </c>
      <c r="P102" s="1651">
        <v>-7.1739999999986814E-2</v>
      </c>
    </row>
    <row r="103" spans="2:16" ht="15.75" hidden="1" thickTop="1">
      <c r="B103" s="1364" t="s">
        <v>344</v>
      </c>
      <c r="C103" s="1365">
        <v>1.2877400000000039</v>
      </c>
      <c r="D103" s="1638">
        <v>-0.51786999999999805</v>
      </c>
      <c r="E103" s="1667">
        <v>0.20471999999998047</v>
      </c>
      <c r="F103" s="1651">
        <v>-0.71837999999999624</v>
      </c>
      <c r="G103" s="1651">
        <v>0.79602999999999202</v>
      </c>
      <c r="H103" s="1651">
        <v>1.9329399999999719</v>
      </c>
      <c r="I103" s="1651">
        <v>-0.34661999999999749</v>
      </c>
      <c r="J103" s="1667">
        <v>-0.14232999999999052</v>
      </c>
      <c r="K103" s="1651">
        <v>4.5439999999999703</v>
      </c>
      <c r="L103" s="1651">
        <v>1.9386099999999962</v>
      </c>
      <c r="M103" s="1667">
        <v>-0.76448000000000071</v>
      </c>
      <c r="N103" s="1667">
        <v>0.38323746152568727</v>
      </c>
      <c r="O103" s="1651">
        <v>0.68468999999999891</v>
      </c>
      <c r="P103" s="1651">
        <v>0.47858000000000622</v>
      </c>
    </row>
    <row r="104" spans="2:16" ht="15.75" hidden="1" thickTop="1">
      <c r="B104" s="1364"/>
      <c r="C104" s="1365"/>
      <c r="D104" s="1638"/>
      <c r="E104" s="1667"/>
      <c r="F104" s="1651"/>
      <c r="G104" s="1651"/>
      <c r="H104" s="1651"/>
      <c r="I104" s="1651"/>
      <c r="J104" s="1667"/>
      <c r="K104" s="1651"/>
      <c r="L104" s="1651"/>
      <c r="M104" s="1667"/>
      <c r="N104" s="1667"/>
      <c r="O104" s="1651"/>
      <c r="P104" s="1651"/>
    </row>
    <row r="105" spans="2:16" ht="15.75" hidden="1" thickTop="1">
      <c r="B105" s="1386">
        <v>2010</v>
      </c>
      <c r="C105" s="1365"/>
      <c r="D105" s="1638"/>
      <c r="E105" s="1667"/>
      <c r="F105" s="1651"/>
      <c r="G105" s="1651"/>
      <c r="H105" s="1651"/>
      <c r="I105" s="1651"/>
      <c r="J105" s="1667"/>
      <c r="K105" s="1651"/>
      <c r="L105" s="1651"/>
      <c r="M105" s="1667"/>
      <c r="N105" s="1667"/>
      <c r="O105" s="1651"/>
      <c r="P105" s="1651"/>
    </row>
    <row r="106" spans="2:16" ht="15.75" hidden="1" thickTop="1">
      <c r="B106" s="1364" t="s">
        <v>345</v>
      </c>
      <c r="C106" s="1365">
        <v>0.77795999999998866</v>
      </c>
      <c r="D106" s="1638">
        <v>-0.74178999999997552</v>
      </c>
      <c r="E106" s="1667">
        <v>-6.5790000000021109E-2</v>
      </c>
      <c r="F106" s="1651">
        <v>-8.6748643793188798</v>
      </c>
      <c r="G106" s="1651">
        <v>1.0002207385176654</v>
      </c>
      <c r="H106" s="1651">
        <v>-1.1089177590140165</v>
      </c>
      <c r="I106" s="1651">
        <v>-3.8179787299197354E-2</v>
      </c>
      <c r="J106" s="1667">
        <v>1.7490620720370664</v>
      </c>
      <c r="K106" s="1651">
        <v>3.1697243607186509</v>
      </c>
      <c r="L106" s="1651">
        <v>1.1338782080351661</v>
      </c>
      <c r="M106" s="1667">
        <v>0.5935399999999813</v>
      </c>
      <c r="N106" s="1667">
        <v>0.24813912056902421</v>
      </c>
      <c r="O106" s="1651">
        <v>1.8089800000000711</v>
      </c>
      <c r="P106" s="1651">
        <v>0.74280999999996045</v>
      </c>
    </row>
    <row r="107" spans="2:16" ht="15.75" hidden="1" thickTop="1">
      <c r="B107" s="1364" t="s">
        <v>334</v>
      </c>
      <c r="C107" s="1365">
        <v>3.9222300000000043</v>
      </c>
      <c r="D107" s="1638">
        <v>0.51097000000002168</v>
      </c>
      <c r="E107" s="1667">
        <v>7.299999999998974E-3</v>
      </c>
      <c r="F107" s="1651">
        <v>-1.9369999999985232E-2</v>
      </c>
      <c r="G107" s="1651">
        <v>-0.36217999999998973</v>
      </c>
      <c r="H107" s="1651">
        <v>1.0950800000000038</v>
      </c>
      <c r="I107" s="1651">
        <v>-4.0900000000010373E-3</v>
      </c>
      <c r="J107" s="1667">
        <v>-1.2608300000000128</v>
      </c>
      <c r="K107" s="1651">
        <v>-1.8591900000000106</v>
      </c>
      <c r="L107" s="1651">
        <v>0.86212999999999429</v>
      </c>
      <c r="M107" s="1667">
        <v>0.21249999999999325</v>
      </c>
      <c r="N107" s="1667">
        <v>0.55106530863351377</v>
      </c>
      <c r="O107" s="1651">
        <v>1.8184399999999989</v>
      </c>
      <c r="P107" s="1651">
        <v>0.95697999999999617</v>
      </c>
    </row>
    <row r="108" spans="2:16" ht="15.75" hidden="1" thickTop="1">
      <c r="B108" s="1364" t="s">
        <v>335</v>
      </c>
      <c r="C108" s="1365">
        <v>4.0109799999999973</v>
      </c>
      <c r="D108" s="1638">
        <v>-0.53056999999998578</v>
      </c>
      <c r="E108" s="1667">
        <v>2.3723999999999856</v>
      </c>
      <c r="F108" s="1651">
        <v>4.1546294057346334</v>
      </c>
      <c r="G108" s="1651">
        <v>1.4176300000000142</v>
      </c>
      <c r="H108" s="1651">
        <v>-2.4516599999999888</v>
      </c>
      <c r="I108" s="1651">
        <v>-0.59922999999999504</v>
      </c>
      <c r="J108" s="1667">
        <v>-0.99078000000000221</v>
      </c>
      <c r="K108" s="1651">
        <v>-1.770079999999985</v>
      </c>
      <c r="L108" s="1651">
        <v>3.6148700000000034</v>
      </c>
      <c r="M108" s="1667">
        <v>1.0889199999999821</v>
      </c>
      <c r="N108" s="1667">
        <v>0.45788940708060277</v>
      </c>
      <c r="O108" s="1651">
        <v>2.5052400000000086</v>
      </c>
      <c r="P108" s="1651">
        <v>1.1192100000000149</v>
      </c>
    </row>
    <row r="109" spans="2:16" ht="15.75" hidden="1" thickTop="1">
      <c r="B109" s="1364" t="s">
        <v>336</v>
      </c>
      <c r="C109" s="1365">
        <v>0.87514000000001868</v>
      </c>
      <c r="D109" s="1638">
        <v>-1.9322700000000137</v>
      </c>
      <c r="E109" s="1667">
        <v>-0.53828000000001319</v>
      </c>
      <c r="F109" s="1651">
        <v>0.41366000000000458</v>
      </c>
      <c r="G109" s="1651">
        <v>-0.34741999999999829</v>
      </c>
      <c r="H109" s="1651">
        <v>-0.89234999999998621</v>
      </c>
      <c r="I109" s="1651">
        <v>-2.8781900000000027</v>
      </c>
      <c r="J109" s="1667">
        <v>-2.1836600000000095</v>
      </c>
      <c r="K109" s="1651">
        <v>0</v>
      </c>
      <c r="L109" s="1651">
        <v>-2.799999999991698E-3</v>
      </c>
      <c r="M109" s="1667">
        <v>-0.74290999999999663</v>
      </c>
      <c r="N109" s="1667">
        <v>-0.26161175285399629</v>
      </c>
      <c r="O109" s="1651">
        <v>0.897199999999998</v>
      </c>
      <c r="P109" s="1651">
        <v>0.11782999999998545</v>
      </c>
    </row>
    <row r="110" spans="2:16" ht="15.75" hidden="1" thickTop="1">
      <c r="B110" s="1364" t="s">
        <v>337</v>
      </c>
      <c r="C110" s="1365">
        <v>1.1651899999999937</v>
      </c>
      <c r="D110" s="1638">
        <v>4.1500000000005421E-2</v>
      </c>
      <c r="E110" s="1667">
        <v>-0.49639000000000211</v>
      </c>
      <c r="F110" s="1651">
        <v>0.21409000000001122</v>
      </c>
      <c r="G110" s="1651">
        <v>0.32013000000001846</v>
      </c>
      <c r="H110" s="1651">
        <v>0.38804000000001171</v>
      </c>
      <c r="I110" s="1651">
        <v>-3.9270000000002359E-2</v>
      </c>
      <c r="J110" s="1667">
        <v>0.27850000000000374</v>
      </c>
      <c r="K110" s="1651">
        <v>0</v>
      </c>
      <c r="L110" s="1651">
        <v>0.33870000000000289</v>
      </c>
      <c r="M110" s="1667">
        <v>-0.20153999999996675</v>
      </c>
      <c r="N110" s="1667">
        <v>0.11063119447987102</v>
      </c>
      <c r="O110" s="1651">
        <v>0.57040000000001534</v>
      </c>
      <c r="P110" s="1651">
        <v>0.26234999999998898</v>
      </c>
    </row>
    <row r="111" spans="2:16" ht="15.75" hidden="1" thickTop="1">
      <c r="B111" s="1364" t="s">
        <v>338</v>
      </c>
      <c r="C111" s="1365">
        <v>-0.35527276772028271</v>
      </c>
      <c r="D111" s="1638">
        <v>0.28013653604892497</v>
      </c>
      <c r="E111" s="1667">
        <v>1.1201000536034345</v>
      </c>
      <c r="F111" s="1651">
        <v>-0.31482544533306678</v>
      </c>
      <c r="G111" s="1651">
        <v>-0.25838603642925895</v>
      </c>
      <c r="H111" s="1651">
        <v>-0.41872244290481753</v>
      </c>
      <c r="I111" s="1651">
        <v>-6.9960852018202679E-2</v>
      </c>
      <c r="J111" s="1667">
        <v>-0.36277564048921018</v>
      </c>
      <c r="K111" s="1651">
        <v>0.73720361050693128</v>
      </c>
      <c r="L111" s="1651">
        <v>7.0844405201997418E-3</v>
      </c>
      <c r="M111" s="1667">
        <v>0.34822684903259571</v>
      </c>
      <c r="N111" s="1667">
        <v>0.14816582422736424</v>
      </c>
      <c r="O111" s="1651">
        <v>-0.61444862430364289</v>
      </c>
      <c r="P111" s="1651">
        <v>-0.10426200934587904</v>
      </c>
    </row>
    <row r="112" spans="2:16" ht="15.75" hidden="1" thickTop="1">
      <c r="B112" s="1364" t="s">
        <v>339</v>
      </c>
      <c r="C112" s="1365">
        <v>-1.1732535428482849</v>
      </c>
      <c r="D112" s="1638">
        <v>-0.21858355554077447</v>
      </c>
      <c r="E112" s="1667">
        <v>-0.5299766486173807</v>
      </c>
      <c r="F112" s="1651">
        <v>0.14631729407028615</v>
      </c>
      <c r="G112" s="1651">
        <v>-8.2539396998726478E-2</v>
      </c>
      <c r="H112" s="1651">
        <v>0.12995579393613177</v>
      </c>
      <c r="I112" s="1651">
        <v>0.213692556046996</v>
      </c>
      <c r="J112" s="1667">
        <v>0.22226959200921659</v>
      </c>
      <c r="K112" s="1651">
        <v>-0.5934478955419098</v>
      </c>
      <c r="L112" s="1651">
        <v>-0.62083135362451802</v>
      </c>
      <c r="M112" s="1667">
        <v>-0.25324843481041581</v>
      </c>
      <c r="N112" s="1667">
        <v>-0.17729544724461865</v>
      </c>
      <c r="O112" s="1651">
        <v>-3.1482751902400796E-2</v>
      </c>
      <c r="P112" s="1651">
        <v>-0.12927747230301323</v>
      </c>
    </row>
    <row r="113" spans="2:16" ht="15.75" hidden="1" thickTop="1">
      <c r="B113" s="1364" t="s">
        <v>340</v>
      </c>
      <c r="C113" s="1365">
        <v>0.19717069754343619</v>
      </c>
      <c r="D113" s="1638">
        <v>-0.19580456405055013</v>
      </c>
      <c r="E113" s="1667">
        <v>-1.63862905338652E-2</v>
      </c>
      <c r="F113" s="1651">
        <v>2.7670002257496051E-2</v>
      </c>
      <c r="G113" s="1651">
        <v>-0.41175958121715261</v>
      </c>
      <c r="H113" s="1651">
        <v>-0.17041143857602359</v>
      </c>
      <c r="I113" s="1651">
        <v>-0.18050518510674962</v>
      </c>
      <c r="J113" s="1667">
        <v>-0.48539191619162425</v>
      </c>
      <c r="K113" s="1651">
        <v>-0.13385694665261072</v>
      </c>
      <c r="L113" s="1651">
        <v>0.71289814169996912</v>
      </c>
      <c r="M113" s="1667">
        <v>-0.16387114389200264</v>
      </c>
      <c r="N113" s="1667">
        <v>-0.21170330056102804</v>
      </c>
      <c r="O113" s="1651">
        <v>-5.3202271077412711E-3</v>
      </c>
      <c r="P113" s="1651">
        <v>-0.1436721780083916</v>
      </c>
    </row>
    <row r="114" spans="2:16" ht="15.75" hidden="1" thickTop="1">
      <c r="B114" s="1364" t="s">
        <v>341</v>
      </c>
      <c r="C114" s="1365">
        <v>-0.21582079410290556</v>
      </c>
      <c r="D114" s="1638">
        <v>0.16221968487448724</v>
      </c>
      <c r="E114" s="1667">
        <v>-0.59873702183391719</v>
      </c>
      <c r="F114" s="1651">
        <v>-4.6328896354574933E-2</v>
      </c>
      <c r="G114" s="1651">
        <v>0.49585027821936745</v>
      </c>
      <c r="H114" s="1651">
        <v>4.3222158185884929E-2</v>
      </c>
      <c r="I114" s="1651">
        <v>-3.248909659416821E-2</v>
      </c>
      <c r="J114" s="1667">
        <v>0.11839445944461513</v>
      </c>
      <c r="K114" s="1651">
        <v>0</v>
      </c>
      <c r="L114" s="1651">
        <v>-4.4381966864004418E-2</v>
      </c>
      <c r="M114" s="1667">
        <v>0.17876503704805646</v>
      </c>
      <c r="N114" s="1667">
        <v>0.1417802840808724</v>
      </c>
      <c r="O114" s="1651">
        <v>3.7023715404571611E-2</v>
      </c>
      <c r="P114" s="1651">
        <v>0.1072009895346282</v>
      </c>
    </row>
    <row r="115" spans="2:16" ht="15.75" hidden="1" thickTop="1">
      <c r="B115" s="1364" t="s">
        <v>342</v>
      </c>
      <c r="C115" s="1365">
        <v>1.3715098779577106</v>
      </c>
      <c r="D115" s="1638">
        <v>-0.15010461418673016</v>
      </c>
      <c r="E115" s="1667">
        <v>1.0128427762498227</v>
      </c>
      <c r="F115" s="1651">
        <v>-0.28608929700003616</v>
      </c>
      <c r="G115" s="1651">
        <v>-0.11949495911163233</v>
      </c>
      <c r="H115" s="1651">
        <v>-2.2366616010816021E-2</v>
      </c>
      <c r="I115" s="1651">
        <v>-0.5038085207153209</v>
      </c>
      <c r="J115" s="1667">
        <v>-0.18445407382475798</v>
      </c>
      <c r="K115" s="1651">
        <v>0</v>
      </c>
      <c r="L115" s="1651">
        <v>0.4496482125150747</v>
      </c>
      <c r="M115" s="1667">
        <v>0.6432249210374108</v>
      </c>
      <c r="N115" s="1667">
        <v>0.12679733762857026</v>
      </c>
      <c r="O115" s="1651">
        <v>0.3975499547264727</v>
      </c>
      <c r="P115" s="1651">
        <v>0.21610793025848007</v>
      </c>
    </row>
    <row r="116" spans="2:16" ht="15.75" hidden="1" thickTop="1">
      <c r="B116" s="1364" t="s">
        <v>343</v>
      </c>
      <c r="C116" s="1365">
        <v>-0.17479548296586156</v>
      </c>
      <c r="D116" s="1638">
        <v>9.4144832057940775E-2</v>
      </c>
      <c r="E116" s="1667">
        <v>0.23768436482458632</v>
      </c>
      <c r="F116" s="1651">
        <v>-1.9419418360237084</v>
      </c>
      <c r="G116" s="1651">
        <v>-3.6042898141308566E-2</v>
      </c>
      <c r="H116" s="1651">
        <v>0.64011913790384956</v>
      </c>
      <c r="I116" s="1651">
        <v>0.60537922179799697</v>
      </c>
      <c r="J116" s="1667">
        <v>-0.14771936496552618</v>
      </c>
      <c r="K116" s="1651">
        <v>0.13750000000001261</v>
      </c>
      <c r="L116" s="1651">
        <v>0.30471034394030649</v>
      </c>
      <c r="M116" s="1667">
        <v>0.7432768991946892</v>
      </c>
      <c r="N116" s="1667">
        <v>6.628675869244649E-2</v>
      </c>
      <c r="O116" s="1651">
        <v>1.3520506614298933</v>
      </c>
      <c r="P116" s="1651">
        <v>0.49117735508017457</v>
      </c>
    </row>
    <row r="117" spans="2:16" ht="15.75" hidden="1" thickTop="1">
      <c r="B117" s="1364" t="s">
        <v>344</v>
      </c>
      <c r="C117" s="1365">
        <v>-0.41656250331724154</v>
      </c>
      <c r="D117" s="1638">
        <v>0.43541972631941928</v>
      </c>
      <c r="E117" s="1667">
        <v>-0.42971225322607776</v>
      </c>
      <c r="F117" s="1651">
        <v>2.0786069703279342</v>
      </c>
      <c r="G117" s="1651">
        <v>9.0720240665032037E-2</v>
      </c>
      <c r="H117" s="1651">
        <v>-0.12506592543731765</v>
      </c>
      <c r="I117" s="1651">
        <v>-0.12035888662925709</v>
      </c>
      <c r="J117" s="1667">
        <v>0.37917515915553146</v>
      </c>
      <c r="K117" s="1651">
        <v>-0.13731119710398421</v>
      </c>
      <c r="L117" s="1651">
        <v>-1.0073638994993028</v>
      </c>
      <c r="M117" s="1667">
        <v>-0.98812332884623544</v>
      </c>
      <c r="N117" s="1667">
        <v>0.12187578126754417</v>
      </c>
      <c r="O117" s="1651">
        <v>-1.5593933744977195</v>
      </c>
      <c r="P117" s="1651">
        <v>-0.43847210989189644</v>
      </c>
    </row>
    <row r="118" spans="2:16" ht="15.75" hidden="1" thickTop="1">
      <c r="B118" s="1364"/>
      <c r="C118" s="1365"/>
      <c r="D118" s="1638"/>
      <c r="E118" s="1667"/>
      <c r="F118" s="1651"/>
      <c r="G118" s="1651"/>
      <c r="H118" s="1651"/>
      <c r="I118" s="1651"/>
      <c r="J118" s="1667"/>
      <c r="K118" s="1651"/>
      <c r="L118" s="1651"/>
      <c r="M118" s="1667"/>
      <c r="N118" s="1667"/>
      <c r="O118" s="1651"/>
      <c r="P118" s="1651"/>
    </row>
    <row r="119" spans="2:16" ht="15.75" hidden="1" thickTop="1">
      <c r="B119" s="1366">
        <v>2011</v>
      </c>
      <c r="C119" s="1365"/>
      <c r="D119" s="1638"/>
      <c r="E119" s="1667"/>
      <c r="F119" s="1651"/>
      <c r="G119" s="1651"/>
      <c r="H119" s="1651"/>
      <c r="I119" s="1651"/>
      <c r="J119" s="1667"/>
      <c r="K119" s="1651"/>
      <c r="L119" s="1651"/>
      <c r="M119" s="1667"/>
      <c r="N119" s="1667"/>
      <c r="O119" s="1651"/>
      <c r="P119" s="1651"/>
    </row>
    <row r="120" spans="2:16" ht="15.75" hidden="1" thickTop="1">
      <c r="B120" s="1364" t="s">
        <v>345</v>
      </c>
      <c r="C120" s="1365">
        <v>0.53189299395348666</v>
      </c>
      <c r="D120" s="1638">
        <v>0.40649329716506699</v>
      </c>
      <c r="E120" s="1667">
        <v>0.49243546069253075</v>
      </c>
      <c r="F120" s="1651">
        <v>0.10907211952562168</v>
      </c>
      <c r="G120" s="1651">
        <v>-0.22591302037245908</v>
      </c>
      <c r="H120" s="1651">
        <v>5.1563055040334538</v>
      </c>
      <c r="I120" s="1651">
        <v>-0.98785112330189717</v>
      </c>
      <c r="J120" s="1667">
        <v>-0.37993879827796784</v>
      </c>
      <c r="K120" s="1651">
        <v>0.81162727272727775</v>
      </c>
      <c r="L120" s="1651">
        <v>0.45958196864588352</v>
      </c>
      <c r="M120" s="1667">
        <v>3.1670008458106746</v>
      </c>
      <c r="N120" s="1667">
        <v>0.90233062206754866</v>
      </c>
      <c r="O120" s="1651">
        <v>1.2766758509746179</v>
      </c>
      <c r="P120" s="1651">
        <v>1.0256909533965519</v>
      </c>
    </row>
    <row r="121" spans="2:16" ht="15.75" hidden="1" thickTop="1">
      <c r="B121" s="1364" t="s">
        <v>334</v>
      </c>
      <c r="C121" s="1365">
        <v>1.2079445584420645</v>
      </c>
      <c r="D121" s="1638">
        <v>0.70813800583706676</v>
      </c>
      <c r="E121" s="1667">
        <v>0.32430209876410654</v>
      </c>
      <c r="F121" s="1651">
        <v>0.10683081534184069</v>
      </c>
      <c r="G121" s="1651">
        <v>-0.27486565932824947</v>
      </c>
      <c r="H121" s="1651">
        <v>1.0498555034782919</v>
      </c>
      <c r="I121" s="1651">
        <v>5.9551115724243431E-2</v>
      </c>
      <c r="J121" s="1667">
        <v>0.27603336114401245</v>
      </c>
      <c r="K121" s="1651">
        <v>0.46277129468921263</v>
      </c>
      <c r="L121" s="1651">
        <v>0.39006596601074417</v>
      </c>
      <c r="M121" s="1667">
        <v>0.22202588860911199</v>
      </c>
      <c r="N121" s="1667">
        <v>0.54642194433400793</v>
      </c>
      <c r="O121" s="1651">
        <v>0.36998788118274284</v>
      </c>
      <c r="P121" s="1651">
        <v>0.48813607620010746</v>
      </c>
    </row>
    <row r="122" spans="2:16" ht="15.75" hidden="1" thickTop="1">
      <c r="B122" s="1364" t="s">
        <v>335</v>
      </c>
      <c r="C122" s="1365">
        <v>1.1750731777552037</v>
      </c>
      <c r="D122" s="1638">
        <v>0.40357019996126731</v>
      </c>
      <c r="E122" s="1667">
        <v>1.3089971462131533</v>
      </c>
      <c r="F122" s="1651">
        <v>-0.20921431133903434</v>
      </c>
      <c r="G122" s="1651">
        <v>1.9170787864331018E-2</v>
      </c>
      <c r="H122" s="1651">
        <v>2.5070287511223643</v>
      </c>
      <c r="I122" s="1651">
        <v>-0.33432873893123327</v>
      </c>
      <c r="J122" s="1667">
        <v>0.4738490663194872</v>
      </c>
      <c r="K122" s="1651">
        <v>3.5684173837362776</v>
      </c>
      <c r="L122" s="1651">
        <v>1.4391100392846301</v>
      </c>
      <c r="M122" s="1667">
        <v>2.5683952012744982E-2</v>
      </c>
      <c r="N122" s="1667">
        <v>0.81222207601439056</v>
      </c>
      <c r="O122" s="1651">
        <v>0.62779507323538208</v>
      </c>
      <c r="P122" s="1651">
        <v>0.75136733436040881</v>
      </c>
    </row>
    <row r="123" spans="2:16" ht="15.75" hidden="1" thickTop="1">
      <c r="B123" s="1364" t="s">
        <v>336</v>
      </c>
      <c r="C123" s="1365">
        <v>0.23043072571808931</v>
      </c>
      <c r="D123" s="1638">
        <v>-0.69890472231124434</v>
      </c>
      <c r="E123" s="1667">
        <v>0.54839131801436292</v>
      </c>
      <c r="F123" s="1651">
        <v>-0.37524852286855426</v>
      </c>
      <c r="G123" s="1651">
        <v>-0.58911892902459018</v>
      </c>
      <c r="H123" s="1651">
        <v>0.20795582728998507</v>
      </c>
      <c r="I123" s="1651">
        <v>-0.29086076862332444</v>
      </c>
      <c r="J123" s="1667">
        <v>0.22070675313512478</v>
      </c>
      <c r="K123" s="1651">
        <v>0</v>
      </c>
      <c r="L123" s="1651">
        <v>0.37383311329117763</v>
      </c>
      <c r="M123" s="1667">
        <v>0.24490872365350302</v>
      </c>
      <c r="N123" s="1667">
        <v>-4.0248483973637228E-2</v>
      </c>
      <c r="O123" s="1651">
        <v>0.52066369284486935</v>
      </c>
      <c r="P123" s="1651">
        <v>0.14460676662839678</v>
      </c>
    </row>
    <row r="124" spans="2:16" ht="15.75" hidden="1" thickTop="1">
      <c r="B124" s="1364" t="s">
        <v>337</v>
      </c>
      <c r="C124" s="1365">
        <v>0.25380474910028372</v>
      </c>
      <c r="D124" s="1638">
        <v>0.48750477001140435</v>
      </c>
      <c r="E124" s="1667">
        <v>-0.17138519623680626</v>
      </c>
      <c r="F124" s="1651">
        <v>-0.1669302062399125</v>
      </c>
      <c r="G124" s="1651">
        <v>0.3836490113647395</v>
      </c>
      <c r="H124" s="1651">
        <v>-5.8202427679654445E-2</v>
      </c>
      <c r="I124" s="1651">
        <v>-0.29006955889253616</v>
      </c>
      <c r="J124" s="1667">
        <v>0.35093563897201641</v>
      </c>
      <c r="K124" s="1651">
        <v>0</v>
      </c>
      <c r="L124" s="1651">
        <v>1.3197501252782073</v>
      </c>
      <c r="M124" s="1667">
        <v>-0.25404473657629767</v>
      </c>
      <c r="N124" s="1667">
        <v>0.14932743589599617</v>
      </c>
      <c r="O124" s="1651">
        <v>-6.8101307175927328E-2</v>
      </c>
      <c r="P124" s="1651">
        <v>7.7402139605320386E-2</v>
      </c>
    </row>
    <row r="125" spans="2:16" ht="15.75" hidden="1" thickTop="1">
      <c r="B125" s="1364" t="s">
        <v>338</v>
      </c>
      <c r="C125" s="1365">
        <v>0.28117474526838659</v>
      </c>
      <c r="D125" s="1638">
        <v>0.13057515971313105</v>
      </c>
      <c r="E125" s="1667">
        <v>1.0952606632682382</v>
      </c>
      <c r="F125" s="1651">
        <v>0.43095220786883992</v>
      </c>
      <c r="G125" s="1651">
        <v>0.40465584029976132</v>
      </c>
      <c r="H125" s="1651">
        <v>-4.4091110765764885E-2</v>
      </c>
      <c r="I125" s="1651">
        <v>1.4906502512346265E-3</v>
      </c>
      <c r="J125" s="1667">
        <v>0.69641686233152811</v>
      </c>
      <c r="K125" s="1651">
        <v>0</v>
      </c>
      <c r="L125" s="1651">
        <v>-2.0608533957300335E-2</v>
      </c>
      <c r="M125" s="1667">
        <v>0.23664430974883466</v>
      </c>
      <c r="N125" s="1667">
        <v>0.30404117946247755</v>
      </c>
      <c r="O125" s="1651">
        <v>0.11626643184192709</v>
      </c>
      <c r="P125" s="1651">
        <v>0.24201571756323759</v>
      </c>
    </row>
    <row r="126" spans="2:16" ht="15.75" hidden="1" thickTop="1">
      <c r="B126" s="1364" t="s">
        <v>339</v>
      </c>
      <c r="C126" s="1365">
        <v>-0.12002282611471848</v>
      </c>
      <c r="D126" s="1638">
        <v>0.56645506512791322</v>
      </c>
      <c r="E126" s="1667">
        <v>0.31315812520242847</v>
      </c>
      <c r="F126" s="1651">
        <v>0.17925412126273965</v>
      </c>
      <c r="G126" s="1651">
        <v>-0.26806217982687786</v>
      </c>
      <c r="H126" s="1651">
        <v>1.6726807444711334E-2</v>
      </c>
      <c r="I126" s="1651">
        <v>-0.41471401295639643</v>
      </c>
      <c r="J126" s="1667">
        <v>-4.501302003824259E-2</v>
      </c>
      <c r="K126" s="1651">
        <v>0</v>
      </c>
      <c r="L126" s="1651">
        <v>0.8756575867908678</v>
      </c>
      <c r="M126" s="1667">
        <v>0.23511399915785436</v>
      </c>
      <c r="N126" s="1667">
        <v>0.15501124777801412</v>
      </c>
      <c r="O126" s="1651">
        <v>0.46697836948514926</v>
      </c>
      <c r="P126" s="1651">
        <v>0.25793047118281009</v>
      </c>
    </row>
    <row r="127" spans="2:16" ht="15.75" hidden="1" thickTop="1">
      <c r="B127" s="1364" t="s">
        <v>340</v>
      </c>
      <c r="C127" s="1365">
        <v>3.9143254494966584E-2</v>
      </c>
      <c r="D127" s="1638">
        <v>9.8119320491552031E-2</v>
      </c>
      <c r="E127" s="1667">
        <v>0.54876146200437681</v>
      </c>
      <c r="F127" s="1651">
        <v>0.41919783256001431</v>
      </c>
      <c r="G127" s="1651">
        <v>8.305295311568095E-2</v>
      </c>
      <c r="H127" s="1651">
        <v>0.27225717348624556</v>
      </c>
      <c r="I127" s="1651">
        <v>-0.10594269875663365</v>
      </c>
      <c r="J127" s="1667">
        <v>-6.4880309941162118E-2</v>
      </c>
      <c r="K127" s="1651">
        <v>0.36904561740453978</v>
      </c>
      <c r="L127" s="1651">
        <v>0.97574985448765084</v>
      </c>
      <c r="M127" s="1667">
        <v>0.29576993210109759</v>
      </c>
      <c r="N127" s="1667">
        <v>0.19995360605769008</v>
      </c>
      <c r="O127" s="1651">
        <v>-2.4668037632136208E-2</v>
      </c>
      <c r="P127" s="1651">
        <v>0.12569549794634316</v>
      </c>
    </row>
    <row r="128" spans="2:16" ht="15.75" hidden="1" thickTop="1">
      <c r="B128" s="1364" t="s">
        <v>341</v>
      </c>
      <c r="C128" s="1365">
        <v>0.39128882070356141</v>
      </c>
      <c r="D128" s="1638">
        <v>0.13572246639974583</v>
      </c>
      <c r="E128" s="1667">
        <v>1.6941407557116817</v>
      </c>
      <c r="F128" s="1651">
        <v>0.12505343804383173</v>
      </c>
      <c r="G128" s="1651">
        <v>3.0744019295481095E-2</v>
      </c>
      <c r="H128" s="1651">
        <v>-2.4760071099779624</v>
      </c>
      <c r="I128" s="1651">
        <v>13.664607722349341</v>
      </c>
      <c r="J128" s="1667">
        <v>0.19813488736344365</v>
      </c>
      <c r="K128" s="1651">
        <v>0.33457329642947453</v>
      </c>
      <c r="L128" s="1651">
        <v>0.24300710933511382</v>
      </c>
      <c r="M128" s="1667">
        <v>0.91358921050315178</v>
      </c>
      <c r="N128" s="1667">
        <v>1.0196714461012224</v>
      </c>
      <c r="O128" s="1651">
        <v>0.49580762846628268</v>
      </c>
      <c r="P128" s="1651">
        <v>0.84674636339354681</v>
      </c>
    </row>
    <row r="129" spans="2:16" ht="15.75" hidden="1" thickTop="1">
      <c r="B129" s="1364" t="s">
        <v>342</v>
      </c>
      <c r="C129" s="1365">
        <v>0.11790373641593632</v>
      </c>
      <c r="D129" s="1638">
        <v>0.17194035132481744</v>
      </c>
      <c r="E129" s="1667">
        <v>0.13166755328002377</v>
      </c>
      <c r="F129" s="1651">
        <v>-0.64565411372820014</v>
      </c>
      <c r="G129" s="1651">
        <v>0.31978408775610312</v>
      </c>
      <c r="H129" s="1651">
        <v>9.6033902662839843E-2</v>
      </c>
      <c r="I129" s="1651">
        <v>-0.1</v>
      </c>
      <c r="J129" s="1667">
        <v>0.1</v>
      </c>
      <c r="K129" s="1651">
        <v>0</v>
      </c>
      <c r="L129" s="1651">
        <v>-0.24181371807994179</v>
      </c>
      <c r="M129" s="1667">
        <v>0.47993520205331652</v>
      </c>
      <c r="N129" s="1667">
        <v>0.14356995904196701</v>
      </c>
      <c r="O129" s="1651">
        <v>8.0059390587239321E-2</v>
      </c>
      <c r="P129" s="1651">
        <v>0.1226783619231453</v>
      </c>
    </row>
    <row r="130" spans="2:16" ht="15.75" hidden="1" thickTop="1">
      <c r="B130" s="1364" t="s">
        <v>343</v>
      </c>
      <c r="C130" s="1365">
        <v>-4.719044145266027E-2</v>
      </c>
      <c r="D130" s="1638">
        <v>0.37495777790979012</v>
      </c>
      <c r="E130" s="1667">
        <v>0.54301515389434396</v>
      </c>
      <c r="F130" s="1651">
        <v>-9.1297278679303151E-2</v>
      </c>
      <c r="G130" s="1651">
        <v>4.6325893195575674E-2</v>
      </c>
      <c r="H130" s="1651">
        <v>-0.15597622784114806</v>
      </c>
      <c r="I130" s="1651">
        <v>-0.1</v>
      </c>
      <c r="J130" s="1667">
        <v>0.1</v>
      </c>
      <c r="K130" s="1651">
        <v>0</v>
      </c>
      <c r="L130" s="1651">
        <v>1.2160409465539868</v>
      </c>
      <c r="M130" s="1667">
        <v>0.2086362226952243</v>
      </c>
      <c r="N130" s="1667">
        <v>3.852379595492561E-2</v>
      </c>
      <c r="O130" s="1651">
        <v>1.4791221962174639</v>
      </c>
      <c r="P130" s="1651">
        <v>0.51220228852657534</v>
      </c>
    </row>
    <row r="131" spans="2:16" ht="15.75" hidden="1" thickTop="1">
      <c r="B131" s="1364" t="s">
        <v>344</v>
      </c>
      <c r="C131" s="1365">
        <v>3.1449946156647979</v>
      </c>
      <c r="D131" s="1638">
        <v>-0.18999907759179591</v>
      </c>
      <c r="E131" s="1667">
        <v>0.41234772515159612</v>
      </c>
      <c r="F131" s="1651">
        <v>0.29753678562718378</v>
      </c>
      <c r="G131" s="1651">
        <v>5.4333555146079959E-2</v>
      </c>
      <c r="H131" s="1651">
        <v>-3.8207784345922757E-2</v>
      </c>
      <c r="I131" s="1651">
        <v>-3.6965704006319822E-2</v>
      </c>
      <c r="J131" s="1667">
        <v>-0.18440464164973802</v>
      </c>
      <c r="K131" s="1651">
        <v>2.2204460492503131E-14</v>
      </c>
      <c r="L131" s="1651">
        <v>1.1401611271870893</v>
      </c>
      <c r="M131" s="1667">
        <v>-0.16438928415198895</v>
      </c>
      <c r="N131" s="1667">
        <v>-3.2783166086255866</v>
      </c>
      <c r="O131" s="1651">
        <v>0.32864292721785926</v>
      </c>
      <c r="P131" s="1651">
        <v>0.20520381481066163</v>
      </c>
    </row>
    <row r="132" spans="2:16" ht="15.75" hidden="1" thickTop="1">
      <c r="B132" s="1364"/>
      <c r="C132" s="1365"/>
      <c r="D132" s="1638"/>
      <c r="E132" s="1667"/>
      <c r="F132" s="1651"/>
      <c r="G132" s="1651"/>
      <c r="H132" s="1651"/>
      <c r="I132" s="1651"/>
      <c r="J132" s="1667"/>
      <c r="K132" s="1651"/>
      <c r="L132" s="1651"/>
      <c r="M132" s="1667"/>
      <c r="N132" s="1667"/>
      <c r="O132" s="1651"/>
      <c r="P132" s="1651"/>
    </row>
    <row r="133" spans="2:16" ht="15.75" hidden="1" thickTop="1">
      <c r="B133" s="1366">
        <v>2012</v>
      </c>
      <c r="C133" s="1365"/>
      <c r="D133" s="1638"/>
      <c r="E133" s="1667"/>
      <c r="F133" s="1651"/>
      <c r="G133" s="1651"/>
      <c r="H133" s="1651"/>
      <c r="I133" s="1651"/>
      <c r="J133" s="1667"/>
      <c r="K133" s="1651"/>
      <c r="L133" s="1651"/>
      <c r="M133" s="1667"/>
      <c r="N133" s="1667"/>
      <c r="O133" s="1651"/>
      <c r="P133" s="1651"/>
    </row>
    <row r="134" spans="2:16" ht="15.75" hidden="1" thickTop="1">
      <c r="B134" s="1364" t="s">
        <v>345</v>
      </c>
      <c r="C134" s="1365">
        <v>0.46432393446287357</v>
      </c>
      <c r="D134" s="1638">
        <v>0.19737418065666201</v>
      </c>
      <c r="E134" s="1667">
        <v>-5.064366333162873E-3</v>
      </c>
      <c r="F134" s="1651">
        <v>0.445811739202151</v>
      </c>
      <c r="G134" s="1651">
        <v>0.32606063705151733</v>
      </c>
      <c r="H134" s="1651">
        <v>0.4584112993437639</v>
      </c>
      <c r="I134" s="1651">
        <v>0.44831589637843727</v>
      </c>
      <c r="J134" s="1667">
        <v>-1.8992604408183511</v>
      </c>
      <c r="K134" s="1651">
        <v>0.97048341374004199</v>
      </c>
      <c r="L134" s="1651">
        <v>1.3296363240134168</v>
      </c>
      <c r="M134" s="1667">
        <v>0.41952952572834601</v>
      </c>
      <c r="N134" s="1667">
        <v>4.0379006362410097</v>
      </c>
      <c r="O134" s="1651">
        <v>0.41125950023441771</v>
      </c>
      <c r="P134" s="1651">
        <v>0.45892286791437975</v>
      </c>
    </row>
    <row r="135" spans="2:16" ht="15.75" hidden="1" thickTop="1">
      <c r="B135" s="1364" t="s">
        <v>334</v>
      </c>
      <c r="C135" s="1365">
        <v>0.86843481704166336</v>
      </c>
      <c r="D135" s="1638">
        <v>0.35040552132650227</v>
      </c>
      <c r="E135" s="1667">
        <v>3.8088608140675939</v>
      </c>
      <c r="F135" s="1651">
        <v>0.24512831629541765</v>
      </c>
      <c r="G135" s="1651">
        <v>0.24536756950652716</v>
      </c>
      <c r="H135" s="1651">
        <v>-0.12145845553678258</v>
      </c>
      <c r="I135" s="1651">
        <v>-0.52314989458047689</v>
      </c>
      <c r="J135" s="1667">
        <v>2.0307802673427577</v>
      </c>
      <c r="K135" s="1651">
        <v>0</v>
      </c>
      <c r="L135" s="1651">
        <v>-0.30539088966300421</v>
      </c>
      <c r="M135" s="1667">
        <v>0.48088917640176643</v>
      </c>
      <c r="N135" s="1667">
        <v>0.44580746942404215</v>
      </c>
      <c r="O135" s="1651">
        <v>0.47640402472959309</v>
      </c>
      <c r="P135" s="1651">
        <v>0.58905222487205522</v>
      </c>
    </row>
    <row r="136" spans="2:16" ht="15.75" hidden="1" thickTop="1">
      <c r="B136" s="1364" t="s">
        <v>335</v>
      </c>
      <c r="C136" s="1365">
        <v>2.1106579601060105E-2</v>
      </c>
      <c r="D136" s="1638">
        <v>0.12492322477268836</v>
      </c>
      <c r="E136" s="1667">
        <v>1.5587599674695252</v>
      </c>
      <c r="F136" s="1651">
        <v>0.27441179796818815</v>
      </c>
      <c r="G136" s="1651">
        <v>8.1072723514763467E-3</v>
      </c>
      <c r="H136" s="1651">
        <v>9.9326288272116869E-2</v>
      </c>
      <c r="I136" s="1651">
        <v>-0.15786903159102916</v>
      </c>
      <c r="J136" s="1667">
        <v>0.12913951198734175</v>
      </c>
      <c r="K136" s="1651">
        <v>4.319689552678474</v>
      </c>
      <c r="L136" s="1651">
        <v>0.15095285270048109</v>
      </c>
      <c r="M136" s="1667">
        <v>0.38357736597747216</v>
      </c>
      <c r="N136" s="1667">
        <v>0.29124127544604139</v>
      </c>
      <c r="O136" s="1651">
        <v>0.80392051272670795</v>
      </c>
      <c r="P136" s="1651">
        <v>0.5285278801695158</v>
      </c>
    </row>
    <row r="137" spans="2:16" ht="15.75" hidden="1" thickTop="1">
      <c r="B137" s="1364" t="s">
        <v>336</v>
      </c>
      <c r="C137" s="1365">
        <v>0.59249450661991165</v>
      </c>
      <c r="D137" s="1638">
        <v>-0.53101114778717484</v>
      </c>
      <c r="E137" s="1667">
        <v>2.7094155285176669</v>
      </c>
      <c r="F137" s="1651">
        <v>-0.17904453487518346</v>
      </c>
      <c r="G137" s="1651">
        <v>-0.17068750504660724</v>
      </c>
      <c r="H137" s="1651">
        <v>0.87006725307339217</v>
      </c>
      <c r="I137" s="1651">
        <v>0.11677246992018997</v>
      </c>
      <c r="J137" s="1667">
        <v>1.1507509475616295</v>
      </c>
      <c r="K137" s="1651">
        <v>0.14753622591596738</v>
      </c>
      <c r="L137" s="1651">
        <v>0.31471097666595504</v>
      </c>
      <c r="M137" s="1667">
        <v>0.14548865201950978</v>
      </c>
      <c r="N137" s="1667">
        <v>0.21436002778618679</v>
      </c>
      <c r="O137" s="1651">
        <v>0.1407513057166021</v>
      </c>
      <c r="P137" s="1651">
        <v>0.18981733854428473</v>
      </c>
    </row>
    <row r="138" spans="2:16" ht="15.75" hidden="1" thickTop="1">
      <c r="B138" s="1364" t="s">
        <v>337</v>
      </c>
      <c r="C138" s="1365">
        <v>-6.304959645578867E-2</v>
      </c>
      <c r="D138" s="1638">
        <v>0.19844891037916756</v>
      </c>
      <c r="E138" s="1667">
        <v>0.38688207989319157</v>
      </c>
      <c r="F138" s="1651">
        <v>-1.7027130523428191E-2</v>
      </c>
      <c r="G138" s="1651">
        <v>0.12386132795136895</v>
      </c>
      <c r="H138" s="1651">
        <v>0.15051853253409408</v>
      </c>
      <c r="I138" s="1651">
        <v>-0.24615977310069592</v>
      </c>
      <c r="J138" s="1667">
        <v>-0.92994295385159242</v>
      </c>
      <c r="K138" s="1651">
        <v>0</v>
      </c>
      <c r="L138" s="1651">
        <v>0.29214188613899683</v>
      </c>
      <c r="M138" s="1667">
        <v>-0.153280096302022</v>
      </c>
      <c r="N138" s="1667">
        <v>0.22589469319684863</v>
      </c>
      <c r="O138" s="1651">
        <v>-0.24574969794135537</v>
      </c>
      <c r="P138" s="1651">
        <v>6.8715590512957725E-2</v>
      </c>
    </row>
    <row r="139" spans="2:16" ht="15.75" hidden="1" thickTop="1">
      <c r="B139" s="1364" t="s">
        <v>338</v>
      </c>
      <c r="C139" s="1365">
        <v>0.62750693134177027</v>
      </c>
      <c r="D139" s="1638">
        <v>8.8937655540788363E-2</v>
      </c>
      <c r="E139" s="1667">
        <v>1.2629064208967256</v>
      </c>
      <c r="F139" s="1651">
        <v>0.4795418196969603</v>
      </c>
      <c r="G139" s="1651">
        <v>0.49963027551951367</v>
      </c>
      <c r="H139" s="1651">
        <v>-0.15165677968955737</v>
      </c>
      <c r="I139" s="1651">
        <v>-2.8723000458552583E-2</v>
      </c>
      <c r="J139" s="1667">
        <v>-0.37882592069440335</v>
      </c>
      <c r="K139" s="1651">
        <v>4.4622436737609128</v>
      </c>
      <c r="L139" s="1651">
        <v>-6.7009261393891073E-2</v>
      </c>
      <c r="M139" s="1667">
        <v>-0.12445949724544381</v>
      </c>
      <c r="N139" s="1667">
        <v>0.15742602455881549</v>
      </c>
      <c r="O139" s="1651">
        <v>0.28902509854356051</v>
      </c>
      <c r="P139" s="1651">
        <v>0.201144604600767</v>
      </c>
    </row>
    <row r="140" spans="2:16" ht="15.75" hidden="1" thickTop="1">
      <c r="B140" s="1364" t="s">
        <v>339</v>
      </c>
      <c r="C140" s="1365">
        <v>0.38146846176014826</v>
      </c>
      <c r="D140" s="1638">
        <v>-0.52759885416141517</v>
      </c>
      <c r="E140" s="1667">
        <v>9.4343523705475718E-2</v>
      </c>
      <c r="F140" s="1651">
        <v>7.0759812142551226E-3</v>
      </c>
      <c r="G140" s="1651">
        <v>0.13992442592443144</v>
      </c>
      <c r="H140" s="1651">
        <v>2.1233713458483683</v>
      </c>
      <c r="I140" s="1651">
        <v>4.6856797769145864E-2</v>
      </c>
      <c r="J140" s="1667">
        <v>0.16236539750720258</v>
      </c>
      <c r="K140" s="1651">
        <v>-2.2297674184657001E-2</v>
      </c>
      <c r="L140" s="1651">
        <v>0.6520899920547496</v>
      </c>
      <c r="M140" s="1667">
        <v>0.18329858842209834</v>
      </c>
      <c r="N140" s="1667">
        <v>0.35055848351908114</v>
      </c>
      <c r="O140" s="1651">
        <v>-1.8775230169565393E-2</v>
      </c>
      <c r="P140" s="1651">
        <v>0.2277543756354472</v>
      </c>
    </row>
    <row r="141" spans="2:16" ht="15.75" hidden="1" thickTop="1">
      <c r="B141" s="1364" t="s">
        <v>340</v>
      </c>
      <c r="C141" s="1365">
        <v>-4.2658783432003577E-2</v>
      </c>
      <c r="D141" s="1638">
        <v>-0.49034562723956343</v>
      </c>
      <c r="E141" s="1667">
        <v>0.30719479208964895</v>
      </c>
      <c r="F141" s="1651">
        <v>7.1278549218178888E-2</v>
      </c>
      <c r="G141" s="1651">
        <v>0.34027599857595625</v>
      </c>
      <c r="H141" s="1651">
        <v>-1.1554186475482009E-2</v>
      </c>
      <c r="I141" s="1651">
        <v>-2.8770431954383557E-2</v>
      </c>
      <c r="J141" s="1667">
        <v>-7.1498297040673009E-3</v>
      </c>
      <c r="K141" s="1651">
        <v>0.24603217939984656</v>
      </c>
      <c r="L141" s="1651">
        <v>8.5394682645767439E-2</v>
      </c>
      <c r="M141" s="1667">
        <v>-0.23698303321205705</v>
      </c>
      <c r="N141" s="1667">
        <v>-0.20898266958524481</v>
      </c>
      <c r="O141" s="1651">
        <v>-0.11095242185900078</v>
      </c>
      <c r="P141" s="1651">
        <v>-0.17646761448939507</v>
      </c>
    </row>
    <row r="142" spans="2:16" ht="15.75" hidden="1" thickTop="1">
      <c r="B142" s="1364" t="s">
        <v>341</v>
      </c>
      <c r="C142" s="1365">
        <v>9.4992144761185671E-2</v>
      </c>
      <c r="D142" s="1638">
        <v>-0.26885714401200245</v>
      </c>
      <c r="E142" s="1667">
        <v>-0.24450432657366905</v>
      </c>
      <c r="F142" s="1651">
        <v>8.574390764501949E-2</v>
      </c>
      <c r="G142" s="1651">
        <v>0.46065277396396542</v>
      </c>
      <c r="H142" s="1651">
        <v>0.12739383525359749</v>
      </c>
      <c r="I142" s="1651">
        <v>9.9930469874309757E-2</v>
      </c>
      <c r="J142" s="1667">
        <v>0.24631250220370493</v>
      </c>
      <c r="K142" s="1651">
        <v>0.3932775932919963</v>
      </c>
      <c r="L142" s="1651">
        <v>0.56016808110266325</v>
      </c>
      <c r="M142" s="1667">
        <v>0.29823304565232966</v>
      </c>
      <c r="N142" s="1667">
        <v>0.15932281725892228</v>
      </c>
      <c r="O142" s="1651">
        <v>1.0766829654399901</v>
      </c>
      <c r="P142" s="1651">
        <v>0.46379610872946397</v>
      </c>
    </row>
    <row r="143" spans="2:16" ht="15.75" hidden="1" thickTop="1">
      <c r="B143" s="1364" t="s">
        <v>342</v>
      </c>
      <c r="C143" s="1365">
        <v>0.37278189906913006</v>
      </c>
      <c r="D143" s="1638">
        <v>0.35446032828569951</v>
      </c>
      <c r="E143" s="1667">
        <v>-0.1273928222292775</v>
      </c>
      <c r="F143" s="1651">
        <v>-2.815886969863568E-2</v>
      </c>
      <c r="G143" s="1651">
        <v>-5.2865980788752154E-2</v>
      </c>
      <c r="H143" s="1651">
        <v>3.2792205705894029</v>
      </c>
      <c r="I143" s="1651">
        <v>4.3603612966958138E-2</v>
      </c>
      <c r="J143" s="1667">
        <v>-0.43228921405989995</v>
      </c>
      <c r="K143" s="1651">
        <v>-0.55712375575696083</v>
      </c>
      <c r="L143" s="1651">
        <v>0.3125575659451707</v>
      </c>
      <c r="M143" s="1667">
        <v>0.92282419697142792</v>
      </c>
      <c r="N143" s="1667">
        <v>0.16117644274262766</v>
      </c>
      <c r="O143" s="1651">
        <v>0.46264517958563012</v>
      </c>
      <c r="P143" s="1651">
        <v>0.26184480671371801</v>
      </c>
    </row>
    <row r="144" spans="2:16" ht="15.75" hidden="1" thickTop="1">
      <c r="B144" s="1364" t="s">
        <v>343</v>
      </c>
      <c r="C144" s="1365">
        <v>-0.29301281338636187</v>
      </c>
      <c r="D144" s="1638">
        <v>0.13490231055848234</v>
      </c>
      <c r="E144" s="1667">
        <v>0.2795139797383106</v>
      </c>
      <c r="F144" s="1651">
        <v>-3.9615115564806125E-2</v>
      </c>
      <c r="G144" s="1651">
        <v>-0.10319535696773352</v>
      </c>
      <c r="H144" s="1651">
        <v>0.10599490491112196</v>
      </c>
      <c r="I144" s="1651">
        <v>7.363643265290154E-2</v>
      </c>
      <c r="J144" s="1667">
        <v>5.733952309423529E-2</v>
      </c>
      <c r="K144" s="1651">
        <v>3.5341918058810151</v>
      </c>
      <c r="L144" s="1651">
        <v>-0.13251743500988233</v>
      </c>
      <c r="M144" s="1667">
        <v>-0.1239631304447486</v>
      </c>
      <c r="N144" s="1667">
        <v>0.11051062087645835</v>
      </c>
      <c r="O144" s="1651">
        <v>0.18035058636769463</v>
      </c>
      <c r="P144" s="1651">
        <v>0.1338787349024706</v>
      </c>
    </row>
    <row r="145" spans="2:16" ht="15.75" hidden="1" thickTop="1">
      <c r="B145" s="1364" t="s">
        <v>344</v>
      </c>
      <c r="C145" s="1365">
        <v>1.7599479081076286</v>
      </c>
      <c r="D145" s="1638">
        <v>-0.17026147621135301</v>
      </c>
      <c r="E145" s="1667">
        <v>0.26186780600196968</v>
      </c>
      <c r="F145" s="1651">
        <v>-0.24439990118954036</v>
      </c>
      <c r="G145" s="1651">
        <v>0.41938992132826147</v>
      </c>
      <c r="H145" s="1651">
        <v>-0.16752119186584924</v>
      </c>
      <c r="I145" s="1651">
        <v>0.23714856017622576</v>
      </c>
      <c r="J145" s="1667">
        <v>-0.10393304577769324</v>
      </c>
      <c r="K145" s="1651">
        <v>-8.5516306111721452E-2</v>
      </c>
      <c r="L145" s="1651">
        <v>3.3757742829587656E-2</v>
      </c>
      <c r="M145" s="1667">
        <v>6.6695404408889658E-2</v>
      </c>
      <c r="N145" s="1667">
        <v>5.1746491152648844E-2</v>
      </c>
      <c r="O145" s="1651">
        <v>0.28819370399124633</v>
      </c>
      <c r="P145" s="1651">
        <v>0.13089729943067674</v>
      </c>
    </row>
    <row r="146" spans="2:16" ht="15.75" hidden="1" thickTop="1">
      <c r="B146" s="1364"/>
      <c r="C146" s="1365"/>
      <c r="D146" s="1638"/>
      <c r="E146" s="1667"/>
      <c r="F146" s="1651"/>
      <c r="G146" s="1651"/>
      <c r="H146" s="1651"/>
      <c r="I146" s="1651"/>
      <c r="J146" s="1667"/>
      <c r="K146" s="1651"/>
      <c r="L146" s="1651"/>
      <c r="M146" s="1667"/>
      <c r="N146" s="1667"/>
      <c r="O146" s="1651"/>
      <c r="P146" s="1651"/>
    </row>
    <row r="147" spans="2:16" ht="15.75" hidden="1" thickTop="1">
      <c r="B147" s="1366">
        <v>2013</v>
      </c>
      <c r="C147" s="1365"/>
      <c r="D147" s="1638"/>
      <c r="E147" s="1667"/>
      <c r="F147" s="1651"/>
      <c r="G147" s="1651"/>
      <c r="H147" s="1651"/>
      <c r="I147" s="1651"/>
      <c r="J147" s="1667"/>
      <c r="K147" s="1651"/>
      <c r="L147" s="1651"/>
      <c r="M147" s="1667"/>
      <c r="N147" s="1667"/>
      <c r="O147" s="1651"/>
      <c r="P147" s="1651"/>
    </row>
    <row r="148" spans="2:16" ht="15.75" hidden="1" thickTop="1">
      <c r="B148" s="1364" t="s">
        <v>345</v>
      </c>
      <c r="C148" s="1365">
        <v>-0.53736582441759051</v>
      </c>
      <c r="D148" s="1638">
        <v>0</v>
      </c>
      <c r="E148" s="1667">
        <v>0</v>
      </c>
      <c r="F148" s="1651">
        <v>0</v>
      </c>
      <c r="G148" s="1651">
        <v>1.2590455877892204E-2</v>
      </c>
      <c r="H148" s="1651">
        <v>-3.3306690738754696E-14</v>
      </c>
      <c r="I148" s="1651">
        <v>4.4055514650587213E-3</v>
      </c>
      <c r="J148" s="1667">
        <v>1.1639115360084773E-2</v>
      </c>
      <c r="K148" s="1651">
        <v>2.0522112299303785E-3</v>
      </c>
      <c r="L148" s="1651">
        <v>8.062910946615709E-3</v>
      </c>
      <c r="M148" s="1667">
        <v>-0.52365119647050928</v>
      </c>
      <c r="N148" s="1667">
        <v>-6.0000000000004494E-2</v>
      </c>
      <c r="O148" s="1651">
        <v>0.32271778391372852</v>
      </c>
      <c r="P148" s="1651">
        <v>6.5043713383983182E-2</v>
      </c>
    </row>
    <row r="149" spans="2:16" ht="15.75" hidden="1" thickTop="1">
      <c r="B149" s="1364" t="s">
        <v>334</v>
      </c>
      <c r="C149" s="1365">
        <v>2.7511796169989111</v>
      </c>
      <c r="D149" s="1638">
        <v>0.37121173984087097</v>
      </c>
      <c r="E149" s="1667">
        <v>0.41419902159025579</v>
      </c>
      <c r="F149" s="1651">
        <v>0.19924299310576377</v>
      </c>
      <c r="G149" s="1651">
        <v>1.5134086637398347</v>
      </c>
      <c r="H149" s="1651">
        <v>1.6495283282551787</v>
      </c>
      <c r="I149" s="1651">
        <v>-0.16569232311232085</v>
      </c>
      <c r="J149" s="1667">
        <v>-7.9400979513399861E-2</v>
      </c>
      <c r="K149" s="1651">
        <v>7.977125299969412E-2</v>
      </c>
      <c r="L149" s="1651">
        <v>0.76642518229426138</v>
      </c>
      <c r="M149" s="1667">
        <v>1.1053045599706657</v>
      </c>
      <c r="N149" s="1667">
        <v>0.72043225935560784</v>
      </c>
      <c r="O149" s="1651">
        <v>1.4015153994637153</v>
      </c>
      <c r="P149" s="1651">
        <v>0.95081086370492063</v>
      </c>
    </row>
    <row r="150" spans="2:16" ht="15.75" hidden="1" thickTop="1">
      <c r="B150" s="1364" t="s">
        <v>335</v>
      </c>
      <c r="C150" s="1365">
        <v>0.47062100975885368</v>
      </c>
      <c r="D150" s="1638">
        <v>3.8644806102028362E-2</v>
      </c>
      <c r="E150" s="1667">
        <v>3.8675686645928131E-2</v>
      </c>
      <c r="F150" s="1651">
        <v>0.36988888226641148</v>
      </c>
      <c r="G150" s="1651">
        <v>5.3001432940535942E-2</v>
      </c>
      <c r="H150" s="1651">
        <v>0.49235021546649715</v>
      </c>
      <c r="I150" s="1651">
        <v>-0.19902694735856041</v>
      </c>
      <c r="J150" s="1667">
        <v>0.12785775634014396</v>
      </c>
      <c r="K150" s="1651">
        <v>-1.8236091342327398E-3</v>
      </c>
      <c r="L150" s="1651">
        <v>-1.1159066358071068</v>
      </c>
      <c r="M150" s="1667">
        <v>8.3652849218807113E-2</v>
      </c>
      <c r="N150" s="1667">
        <v>0.14901649115837134</v>
      </c>
      <c r="O150" s="1651">
        <v>0.32561479153867534</v>
      </c>
      <c r="P150" s="1651">
        <v>0.20241472337061417</v>
      </c>
    </row>
    <row r="151" spans="2:16" ht="15.75" hidden="1" thickTop="1">
      <c r="B151" s="1364" t="s">
        <v>336</v>
      </c>
      <c r="C151" s="1365">
        <v>0.20451889365016296</v>
      </c>
      <c r="D151" s="1638">
        <v>-8.3657006274273638E-2</v>
      </c>
      <c r="E151" s="1667">
        <v>1.5997178173930093</v>
      </c>
      <c r="F151" s="1651">
        <v>3.9903747917025001E-2</v>
      </c>
      <c r="G151" s="1651">
        <v>0.34455601496359289</v>
      </c>
      <c r="H151" s="1651">
        <v>0</v>
      </c>
      <c r="I151" s="1651">
        <v>-13.157366519470093</v>
      </c>
      <c r="J151" s="1667">
        <v>5.9964021587055605E-2</v>
      </c>
      <c r="K151" s="1651">
        <v>4.0167865707434025</v>
      </c>
      <c r="L151" s="1651">
        <v>0.29101856497741885</v>
      </c>
      <c r="M151" s="1667">
        <v>-0.30796741506060599</v>
      </c>
      <c r="N151" s="1667">
        <v>0.10911615911119998</v>
      </c>
      <c r="O151" s="1651">
        <v>-0.44091710758378255</v>
      </c>
      <c r="P151" s="1651">
        <v>-7.0089480037449636E-2</v>
      </c>
    </row>
    <row r="152" spans="2:16" ht="15.75" hidden="1" thickTop="1">
      <c r="B152" s="1364" t="s">
        <v>337</v>
      </c>
      <c r="C152" s="1365">
        <v>-1.5643026980483032E-2</v>
      </c>
      <c r="D152" s="1638">
        <v>0.17161829949157159</v>
      </c>
      <c r="E152" s="1667">
        <v>1.2898734211685969E-2</v>
      </c>
      <c r="F152" s="1651">
        <v>-0.28035346910997294</v>
      </c>
      <c r="G152" s="1651">
        <v>-7.4948327628254763E-2</v>
      </c>
      <c r="H152" s="1651">
        <v>-0.73237767618519189</v>
      </c>
      <c r="I152" s="1651">
        <v>-5.0226896637728391E-2</v>
      </c>
      <c r="J152" s="1667">
        <v>-0.49322968627102393</v>
      </c>
      <c r="K152" s="1651">
        <v>6.9771209183500105E-4</v>
      </c>
      <c r="L152" s="1651">
        <v>4.64821355883549E-2</v>
      </c>
      <c r="M152" s="1667">
        <v>-0.29614909663293609</v>
      </c>
      <c r="N152" s="1667">
        <v>-0.16726423639356058</v>
      </c>
      <c r="O152" s="1651">
        <v>-0.27759089232823886</v>
      </c>
      <c r="P152" s="1651">
        <v>-0.20309917999192795</v>
      </c>
    </row>
    <row r="153" spans="2:16" ht="15.75" hidden="1" thickTop="1">
      <c r="B153" s="1364" t="s">
        <v>338</v>
      </c>
      <c r="C153" s="1365">
        <v>0.17403684130334884</v>
      </c>
      <c r="D153" s="1638">
        <v>-2.9678726297266422E-2</v>
      </c>
      <c r="E153" s="1667">
        <v>-8.1731138725449348E-3</v>
      </c>
      <c r="F153" s="1651">
        <v>-2.2285821937939598E-2</v>
      </c>
      <c r="G153" s="1651">
        <v>-5.2481416412930582E-2</v>
      </c>
      <c r="H153" s="1651">
        <v>-0.14427808565488087</v>
      </c>
      <c r="I153" s="1651">
        <v>-0.33461378096607541</v>
      </c>
      <c r="J153" s="1667">
        <v>0.11791937456722135</v>
      </c>
      <c r="K153" s="1651">
        <v>0</v>
      </c>
      <c r="L153" s="1651">
        <v>-0.15383914682388644</v>
      </c>
      <c r="M153" s="1667">
        <v>5.9570218894799964E-2</v>
      </c>
      <c r="N153" s="1667">
        <v>-3.0264885051134449E-2</v>
      </c>
      <c r="O153" s="1651">
        <v>-0.33091415660388979</v>
      </c>
      <c r="P153" s="1651">
        <v>-0.13144828857071245</v>
      </c>
    </row>
    <row r="154" spans="2:16" ht="15.75" hidden="1" thickTop="1">
      <c r="B154" s="1364" t="s">
        <v>339</v>
      </c>
      <c r="C154" s="1385">
        <v>-0.16260974306480103</v>
      </c>
      <c r="D154" s="1639">
        <v>0.11436423177646482</v>
      </c>
      <c r="E154" s="1668">
        <v>-1.2606203075626876E-2</v>
      </c>
      <c r="F154" s="1652">
        <v>-0.19962756963580741</v>
      </c>
      <c r="G154" s="1652">
        <v>-4.1878086781232948E-2</v>
      </c>
      <c r="H154" s="1652">
        <v>0.31393007647628757</v>
      </c>
      <c r="I154" s="1652">
        <v>-3.5875847337552003E-2</v>
      </c>
      <c r="J154" s="1668">
        <v>-0.11198222094609411</v>
      </c>
      <c r="K154" s="1652">
        <v>0</v>
      </c>
      <c r="L154" s="1652">
        <v>2.1335093226348967E-2</v>
      </c>
      <c r="M154" s="1668">
        <v>-4.1170801906786902E-2</v>
      </c>
      <c r="N154" s="1668">
        <v>4.2479743563639261E-3</v>
      </c>
      <c r="O154" s="1652">
        <v>-1.1431062283110083</v>
      </c>
      <c r="P154" s="1652">
        <v>-0.38112243270888024</v>
      </c>
    </row>
    <row r="155" spans="2:16" ht="15.75" hidden="1" thickTop="1">
      <c r="B155" s="1364" t="s">
        <v>340</v>
      </c>
      <c r="C155" s="1385">
        <v>-0.42315954233191899</v>
      </c>
      <c r="D155" s="1639">
        <v>-0.33131863462737554</v>
      </c>
      <c r="E155" s="1668">
        <v>0.79179727956051327</v>
      </c>
      <c r="F155" s="1652">
        <v>0</v>
      </c>
      <c r="G155" s="1652">
        <v>0.2874293747021639</v>
      </c>
      <c r="H155" s="1652">
        <v>6.5521825031211733E-2</v>
      </c>
      <c r="I155" s="1652">
        <v>-0.14648296702921559</v>
      </c>
      <c r="J155" s="1668">
        <v>-9.2301547172035647E-2</v>
      </c>
      <c r="K155" s="1652">
        <v>1.2288806494981097</v>
      </c>
      <c r="L155" s="1652">
        <v>0.96747781923829379</v>
      </c>
      <c r="M155" s="1668">
        <v>-0.42089930156601341</v>
      </c>
      <c r="N155" s="1668">
        <v>0.23332514330394183</v>
      </c>
      <c r="O155" s="1652">
        <v>-0.89963413989658791</v>
      </c>
      <c r="P155" s="1652">
        <v>-0.1470298189209851</v>
      </c>
    </row>
    <row r="156" spans="2:16" ht="15.75" hidden="1" thickTop="1">
      <c r="B156" s="1364" t="s">
        <v>341</v>
      </c>
      <c r="C156" s="1365">
        <v>2.9282576866762611E-2</v>
      </c>
      <c r="D156" s="1638">
        <v>3.9900249376567665E-2</v>
      </c>
      <c r="E156" s="1667">
        <v>0.39860003888780859</v>
      </c>
      <c r="F156" s="1651">
        <v>-0.1651658973994885</v>
      </c>
      <c r="G156" s="1651">
        <v>-0.21558059774620109</v>
      </c>
      <c r="H156" s="1651">
        <v>0.14757969303424989</v>
      </c>
      <c r="I156" s="1651">
        <v>0</v>
      </c>
      <c r="J156" s="1667">
        <v>-8.0369700622873186E-2</v>
      </c>
      <c r="K156" s="1651">
        <v>1.8978933383961838E-2</v>
      </c>
      <c r="L156" s="1651">
        <v>0.18845467169212871</v>
      </c>
      <c r="M156" s="1667">
        <v>0.41144004014048718</v>
      </c>
      <c r="N156" s="1667">
        <v>0.16838351822503483</v>
      </c>
      <c r="O156" s="1651">
        <v>-0.18192844147967291</v>
      </c>
      <c r="P156" s="1651">
        <v>4.9860390905465124E-2</v>
      </c>
    </row>
    <row r="157" spans="2:16" ht="15.75" hidden="1" thickTop="1">
      <c r="B157" s="1364" t="s">
        <v>342</v>
      </c>
      <c r="C157" s="1365">
        <v>1.2002341920374526</v>
      </c>
      <c r="D157" s="1638">
        <v>0</v>
      </c>
      <c r="E157" s="1667">
        <v>-1.9366708627865936E-2</v>
      </c>
      <c r="F157" s="1651">
        <v>-0.36021612967780392</v>
      </c>
      <c r="G157" s="1651">
        <v>5.8921732298933271E-2</v>
      </c>
      <c r="H157" s="1651">
        <v>-0.32419687592102342</v>
      </c>
      <c r="I157" s="1651">
        <v>-8.1357508135759815E-2</v>
      </c>
      <c r="J157" s="1667">
        <v>-0.14076010456465227</v>
      </c>
      <c r="K157" s="1651">
        <v>1.8975332068316142E-2</v>
      </c>
      <c r="L157" s="1651">
        <v>-7.9200079200081319E-2</v>
      </c>
      <c r="M157" s="1667">
        <v>-0.19988007195682611</v>
      </c>
      <c r="N157" s="1667">
        <v>-3.9553050529017586E-2</v>
      </c>
      <c r="O157" s="1651">
        <v>4.0502227622507547E-2</v>
      </c>
      <c r="P157" s="1651">
        <v>-9.9671085418195915E-3</v>
      </c>
    </row>
    <row r="158" spans="2:16" ht="15.75" hidden="1" thickTop="1">
      <c r="B158" s="1364" t="s">
        <v>343</v>
      </c>
      <c r="C158" s="1365">
        <v>0.38569086876869552</v>
      </c>
      <c r="D158" s="1638">
        <v>-0.18945059327950542</v>
      </c>
      <c r="E158" s="1667">
        <v>-9.6852300242145084E-3</v>
      </c>
      <c r="F158" s="1651">
        <v>-0.37156055432818746</v>
      </c>
      <c r="G158" s="1651">
        <v>9.8145058396315044E-2</v>
      </c>
      <c r="H158" s="1651">
        <v>-0.12812931204415623</v>
      </c>
      <c r="I158" s="1651">
        <v>-1.1631964638836312E-2</v>
      </c>
      <c r="J158" s="1667">
        <v>-0.14095851792185199</v>
      </c>
      <c r="K158" s="1651">
        <v>5.5682033769683281</v>
      </c>
      <c r="L158" s="1651">
        <v>1.0799564054295052</v>
      </c>
      <c r="M158" s="1667">
        <v>-0.27037852994191702</v>
      </c>
      <c r="N158" s="1667">
        <v>0.42536353744186961</v>
      </c>
      <c r="O158" s="1651">
        <v>-0.59716599190283715</v>
      </c>
      <c r="P158" s="1651">
        <v>8.9712918660289631E-2</v>
      </c>
    </row>
    <row r="159" spans="2:16" ht="15.75" hidden="1" thickTop="1">
      <c r="B159" s="1364" t="s">
        <v>344</v>
      </c>
      <c r="C159" s="1365">
        <v>0.14040310026457448</v>
      </c>
      <c r="D159" s="1638">
        <v>-5.4685656776465308E-3</v>
      </c>
      <c r="E159" s="1667">
        <v>0.37860382606842435</v>
      </c>
      <c r="F159" s="1651">
        <v>-0.29136255437766101</v>
      </c>
      <c r="G159" s="1651">
        <v>0.11640946107907002</v>
      </c>
      <c r="H159" s="1651">
        <v>0.27561737605064085</v>
      </c>
      <c r="I159" s="1651">
        <v>5.5666497675321835E-2</v>
      </c>
      <c r="J159" s="1667">
        <v>-0.21675453529717004</v>
      </c>
      <c r="K159" s="1651">
        <v>-2.9010693226583228E-3</v>
      </c>
      <c r="L159" s="1651">
        <v>5.9076100286548083E-3</v>
      </c>
      <c r="M159" s="1667">
        <v>-0.46153367613988028</v>
      </c>
      <c r="N159" s="1667">
        <v>8.5124362924537955E-2</v>
      </c>
      <c r="O159" s="1651">
        <v>-0.40343282639649924</v>
      </c>
      <c r="P159" s="1651">
        <v>-7.8192753501149515E-2</v>
      </c>
    </row>
    <row r="160" spans="2:16" ht="15.75" hidden="1" thickTop="1">
      <c r="B160" s="1368"/>
      <c r="C160" s="1367"/>
      <c r="D160" s="1640"/>
      <c r="E160" s="1669"/>
      <c r="F160" s="1653"/>
      <c r="G160" s="1653"/>
      <c r="H160" s="1653"/>
      <c r="I160" s="1653"/>
      <c r="J160" s="1669"/>
      <c r="K160" s="1653"/>
      <c r="L160" s="1653"/>
      <c r="M160" s="1669"/>
      <c r="N160" s="1669"/>
      <c r="O160" s="1653"/>
      <c r="P160" s="1653"/>
    </row>
    <row r="161" spans="2:16" ht="15.75" hidden="1" thickTop="1">
      <c r="B161" s="1369">
        <v>2014</v>
      </c>
      <c r="C161" s="1367"/>
      <c r="D161" s="1640"/>
      <c r="E161" s="1669"/>
      <c r="F161" s="1653"/>
      <c r="G161" s="1653"/>
      <c r="H161" s="1653"/>
      <c r="I161" s="1653"/>
      <c r="J161" s="1669"/>
      <c r="K161" s="1653"/>
      <c r="L161" s="1653"/>
      <c r="M161" s="1669"/>
      <c r="N161" s="1669"/>
      <c r="O161" s="1653"/>
      <c r="P161" s="1653"/>
    </row>
    <row r="162" spans="2:16" ht="15.75" hidden="1" thickTop="1">
      <c r="B162" s="1364" t="s">
        <v>345</v>
      </c>
      <c r="C162" s="1367">
        <v>0.2</v>
      </c>
      <c r="D162" s="1640">
        <v>-7.0000000000000007E-2</v>
      </c>
      <c r="E162" s="1669">
        <v>0</v>
      </c>
      <c r="F162" s="1653">
        <v>0.01</v>
      </c>
      <c r="G162" s="1653">
        <v>-0.23</v>
      </c>
      <c r="H162" s="1653">
        <v>0.01</v>
      </c>
      <c r="I162" s="1653">
        <v>0</v>
      </c>
      <c r="J162" s="1669">
        <v>-7.0000000000000007E-2</v>
      </c>
      <c r="K162" s="1653">
        <v>0.02</v>
      </c>
      <c r="L162" s="1653">
        <v>0.16</v>
      </c>
      <c r="M162" s="1669">
        <v>-0.09</v>
      </c>
      <c r="N162" s="1669">
        <v>0</v>
      </c>
      <c r="O162" s="1653">
        <v>0.44</v>
      </c>
      <c r="P162" s="1653">
        <v>0.14000000000000001</v>
      </c>
    </row>
    <row r="163" spans="2:16" ht="15.75" hidden="1" thickTop="1">
      <c r="B163" s="1364" t="s">
        <v>334</v>
      </c>
      <c r="C163" s="1367">
        <v>-0.01</v>
      </c>
      <c r="D163" s="1640">
        <v>-0.09</v>
      </c>
      <c r="E163" s="1669">
        <v>-0.11</v>
      </c>
      <c r="F163" s="1653">
        <v>-0.08</v>
      </c>
      <c r="G163" s="1653">
        <v>0.09</v>
      </c>
      <c r="H163" s="1653">
        <v>0.08</v>
      </c>
      <c r="I163" s="1653">
        <v>0</v>
      </c>
      <c r="J163" s="1669">
        <v>-0.04</v>
      </c>
      <c r="K163" s="1653">
        <v>0.23</v>
      </c>
      <c r="L163" s="1653">
        <v>-0.08</v>
      </c>
      <c r="M163" s="1669">
        <v>7.0000000000000007E-2</v>
      </c>
      <c r="N163" s="1669">
        <v>-0.01</v>
      </c>
      <c r="O163" s="1653">
        <v>0.18</v>
      </c>
      <c r="P163" s="1653">
        <v>0.05</v>
      </c>
    </row>
    <row r="164" spans="2:16" ht="15.75" hidden="1" thickTop="1">
      <c r="B164" s="1364" t="s">
        <v>335</v>
      </c>
      <c r="C164" s="1367">
        <v>-0.05</v>
      </c>
      <c r="D164" s="1640">
        <v>-0.06</v>
      </c>
      <c r="E164" s="1669">
        <v>-0.82</v>
      </c>
      <c r="F164" s="1653">
        <v>-0.12</v>
      </c>
      <c r="G164" s="1653">
        <v>0.02</v>
      </c>
      <c r="H164" s="1653">
        <v>0</v>
      </c>
      <c r="I164" s="1653">
        <v>0.01</v>
      </c>
      <c r="J164" s="1669">
        <v>0</v>
      </c>
      <c r="K164" s="1653">
        <v>0</v>
      </c>
      <c r="L164" s="1653">
        <v>0.01</v>
      </c>
      <c r="M164" s="1669">
        <v>-0.3</v>
      </c>
      <c r="N164" s="1669">
        <v>-0.26</v>
      </c>
      <c r="O164" s="1653">
        <v>-0.14000000000000001</v>
      </c>
      <c r="P164" s="1653">
        <v>-0.22</v>
      </c>
    </row>
    <row r="165" spans="2:16" ht="15.75" hidden="1" thickTop="1">
      <c r="B165" s="1364" t="s">
        <v>336</v>
      </c>
      <c r="C165" s="1367">
        <v>0.3</v>
      </c>
      <c r="D165" s="1640">
        <v>-0.1</v>
      </c>
      <c r="E165" s="1669">
        <v>-0.13</v>
      </c>
      <c r="F165" s="1653">
        <v>-0.75</v>
      </c>
      <c r="G165" s="1653">
        <v>0.16</v>
      </c>
      <c r="H165" s="1653">
        <v>0.33</v>
      </c>
      <c r="I165" s="1653">
        <v>-0.02</v>
      </c>
      <c r="J165" s="1669">
        <v>0.34</v>
      </c>
      <c r="K165" s="1653">
        <v>12.64</v>
      </c>
      <c r="L165" s="1653">
        <v>-1.02</v>
      </c>
      <c r="M165" s="1669">
        <v>-0.03</v>
      </c>
      <c r="N165" s="1669">
        <v>1.0900000000000001</v>
      </c>
      <c r="O165" s="1653">
        <v>-0.46</v>
      </c>
      <c r="P165" s="1653">
        <v>0.57999999999999996</v>
      </c>
    </row>
    <row r="166" spans="2:16" ht="15.75" hidden="1" thickTop="1">
      <c r="B166" s="1364" t="s">
        <v>337</v>
      </c>
      <c r="C166" s="1367">
        <v>0.11</v>
      </c>
      <c r="D166" s="1640">
        <v>-0.11</v>
      </c>
      <c r="E166" s="1669">
        <v>-0.06</v>
      </c>
      <c r="F166" s="1653">
        <v>-0.28999999999999998</v>
      </c>
      <c r="G166" s="1653">
        <v>0</v>
      </c>
      <c r="H166" s="1653">
        <v>0.23</v>
      </c>
      <c r="I166" s="1653">
        <v>-0.03</v>
      </c>
      <c r="J166" s="1669">
        <v>-0.2</v>
      </c>
      <c r="K166" s="1653">
        <v>7.0000000000000007E-2</v>
      </c>
      <c r="L166" s="1653">
        <v>-0.13</v>
      </c>
      <c r="M166" s="1669">
        <v>-0.43</v>
      </c>
      <c r="N166" s="1669">
        <v>-0.05</v>
      </c>
      <c r="O166" s="1653">
        <v>-0.3</v>
      </c>
      <c r="P166" s="1653">
        <v>-0.13</v>
      </c>
    </row>
    <row r="167" spans="2:16" ht="15.75" hidden="1" thickTop="1">
      <c r="B167" s="1364" t="s">
        <v>338</v>
      </c>
      <c r="C167" s="1367">
        <v>-0.05</v>
      </c>
      <c r="D167" s="1640">
        <v>0.12</v>
      </c>
      <c r="E167" s="1669">
        <v>0</v>
      </c>
      <c r="F167" s="1653">
        <v>0.06</v>
      </c>
      <c r="G167" s="1653">
        <v>0.3</v>
      </c>
      <c r="H167" s="1653">
        <v>-0.03</v>
      </c>
      <c r="I167" s="1653">
        <v>0</v>
      </c>
      <c r="J167" s="1669">
        <v>-0.09</v>
      </c>
      <c r="K167" s="1653">
        <v>0</v>
      </c>
      <c r="L167" s="1653">
        <v>-0.11</v>
      </c>
      <c r="M167" s="1669">
        <v>0.15</v>
      </c>
      <c r="N167" s="1669">
        <v>0.02</v>
      </c>
      <c r="O167" s="1653">
        <v>-0.12</v>
      </c>
      <c r="P167" s="1653">
        <v>-0.03</v>
      </c>
    </row>
    <row r="168" spans="2:16" ht="15.75" hidden="1" thickTop="1">
      <c r="B168" s="1364" t="s">
        <v>339</v>
      </c>
      <c r="C168" s="1367">
        <v>-0.47</v>
      </c>
      <c r="D168" s="1640">
        <v>-0.21</v>
      </c>
      <c r="E168" s="1669">
        <v>0.12</v>
      </c>
      <c r="F168" s="1653">
        <v>0.3</v>
      </c>
      <c r="G168" s="1653">
        <v>-0.01</v>
      </c>
      <c r="H168" s="1653">
        <v>0.11</v>
      </c>
      <c r="I168" s="1653">
        <v>-0.12</v>
      </c>
      <c r="J168" s="1669">
        <v>-0.13</v>
      </c>
      <c r="K168" s="1653">
        <v>-0.08</v>
      </c>
      <c r="L168" s="1653">
        <v>1.79</v>
      </c>
      <c r="M168" s="1669">
        <v>0.85</v>
      </c>
      <c r="N168" s="1669">
        <v>-0.37</v>
      </c>
      <c r="O168" s="1653">
        <v>0.25</v>
      </c>
      <c r="P168" s="1653">
        <v>0.01</v>
      </c>
    </row>
    <row r="169" spans="2:16" ht="15.75" hidden="1" thickTop="1">
      <c r="B169" s="1364" t="s">
        <v>340</v>
      </c>
      <c r="C169" s="1367">
        <v>-0.81</v>
      </c>
      <c r="D169" s="1640">
        <v>-0.05</v>
      </c>
      <c r="E169" s="1669">
        <v>-0.09</v>
      </c>
      <c r="F169" s="1653">
        <v>0</v>
      </c>
      <c r="G169" s="1653">
        <v>-0.14000000000000001</v>
      </c>
      <c r="H169" s="1653">
        <v>0.04</v>
      </c>
      <c r="I169" s="1653">
        <v>0.28000000000000003</v>
      </c>
      <c r="J169" s="1669">
        <v>-0.06</v>
      </c>
      <c r="K169" s="1653">
        <v>-0.08</v>
      </c>
      <c r="L169" s="1653">
        <v>-0.02</v>
      </c>
      <c r="M169" s="1669">
        <v>0.02</v>
      </c>
      <c r="N169" s="1669">
        <v>-1.21</v>
      </c>
      <c r="O169" s="1653">
        <v>-7.0000000000000007E-2</v>
      </c>
      <c r="P169" s="1653">
        <v>-0.31</v>
      </c>
    </row>
    <row r="170" spans="2:16" ht="15.75" hidden="1" thickTop="1">
      <c r="B170" s="1364" t="s">
        <v>341</v>
      </c>
      <c r="C170" s="1367">
        <v>0.1</v>
      </c>
      <c r="D170" s="1640">
        <v>0.14000000000000001</v>
      </c>
      <c r="E170" s="1669">
        <v>0.45</v>
      </c>
      <c r="F170" s="1653">
        <v>-0.27262841889697143</v>
      </c>
      <c r="G170" s="1653">
        <v>0.20821940522519355</v>
      </c>
      <c r="H170" s="1653">
        <v>0.38290786383221587</v>
      </c>
      <c r="I170" s="1653">
        <v>-5.5572697120581438E-2</v>
      </c>
      <c r="J170" s="1669">
        <v>-0.1364659641691901</v>
      </c>
      <c r="K170" s="1653">
        <v>-2.4178336688009949E-3</v>
      </c>
      <c r="L170" s="1653">
        <v>-0.40368142540951624</v>
      </c>
      <c r="M170" s="1669">
        <v>0.11321079457601968</v>
      </c>
      <c r="N170" s="1669">
        <v>0.15400249867481364</v>
      </c>
      <c r="O170" s="1653">
        <v>-0.34227984424059343</v>
      </c>
      <c r="P170" s="1653">
        <v>-5.3404887379855381E-3</v>
      </c>
    </row>
    <row r="171" spans="2:16" ht="15.75" hidden="1" thickTop="1">
      <c r="B171" s="1364" t="s">
        <v>342</v>
      </c>
      <c r="C171" s="1367">
        <v>0.16</v>
      </c>
      <c r="D171" s="1640">
        <v>7.0000000000000007E-2</v>
      </c>
      <c r="E171" s="1669">
        <v>0</v>
      </c>
      <c r="F171" s="1653">
        <v>-0.14000000000000001</v>
      </c>
      <c r="G171" s="1653">
        <v>-0.01</v>
      </c>
      <c r="H171" s="1653">
        <v>-0.27</v>
      </c>
      <c r="I171" s="1653">
        <v>-0.06</v>
      </c>
      <c r="J171" s="1669">
        <v>-0.04</v>
      </c>
      <c r="K171" s="1653">
        <v>0.01</v>
      </c>
      <c r="L171" s="1653">
        <v>0.02</v>
      </c>
      <c r="M171" s="1669">
        <v>0.03</v>
      </c>
      <c r="N171" s="1669">
        <v>-0.04</v>
      </c>
      <c r="O171" s="1653">
        <v>-0.24</v>
      </c>
      <c r="P171" s="1653">
        <v>-0.11</v>
      </c>
    </row>
    <row r="172" spans="2:16" ht="15.75" hidden="1" thickTop="1">
      <c r="B172" s="1364" t="s">
        <v>343</v>
      </c>
      <c r="C172" s="1367">
        <v>0.19</v>
      </c>
      <c r="D172" s="1640">
        <v>0.12</v>
      </c>
      <c r="E172" s="1669">
        <v>-0.03</v>
      </c>
      <c r="F172" s="1653">
        <v>-0.09</v>
      </c>
      <c r="G172" s="1653">
        <v>0.09</v>
      </c>
      <c r="H172" s="1653">
        <v>0.1</v>
      </c>
      <c r="I172" s="1653">
        <v>0.02</v>
      </c>
      <c r="J172" s="1669">
        <v>0.02</v>
      </c>
      <c r="K172" s="1653">
        <v>-9.18</v>
      </c>
      <c r="L172" s="1653">
        <v>-0.62</v>
      </c>
      <c r="M172" s="1669">
        <v>0.06</v>
      </c>
      <c r="N172" s="1669">
        <v>-0.96</v>
      </c>
      <c r="O172" s="1653">
        <v>-0.11</v>
      </c>
      <c r="P172" s="1653">
        <v>-0.69</v>
      </c>
    </row>
    <row r="173" spans="2:16" ht="15.75" hidden="1" thickTop="1">
      <c r="B173" s="1364" t="s">
        <v>344</v>
      </c>
      <c r="C173" s="1367">
        <v>0.01</v>
      </c>
      <c r="D173" s="1640">
        <v>-0.1</v>
      </c>
      <c r="E173" s="1669">
        <v>0.16</v>
      </c>
      <c r="F173" s="1653">
        <v>-0.1</v>
      </c>
      <c r="G173" s="1653">
        <v>0.13</v>
      </c>
      <c r="H173" s="1653">
        <v>0.19</v>
      </c>
      <c r="I173" s="1653">
        <v>0</v>
      </c>
      <c r="J173" s="1669">
        <v>-0.16</v>
      </c>
      <c r="K173" s="1653">
        <v>0</v>
      </c>
      <c r="L173" s="1653">
        <v>-0.23</v>
      </c>
      <c r="M173" s="1669">
        <v>-0.15</v>
      </c>
      <c r="N173" s="1669">
        <v>0.04</v>
      </c>
      <c r="O173" s="1653">
        <v>-0.36</v>
      </c>
      <c r="P173" s="1653">
        <v>-0.09</v>
      </c>
    </row>
    <row r="174" spans="2:16" ht="15.75" hidden="1" thickTop="1">
      <c r="B174" s="1370"/>
      <c r="C174" s="1367"/>
      <c r="D174" s="1640"/>
      <c r="E174" s="1669"/>
      <c r="F174" s="1653"/>
      <c r="G174" s="1653"/>
      <c r="H174" s="1653"/>
      <c r="I174" s="1653"/>
      <c r="J174" s="1669"/>
      <c r="K174" s="1653"/>
      <c r="L174" s="1653"/>
      <c r="M174" s="1669"/>
      <c r="N174" s="1669"/>
      <c r="O174" s="1653"/>
      <c r="P174" s="1653"/>
    </row>
    <row r="175" spans="2:16" ht="15.75" hidden="1" thickTop="1">
      <c r="B175" s="1371">
        <v>2015</v>
      </c>
      <c r="C175" s="1367"/>
      <c r="D175" s="1640"/>
      <c r="E175" s="1669"/>
      <c r="F175" s="1653"/>
      <c r="G175" s="1653"/>
      <c r="H175" s="1653"/>
      <c r="I175" s="1653"/>
      <c r="J175" s="1669"/>
      <c r="K175" s="1653"/>
      <c r="L175" s="1653"/>
      <c r="M175" s="1669"/>
      <c r="N175" s="1669"/>
      <c r="O175" s="1653"/>
      <c r="P175" s="1653"/>
    </row>
    <row r="176" spans="2:16" ht="15.75" hidden="1" thickTop="1">
      <c r="B176" s="1372" t="s">
        <v>345</v>
      </c>
      <c r="C176" s="1367">
        <v>-4.1497382126621574E-2</v>
      </c>
      <c r="D176" s="1640">
        <v>-0.01</v>
      </c>
      <c r="E176" s="1669">
        <v>0.08</v>
      </c>
      <c r="F176" s="1653">
        <v>7.0000000000000007E-2</v>
      </c>
      <c r="G176" s="1653">
        <v>0.06</v>
      </c>
      <c r="H176" s="1653">
        <v>-0.97</v>
      </c>
      <c r="I176" s="1653">
        <v>-13.41</v>
      </c>
      <c r="J176" s="1669">
        <v>0.02</v>
      </c>
      <c r="K176" s="1653">
        <v>-0.08</v>
      </c>
      <c r="L176" s="1653">
        <v>-0.48</v>
      </c>
      <c r="M176" s="1669">
        <v>0.3</v>
      </c>
      <c r="N176" s="1669">
        <v>-0.69</v>
      </c>
      <c r="O176" s="1653">
        <v>0.4</v>
      </c>
      <c r="P176" s="1653">
        <v>-0.34</v>
      </c>
    </row>
    <row r="177" spans="2:16" ht="15.75" hidden="1" thickTop="1">
      <c r="B177" s="1372" t="s">
        <v>334</v>
      </c>
      <c r="C177" s="1367">
        <v>0.25</v>
      </c>
      <c r="D177" s="1640">
        <v>-0.35</v>
      </c>
      <c r="E177" s="1669">
        <v>-0.09</v>
      </c>
      <c r="F177" s="1653">
        <v>-0.11</v>
      </c>
      <c r="G177" s="1653">
        <v>-0.02</v>
      </c>
      <c r="H177" s="1653">
        <v>-0.41</v>
      </c>
      <c r="I177" s="1653">
        <v>-0.1</v>
      </c>
      <c r="J177" s="1669">
        <v>-0.17</v>
      </c>
      <c r="K177" s="1653">
        <v>0</v>
      </c>
      <c r="L177" s="1653">
        <v>-0.28000000000000003</v>
      </c>
      <c r="M177" s="1669">
        <v>0.1</v>
      </c>
      <c r="N177" s="1669">
        <v>-0.13</v>
      </c>
      <c r="O177" s="1653">
        <v>0.05</v>
      </c>
      <c r="P177" s="1653">
        <v>-7.0000000000000007E-2</v>
      </c>
    </row>
    <row r="178" spans="2:16" ht="15.75" hidden="1" thickTop="1">
      <c r="B178" s="1372" t="s">
        <v>335</v>
      </c>
      <c r="C178" s="1367">
        <v>0.12</v>
      </c>
      <c r="D178" s="1640">
        <v>-0.27</v>
      </c>
      <c r="E178" s="1669">
        <v>-0.06</v>
      </c>
      <c r="F178" s="1653">
        <v>-0.02</v>
      </c>
      <c r="G178" s="1653">
        <v>-0.05</v>
      </c>
      <c r="H178" s="1653">
        <v>0.02</v>
      </c>
      <c r="I178" s="1653">
        <v>0</v>
      </c>
      <c r="J178" s="1669">
        <v>0.03</v>
      </c>
      <c r="K178" s="1653">
        <v>0</v>
      </c>
      <c r="L178" s="1653">
        <v>0.12</v>
      </c>
      <c r="M178" s="1669">
        <v>0.1</v>
      </c>
      <c r="N178" s="1669">
        <v>-0.03</v>
      </c>
      <c r="O178" s="1653">
        <v>-0.03</v>
      </c>
      <c r="P178" s="1653">
        <v>-0.03</v>
      </c>
    </row>
    <row r="179" spans="2:16" ht="15.75" hidden="1" thickTop="1">
      <c r="B179" s="1372" t="s">
        <v>336</v>
      </c>
      <c r="C179" s="1365">
        <v>-0.6276812592201364</v>
      </c>
      <c r="D179" s="1638">
        <v>-5.8447638833891702E-3</v>
      </c>
      <c r="E179" s="1667">
        <v>-0.71487005807603365</v>
      </c>
      <c r="F179" s="1651">
        <v>-3.3485371603938052</v>
      </c>
      <c r="G179" s="1651">
        <v>-0.46304619945436443</v>
      </c>
      <c r="H179" s="1651">
        <v>-5.4043278001492112E-2</v>
      </c>
      <c r="I179" s="1651">
        <v>-0.14789660517323666</v>
      </c>
      <c r="J179" s="1667">
        <v>-0.12687130936021029</v>
      </c>
      <c r="K179" s="1651">
        <v>-7.4423256937528048E-2</v>
      </c>
      <c r="L179" s="1651">
        <v>0.59453464762282415</v>
      </c>
      <c r="M179" s="1667">
        <v>0.40544220793510277</v>
      </c>
      <c r="N179" s="1667">
        <v>-3.5941494147062603E-2</v>
      </c>
      <c r="O179" s="1651">
        <v>-1.0120967585524054</v>
      </c>
      <c r="P179" s="1651">
        <v>-0.88781416486978237</v>
      </c>
    </row>
    <row r="180" spans="2:16" ht="15.75" hidden="1" thickTop="1">
      <c r="B180" s="1372" t="s">
        <v>337</v>
      </c>
      <c r="C180" s="1365">
        <v>-0.17</v>
      </c>
      <c r="D180" s="1638">
        <v>-0.41</v>
      </c>
      <c r="E180" s="1667">
        <v>0.18</v>
      </c>
      <c r="F180" s="1651">
        <v>-0.25</v>
      </c>
      <c r="G180" s="1651">
        <v>0.1</v>
      </c>
      <c r="H180" s="1651">
        <v>-0.25</v>
      </c>
      <c r="I180" s="1651">
        <v>-0.02</v>
      </c>
      <c r="J180" s="1667">
        <v>-0.11</v>
      </c>
      <c r="K180" s="1651">
        <v>0</v>
      </c>
      <c r="L180" s="1651">
        <v>-0.08</v>
      </c>
      <c r="M180" s="1667">
        <v>-0.44</v>
      </c>
      <c r="N180" s="1667">
        <v>-0.1</v>
      </c>
      <c r="O180" s="1651">
        <v>-0.37</v>
      </c>
      <c r="P180" s="1651">
        <v>-0.19</v>
      </c>
    </row>
    <row r="181" spans="2:16" ht="15.75" hidden="1" thickTop="1">
      <c r="B181" s="1372" t="s">
        <v>338</v>
      </c>
      <c r="C181" s="1365">
        <v>0.35965298460747874</v>
      </c>
      <c r="D181" s="1638">
        <v>-6.0890910286275357E-2</v>
      </c>
      <c r="E181" s="1667">
        <v>-1.9948108630941874E-2</v>
      </c>
      <c r="F181" s="1651">
        <v>-6.7580266255291122E-2</v>
      </c>
      <c r="G181" s="1651">
        <v>-0.16676821314844403</v>
      </c>
      <c r="H181" s="1651">
        <v>6.1188525004382655E-2</v>
      </c>
      <c r="I181" s="1651">
        <v>6.0538061532895426E-3</v>
      </c>
      <c r="J181" s="1667">
        <v>-9.4026256435824962E-2</v>
      </c>
      <c r="K181" s="1651">
        <v>0</v>
      </c>
      <c r="L181" s="1651">
        <v>-7.306314175382056E-2</v>
      </c>
      <c r="M181" s="1667">
        <v>0.1139948699081117</v>
      </c>
      <c r="N181" s="1667">
        <v>1.0259487601800288E-2</v>
      </c>
      <c r="O181" s="1651">
        <v>-0.45051778657345665</v>
      </c>
      <c r="P181" s="1651">
        <v>-0.1388327055798726</v>
      </c>
    </row>
    <row r="182" spans="2:16" ht="15.75" hidden="1" thickTop="1">
      <c r="B182" s="1372" t="s">
        <v>339</v>
      </c>
      <c r="C182" s="1365">
        <v>-0.08</v>
      </c>
      <c r="D182" s="1638">
        <v>0.05</v>
      </c>
      <c r="E182" s="1667">
        <v>-0.56000000000000005</v>
      </c>
      <c r="F182" s="1651">
        <v>-0.82</v>
      </c>
      <c r="G182" s="1651">
        <v>0.15</v>
      </c>
      <c r="H182" s="1651">
        <v>-0.09</v>
      </c>
      <c r="I182" s="1651">
        <v>-0.02</v>
      </c>
      <c r="J182" s="1667">
        <v>-0.14000000000000001</v>
      </c>
      <c r="K182" s="1651">
        <v>7.48</v>
      </c>
      <c r="L182" s="1651">
        <v>-0.02</v>
      </c>
      <c r="M182" s="1667">
        <v>0.03</v>
      </c>
      <c r="N182" s="1667">
        <v>0.47</v>
      </c>
      <c r="O182" s="1651">
        <v>-0.81</v>
      </c>
      <c r="P182" s="1651">
        <v>0.06</v>
      </c>
    </row>
    <row r="183" spans="2:16" ht="15.75" hidden="1" thickTop="1">
      <c r="B183" s="1372" t="s">
        <v>340</v>
      </c>
      <c r="C183" s="1373">
        <v>-0.272213662484244</v>
      </c>
      <c r="D183" s="1641">
        <v>-7.083328007229106E-3</v>
      </c>
      <c r="E183" s="1670">
        <v>2.4756281166493643E-2</v>
      </c>
      <c r="F183" s="1654">
        <v>-0.14094262323592899</v>
      </c>
      <c r="G183" s="1654">
        <v>-3.513098981725582E-2</v>
      </c>
      <c r="H183" s="1654">
        <v>-0.28842127459077771</v>
      </c>
      <c r="I183" s="1654">
        <v>-6.1593138038606998E-2</v>
      </c>
      <c r="J183" s="1670">
        <v>-0.25547681090416496</v>
      </c>
      <c r="K183" s="1654">
        <v>-1.1898930449838474E-4</v>
      </c>
      <c r="L183" s="1654">
        <v>-0.14204653894314134</v>
      </c>
      <c r="M183" s="1670">
        <v>-9.2702458065052618E-2</v>
      </c>
      <c r="N183" s="1670">
        <v>-9.5246871275789236E-2</v>
      </c>
      <c r="O183" s="1654">
        <v>-0.75140710578649461</v>
      </c>
      <c r="P183" s="1654">
        <v>-0.35933595650086136</v>
      </c>
    </row>
    <row r="184" spans="2:16" ht="15.75" hidden="1" thickTop="1">
      <c r="B184" s="1372" t="s">
        <v>341</v>
      </c>
      <c r="C184" s="1374">
        <v>-4.5220342858565132E-2</v>
      </c>
      <c r="D184" s="1641">
        <v>-3.985797150485304E-3</v>
      </c>
      <c r="E184" s="1670">
        <v>-0.6157210363614829</v>
      </c>
      <c r="F184" s="1654">
        <v>-0.52396086104237183</v>
      </c>
      <c r="G184" s="1654">
        <v>3.6737938644315626E-2</v>
      </c>
      <c r="H184" s="1654">
        <v>-0.41623685882292705</v>
      </c>
      <c r="I184" s="1654">
        <v>-0.38021696326886456</v>
      </c>
      <c r="J184" s="1670">
        <v>-1.3553985690217818E-2</v>
      </c>
      <c r="K184" s="1654">
        <v>0</v>
      </c>
      <c r="L184" s="1654">
        <v>1.2778849865380248</v>
      </c>
      <c r="M184" s="1670">
        <v>-0.29682213892621157</v>
      </c>
      <c r="N184" s="1670">
        <v>-0.30654743122832118</v>
      </c>
      <c r="O184" s="1654">
        <v>-0.47236820341396424</v>
      </c>
      <c r="P184" s="1654">
        <v>-0.35933595650086136</v>
      </c>
    </row>
    <row r="185" spans="2:16" ht="15.75" hidden="1" thickTop="1">
      <c r="B185" s="1166" t="s">
        <v>342</v>
      </c>
      <c r="C185" s="1165">
        <v>-0.43</v>
      </c>
      <c r="D185" s="1374">
        <v>-0.31</v>
      </c>
      <c r="E185" s="1670">
        <v>-0.08</v>
      </c>
      <c r="F185" s="1654">
        <v>-0.32</v>
      </c>
      <c r="G185" s="1654">
        <v>0.61</v>
      </c>
      <c r="H185" s="1654">
        <v>-0.47</v>
      </c>
      <c r="I185" s="1654">
        <v>0.02</v>
      </c>
      <c r="J185" s="1670">
        <v>-0.14000000000000001</v>
      </c>
      <c r="K185" s="1654">
        <v>0</v>
      </c>
      <c r="L185" s="1654">
        <v>-0.18</v>
      </c>
      <c r="M185" s="1670">
        <v>0.12</v>
      </c>
      <c r="N185" s="1670">
        <v>-0.17</v>
      </c>
      <c r="O185" s="1654">
        <v>-0.53</v>
      </c>
      <c r="P185" s="1654">
        <v>-0.28999999999999998</v>
      </c>
    </row>
    <row r="186" spans="2:16" ht="15.75" hidden="1" thickTop="1">
      <c r="B186" s="1166" t="s">
        <v>343</v>
      </c>
      <c r="C186" s="1165">
        <v>-0.14575868826649518</v>
      </c>
      <c r="D186" s="1374">
        <v>-0.18877153252403467</v>
      </c>
      <c r="E186" s="1670">
        <v>-1.2919365150898532E-2</v>
      </c>
      <c r="F186" s="1654">
        <v>-0.23740520713445568</v>
      </c>
      <c r="G186" s="1654">
        <v>2.3196627665145186E-3</v>
      </c>
      <c r="H186" s="1654">
        <v>-7.8990901636166733E-2</v>
      </c>
      <c r="I186" s="1654">
        <v>-0.22655708014720499</v>
      </c>
      <c r="J186" s="1670">
        <v>-2.3975965100020424E-2</v>
      </c>
      <c r="K186" s="1654">
        <v>2.8252021068403188</v>
      </c>
      <c r="L186" s="1654">
        <v>-2.9019612653113924E-2</v>
      </c>
      <c r="M186" s="1670">
        <v>-1.733207605679743E-2</v>
      </c>
      <c r="N186" s="1670">
        <v>0.2174417851561028</v>
      </c>
      <c r="O186" s="1654">
        <v>3.7928792672570211E-2</v>
      </c>
      <c r="P186" s="1654">
        <v>0.16049910816811064</v>
      </c>
    </row>
    <row r="187" spans="2:16" ht="15.75" hidden="1" thickTop="1">
      <c r="B187" s="1166" t="s">
        <v>344</v>
      </c>
      <c r="C187" s="1165">
        <v>-0.41</v>
      </c>
      <c r="D187" s="1374">
        <v>-0.15</v>
      </c>
      <c r="E187" s="1670">
        <v>0.18</v>
      </c>
      <c r="F187" s="1654">
        <v>-7.0000000000000007E-2</v>
      </c>
      <c r="G187" s="1654">
        <v>-0.06</v>
      </c>
      <c r="H187" s="1654">
        <v>-0.25</v>
      </c>
      <c r="I187" s="1654">
        <v>-0.03</v>
      </c>
      <c r="J187" s="1670">
        <v>0.09</v>
      </c>
      <c r="K187" s="1654">
        <v>0</v>
      </c>
      <c r="L187" s="1654">
        <v>-7.0000000000000007E-2</v>
      </c>
      <c r="M187" s="1670">
        <v>-0.3</v>
      </c>
      <c r="N187" s="1670">
        <v>-0.06</v>
      </c>
      <c r="O187" s="1654">
        <v>-0.21</v>
      </c>
      <c r="P187" s="1654">
        <v>-0.11</v>
      </c>
    </row>
    <row r="188" spans="2:16" ht="15.75" hidden="1" thickTop="1">
      <c r="B188" s="946"/>
      <c r="C188" s="923"/>
      <c r="D188" s="1642"/>
      <c r="E188" s="1671"/>
      <c r="F188" s="1655"/>
      <c r="G188" s="1655"/>
      <c r="H188" s="1655"/>
      <c r="I188" s="1655"/>
      <c r="J188" s="1671"/>
      <c r="K188" s="1655"/>
      <c r="L188" s="1655"/>
      <c r="M188" s="1671"/>
      <c r="N188" s="1671"/>
      <c r="O188" s="1655"/>
      <c r="P188" s="1655"/>
    </row>
    <row r="189" spans="2:16" ht="15.75" hidden="1" thickTop="1">
      <c r="B189" s="1164">
        <v>2016</v>
      </c>
      <c r="C189" s="1165"/>
      <c r="D189" s="1374"/>
      <c r="E189" s="1670"/>
      <c r="F189" s="1654"/>
      <c r="G189" s="1654"/>
      <c r="H189" s="1654"/>
      <c r="I189" s="1654"/>
      <c r="J189" s="1670"/>
      <c r="K189" s="1654"/>
      <c r="L189" s="1654"/>
      <c r="M189" s="1670"/>
      <c r="N189" s="1670"/>
      <c r="O189" s="1654"/>
      <c r="P189" s="1654"/>
    </row>
    <row r="190" spans="2:16" ht="15.75" hidden="1" thickTop="1">
      <c r="B190" s="1166" t="s">
        <v>345</v>
      </c>
      <c r="C190" s="1165">
        <v>0.05</v>
      </c>
      <c r="D190" s="1374">
        <v>-0.02</v>
      </c>
      <c r="E190" s="1670">
        <v>-0.04</v>
      </c>
      <c r="F190" s="1654">
        <v>-0.3</v>
      </c>
      <c r="G190" s="1654">
        <v>-0.15</v>
      </c>
      <c r="H190" s="1654">
        <v>-0.37</v>
      </c>
      <c r="I190" s="1654">
        <v>0</v>
      </c>
      <c r="J190" s="1670">
        <v>-0.18</v>
      </c>
      <c r="K190" s="1654">
        <v>0</v>
      </c>
      <c r="L190" s="1654">
        <v>-0.16</v>
      </c>
      <c r="M190" s="1670">
        <v>-0.28999999999999998</v>
      </c>
      <c r="N190" s="1670">
        <v>-0.13</v>
      </c>
      <c r="O190" s="1654">
        <v>0.13</v>
      </c>
      <c r="P190" s="1654">
        <v>-0.05</v>
      </c>
    </row>
    <row r="191" spans="2:16" ht="15.75" hidden="1" thickTop="1">
      <c r="B191" s="1166" t="s">
        <v>334</v>
      </c>
      <c r="C191" s="1165">
        <v>-0.14000000000000001</v>
      </c>
      <c r="D191" s="1374">
        <v>0</v>
      </c>
      <c r="E191" s="1670">
        <v>-0.12</v>
      </c>
      <c r="F191" s="1654">
        <v>-0.19</v>
      </c>
      <c r="G191" s="1654">
        <v>-0.17</v>
      </c>
      <c r="H191" s="1654">
        <v>-0.37</v>
      </c>
      <c r="I191" s="1654">
        <v>-0.13</v>
      </c>
      <c r="J191" s="1670">
        <v>-0.01</v>
      </c>
      <c r="K191" s="1654">
        <v>0</v>
      </c>
      <c r="L191" s="1654">
        <v>-0.17</v>
      </c>
      <c r="M191" s="1670">
        <v>0.06</v>
      </c>
      <c r="N191" s="1670">
        <v>-0.14000000000000001</v>
      </c>
      <c r="O191" s="1654">
        <v>-0.03</v>
      </c>
      <c r="P191" s="1654">
        <v>-0.1</v>
      </c>
    </row>
    <row r="192" spans="2:16" ht="15.75" hidden="1" thickTop="1">
      <c r="B192" s="1166" t="s">
        <v>335</v>
      </c>
      <c r="C192" s="1165">
        <v>-0.1452037104729631</v>
      </c>
      <c r="D192" s="1374">
        <v>-0.17357853356986253</v>
      </c>
      <c r="E192" s="1670">
        <v>-1.0347223219900115</v>
      </c>
      <c r="F192" s="1654">
        <v>-0.72862919095217915</v>
      </c>
      <c r="G192" s="1654">
        <v>-0.12597538904176586</v>
      </c>
      <c r="H192" s="1654">
        <v>-0.29757643568916192</v>
      </c>
      <c r="I192" s="1654">
        <v>0.41832165959179157</v>
      </c>
      <c r="J192" s="1670">
        <v>-4.0135870125712625E-2</v>
      </c>
      <c r="K192" s="1654">
        <v>3.363162325203195</v>
      </c>
      <c r="L192" s="1654">
        <v>-0.62203943438742249</v>
      </c>
      <c r="M192" s="1670">
        <v>-0.60383725427171075</v>
      </c>
      <c r="N192" s="1670">
        <v>-0.10984460969247767</v>
      </c>
      <c r="O192" s="1654">
        <v>-0.13339203008780887</v>
      </c>
      <c r="P192" s="1654">
        <v>-0.11731636740707208</v>
      </c>
    </row>
    <row r="193" spans="2:16" ht="15.75" hidden="1" thickTop="1">
      <c r="B193" s="1166" t="s">
        <v>336</v>
      </c>
      <c r="C193" s="1165">
        <v>2.5539133061580621E-2</v>
      </c>
      <c r="D193" s="1374">
        <v>-0.14370025521585061</v>
      </c>
      <c r="E193" s="1670">
        <v>-2.4078329058929704E-2</v>
      </c>
      <c r="F193" s="1654">
        <v>-0.32485851268504451</v>
      </c>
      <c r="G193" s="1654">
        <v>-4.1807288165163214E-3</v>
      </c>
      <c r="H193" s="1654">
        <v>7.330816433370746E-2</v>
      </c>
      <c r="I193" s="1654">
        <v>-7.9915645435724159E-2</v>
      </c>
      <c r="J193" s="1670">
        <v>-2.3437216541677408E-2</v>
      </c>
      <c r="K193" s="1654">
        <v>-1.3891041574154439E-2</v>
      </c>
      <c r="L193" s="1654">
        <v>-8.804608933186131E-2</v>
      </c>
      <c r="M193" s="1670">
        <v>-0.35484840599306899</v>
      </c>
      <c r="N193" s="1670">
        <v>-7.9445153206114671E-2</v>
      </c>
      <c r="O193" s="1654">
        <v>-0.50545202523969435</v>
      </c>
      <c r="P193" s="1654">
        <v>-0.21459829467898039</v>
      </c>
    </row>
    <row r="194" spans="2:16" ht="15.75" hidden="1" thickTop="1">
      <c r="B194" s="1166" t="s">
        <v>337</v>
      </c>
      <c r="C194" s="1165">
        <v>-0.28774136792316662</v>
      </c>
      <c r="D194" s="1374">
        <v>-0.21926308630029201</v>
      </c>
      <c r="E194" s="1670">
        <v>0.12215755635458514</v>
      </c>
      <c r="F194" s="1654">
        <v>-0.10941204788691428</v>
      </c>
      <c r="G194" s="1654">
        <v>-0.18392025226198205</v>
      </c>
      <c r="H194" s="1654">
        <v>-0.10841716679572677</v>
      </c>
      <c r="I194" s="1654">
        <v>-1.6084540838749217</v>
      </c>
      <c r="J194" s="1670">
        <v>6.2793966098073639E-2</v>
      </c>
      <c r="K194" s="1654">
        <v>1.5184575417936941E-3</v>
      </c>
      <c r="L194" s="1654">
        <v>2.4715251915807812E-2</v>
      </c>
      <c r="M194" s="1670">
        <v>-0.33275398569235781</v>
      </c>
      <c r="N194" s="1670">
        <v>-0.12179873490071325</v>
      </c>
      <c r="O194" s="1654">
        <v>-0.48839384537515684</v>
      </c>
      <c r="P194" s="1654">
        <v>-0.23776414852796357</v>
      </c>
    </row>
    <row r="195" spans="2:16" ht="15.75" hidden="1" thickTop="1">
      <c r="B195" s="1166" t="s">
        <v>338</v>
      </c>
      <c r="C195" s="1165">
        <v>6.986640140853595E-2</v>
      </c>
      <c r="D195" s="1374">
        <v>-0.21010847821572032</v>
      </c>
      <c r="E195" s="1670">
        <v>0.57919202563947447</v>
      </c>
      <c r="F195" s="1654">
        <v>3.4024556858036625E-2</v>
      </c>
      <c r="G195" s="1654">
        <v>0.14574772823323645</v>
      </c>
      <c r="H195" s="1654">
        <v>-8.4331854258290484E-2</v>
      </c>
      <c r="I195" s="1654">
        <v>-5.0866719841446972E-3</v>
      </c>
      <c r="J195" s="1670">
        <v>-0.23494566261447192</v>
      </c>
      <c r="K195" s="1654">
        <v>2.6522915407413583</v>
      </c>
      <c r="L195" s="1654">
        <v>0.30680626757091378</v>
      </c>
      <c r="M195" s="1670">
        <v>9.0680879224036559E-2</v>
      </c>
      <c r="N195" s="1670">
        <v>0.44442400613575739</v>
      </c>
      <c r="O195" s="1654">
        <v>-0.35049258315357212</v>
      </c>
      <c r="P195" s="1654">
        <v>0.19359893982937582</v>
      </c>
    </row>
    <row r="196" spans="2:16" ht="19.5" hidden="1" customHeight="1">
      <c r="B196" s="1166" t="s">
        <v>339</v>
      </c>
      <c r="C196" s="1167">
        <v>0.01</v>
      </c>
      <c r="D196" s="1643">
        <v>-0.15116881695471651</v>
      </c>
      <c r="E196" s="1672">
        <v>4.3829385535243404E-2</v>
      </c>
      <c r="F196" s="1656">
        <v>4.9405962600723718E-2</v>
      </c>
      <c r="G196" s="1656">
        <v>-0.14779477239865724</v>
      </c>
      <c r="H196" s="1656">
        <v>-3.0465652337285931E-2</v>
      </c>
      <c r="I196" s="1656">
        <v>-0.36487628373269576</v>
      </c>
      <c r="J196" s="1672">
        <v>8.6803367886090221E-2</v>
      </c>
      <c r="K196" s="1656">
        <v>4.300952272773273E-4</v>
      </c>
      <c r="L196" s="1656">
        <v>4.0604559518997441E-2</v>
      </c>
      <c r="M196" s="1672">
        <v>-0.3</v>
      </c>
      <c r="N196" s="1672">
        <v>-0.03</v>
      </c>
      <c r="O196" s="1656">
        <v>-0.52</v>
      </c>
      <c r="P196" s="1656">
        <v>-0.18547053508086719</v>
      </c>
    </row>
    <row r="197" spans="2:16" ht="15" hidden="1" customHeight="1">
      <c r="B197" s="1166" t="s">
        <v>340</v>
      </c>
      <c r="C197" s="1167">
        <v>-6.2864628779266241E-2</v>
      </c>
      <c r="D197" s="1643">
        <v>-0.21648457342146799</v>
      </c>
      <c r="E197" s="1672">
        <v>1.9561102886314075E-3</v>
      </c>
      <c r="F197" s="1656">
        <v>-3.1267592495879626E-2</v>
      </c>
      <c r="G197" s="1656">
        <v>-2.2690478454094887E-2</v>
      </c>
      <c r="H197" s="1656">
        <v>-0.12741091072896893</v>
      </c>
      <c r="I197" s="1656">
        <v>-1.9276641431403618E-2</v>
      </c>
      <c r="J197" s="1672">
        <v>-0.101981008331677</v>
      </c>
      <c r="K197" s="1656">
        <v>0</v>
      </c>
      <c r="L197" s="1656">
        <v>8.8947302420763208E-3</v>
      </c>
      <c r="M197" s="1672">
        <v>0.12546641762898503</v>
      </c>
      <c r="N197" s="1672">
        <v>-4.3133483312971066E-2</v>
      </c>
      <c r="O197" s="1656">
        <v>-0.31093935790984517</v>
      </c>
      <c r="P197" s="1656">
        <v>-0.12689208254056439</v>
      </c>
    </row>
    <row r="198" spans="2:16" ht="15" hidden="1" customHeight="1">
      <c r="B198" s="1166" t="s">
        <v>341</v>
      </c>
      <c r="C198" s="1167">
        <v>0.103576458275767</v>
      </c>
      <c r="D198" s="1643">
        <v>-3.2555824489632901E-2</v>
      </c>
      <c r="E198" s="1672">
        <v>-1.1084461284253999</v>
      </c>
      <c r="F198" s="1656">
        <v>-0.27213197927112853</v>
      </c>
      <c r="G198" s="1656">
        <v>-2.6265714496154224E-2</v>
      </c>
      <c r="H198" s="1656">
        <v>-8.0577512431290188E-2</v>
      </c>
      <c r="I198" s="1656">
        <v>-8.5703451573149181E-2</v>
      </c>
      <c r="J198" s="1672">
        <v>-0.25901187587000774</v>
      </c>
      <c r="K198" s="1656">
        <v>0</v>
      </c>
      <c r="L198" s="1656">
        <v>6.4181463374168857E-3</v>
      </c>
      <c r="M198" s="1672">
        <v>9.6019042531247933E-2</v>
      </c>
      <c r="N198" s="1672">
        <v>-0.34424657370594192</v>
      </c>
      <c r="O198" s="1656">
        <v>-6.0374865650325599E-2</v>
      </c>
      <c r="P198" s="1656">
        <v>-0.25562685727327228</v>
      </c>
    </row>
    <row r="199" spans="2:16" ht="15" hidden="1" customHeight="1">
      <c r="B199" s="1166" t="s">
        <v>342</v>
      </c>
      <c r="C199" s="1167">
        <v>-4.5856603779426131E-2</v>
      </c>
      <c r="D199" s="1643">
        <v>-0.23915165795017623</v>
      </c>
      <c r="E199" s="1672">
        <v>-0.12861267928078179</v>
      </c>
      <c r="F199" s="1656">
        <v>6.3405742695121781E-2</v>
      </c>
      <c r="G199" s="1656">
        <v>-2.755309775345216E-2</v>
      </c>
      <c r="H199" s="1656">
        <v>-6.2675926454280884E-2</v>
      </c>
      <c r="I199" s="1656">
        <v>0</v>
      </c>
      <c r="J199" s="1672">
        <v>-1.3287178712051428E-2</v>
      </c>
      <c r="K199" s="1656">
        <v>0</v>
      </c>
      <c r="L199" s="1656">
        <v>-6.3894007987264079E-2</v>
      </c>
      <c r="M199" s="1672">
        <v>0.16651409335928236</v>
      </c>
      <c r="N199" s="1672">
        <v>-5.1593879526390385E-2</v>
      </c>
      <c r="O199" s="1656">
        <v>0.39950869617260132</v>
      </c>
      <c r="P199" s="1656">
        <v>8.9508020797324228E-2</v>
      </c>
    </row>
    <row r="200" spans="2:16" ht="15" hidden="1" customHeight="1">
      <c r="B200" s="1166" t="s">
        <v>343</v>
      </c>
      <c r="C200" s="1167">
        <v>0.06</v>
      </c>
      <c r="D200" s="1643">
        <v>-8.6256904636954346E-2</v>
      </c>
      <c r="E200" s="1672">
        <v>4.7471815230437642E-4</v>
      </c>
      <c r="F200" s="1656">
        <v>9.6491801639771779E-2</v>
      </c>
      <c r="G200" s="1656">
        <v>-6.5506299571367776E-2</v>
      </c>
      <c r="H200" s="1656">
        <v>0.33117518149387593</v>
      </c>
      <c r="I200" s="1656">
        <v>0</v>
      </c>
      <c r="J200" s="1672">
        <v>0.18480802443959021</v>
      </c>
      <c r="K200" s="1656">
        <v>-2.4606685566994031</v>
      </c>
      <c r="L200" s="1656">
        <v>-6.9174315520781349E-3</v>
      </c>
      <c r="M200" s="1672">
        <v>0.13682668263195197</v>
      </c>
      <c r="N200" s="1672">
        <v>-0.22107766017623476</v>
      </c>
      <c r="O200" s="1656">
        <v>0.537991525273668</v>
      </c>
      <c r="P200" s="1656">
        <v>1.7089539595872338E-2</v>
      </c>
    </row>
    <row r="201" spans="2:16" ht="15" hidden="1" customHeight="1">
      <c r="B201" s="1166" t="s">
        <v>344</v>
      </c>
      <c r="C201" s="1167">
        <v>-5.5155701011611047E-2</v>
      </c>
      <c r="D201" s="1643">
        <v>8.7680175491566814E-2</v>
      </c>
      <c r="E201" s="1672">
        <v>-0.59466788406613569</v>
      </c>
      <c r="F201" s="1656">
        <v>0.45843326923238337</v>
      </c>
      <c r="G201" s="1656">
        <v>9.4953347572124258E-2</v>
      </c>
      <c r="H201" s="1656">
        <v>-0.27129849886291524</v>
      </c>
      <c r="I201" s="1656">
        <v>0</v>
      </c>
      <c r="J201" s="1672">
        <v>0.28848346753309606</v>
      </c>
      <c r="K201" s="1656">
        <v>4.7645700668397239E-3</v>
      </c>
      <c r="L201" s="1656">
        <v>0.15901851006911993</v>
      </c>
      <c r="M201" s="1672">
        <v>0.34261473215020377</v>
      </c>
      <c r="N201" s="1672">
        <v>-9.2204748943436332E-2</v>
      </c>
      <c r="O201" s="1656">
        <v>0.38100461425645271</v>
      </c>
      <c r="P201" s="1656">
        <v>5.7043728927941295E-2</v>
      </c>
    </row>
    <row r="202" spans="2:16" ht="15" customHeight="1" thickTop="1">
      <c r="B202" s="1168"/>
      <c r="C202" s="1167"/>
      <c r="D202" s="1643"/>
      <c r="E202" s="1672"/>
      <c r="F202" s="1656"/>
      <c r="G202" s="1656"/>
      <c r="H202" s="1656"/>
      <c r="I202" s="1656"/>
      <c r="J202" s="1672"/>
      <c r="K202" s="1656"/>
      <c r="L202" s="1656"/>
      <c r="M202" s="1672"/>
      <c r="N202" s="1672"/>
      <c r="O202" s="1656"/>
      <c r="P202" s="1656"/>
    </row>
    <row r="203" spans="2:16" ht="15" customHeight="1">
      <c r="B203" s="1164">
        <v>2017</v>
      </c>
      <c r="C203" s="1167"/>
      <c r="D203" s="1643"/>
      <c r="E203" s="1672"/>
      <c r="F203" s="1656"/>
      <c r="G203" s="1656"/>
      <c r="H203" s="1656"/>
      <c r="I203" s="1656"/>
      <c r="J203" s="1672"/>
      <c r="K203" s="1656"/>
      <c r="L203" s="1656"/>
      <c r="M203" s="1672"/>
      <c r="N203" s="1672"/>
      <c r="O203" s="1656"/>
      <c r="P203" s="1656"/>
    </row>
    <row r="204" spans="2:16">
      <c r="B204" s="1168" t="s">
        <v>345</v>
      </c>
      <c r="C204" s="1167">
        <v>-0.14395699733885658</v>
      </c>
      <c r="D204" s="1643">
        <v>-0.14519912561157255</v>
      </c>
      <c r="E204" s="1672">
        <v>9.6778981249800999E-2</v>
      </c>
      <c r="F204" s="1656">
        <v>0.33723384170307735</v>
      </c>
      <c r="G204" s="1656">
        <v>-0.1466428277484777</v>
      </c>
      <c r="H204" s="1656">
        <v>-0.74629185797573383</v>
      </c>
      <c r="I204" s="1656">
        <v>0.43726443050133845</v>
      </c>
      <c r="J204" s="1672">
        <v>0.26773485741575787</v>
      </c>
      <c r="K204" s="1656">
        <v>3.9438429433324984E-5</v>
      </c>
      <c r="L204" s="1656">
        <v>0.29371371495956478</v>
      </c>
      <c r="M204" s="1672">
        <v>7.9437862911047041E-2</v>
      </c>
      <c r="N204" s="1672">
        <v>7.1084034325874512E-3</v>
      </c>
      <c r="O204" s="1656">
        <v>0.79606344286153874</v>
      </c>
      <c r="P204" s="1656">
        <v>0.23243531654664196</v>
      </c>
    </row>
    <row r="205" spans="2:16">
      <c r="B205" s="1168" t="s">
        <v>334</v>
      </c>
      <c r="C205" s="1167">
        <v>4.9185642596372148E-2</v>
      </c>
      <c r="D205" s="1643">
        <v>-0.13991496323225716</v>
      </c>
      <c r="E205" s="1672">
        <v>0.13435504202914395</v>
      </c>
      <c r="F205" s="1656">
        <v>0.69748811855021575</v>
      </c>
      <c r="G205" s="1656">
        <v>-2.5912676037276317E-2</v>
      </c>
      <c r="H205" s="1656">
        <v>0.10694149514709483</v>
      </c>
      <c r="I205" s="1656">
        <v>2.5296000245367267E-3</v>
      </c>
      <c r="J205" s="1672">
        <v>-3.7355531393723496E-2</v>
      </c>
      <c r="K205" s="1656">
        <v>0</v>
      </c>
      <c r="L205" s="1656">
        <v>0.17892984593532724</v>
      </c>
      <c r="M205" s="1672">
        <v>0.5175567960908678</v>
      </c>
      <c r="N205" s="1672">
        <v>0.23150082639258329</v>
      </c>
      <c r="O205" s="1656">
        <v>1.56209280663544</v>
      </c>
      <c r="P205" s="1656">
        <v>0.61365710823693131</v>
      </c>
    </row>
    <row r="206" spans="2:16">
      <c r="B206" s="1168" t="s">
        <v>335</v>
      </c>
      <c r="C206" s="1167">
        <v>0.15481245504314067</v>
      </c>
      <c r="D206" s="1643">
        <v>3.3813402974969264E-2</v>
      </c>
      <c r="E206" s="1672">
        <v>-6.5371876881448188E-2</v>
      </c>
      <c r="F206" s="1656">
        <v>0.63560986498480965</v>
      </c>
      <c r="G206" s="1656">
        <v>0.11465486117392398</v>
      </c>
      <c r="H206" s="1656">
        <v>0.21335493060932187</v>
      </c>
      <c r="I206" s="1656">
        <v>-1.7394084729738246E-2</v>
      </c>
      <c r="J206" s="1672">
        <v>0.18087095069707626</v>
      </c>
      <c r="K206" s="1656">
        <v>0</v>
      </c>
      <c r="L206" s="1656">
        <v>8.4341831797285494E-3</v>
      </c>
      <c r="M206" s="1672">
        <v>0.3592053623065361</v>
      </c>
      <c r="N206" s="1672">
        <v>0.1309698324961861</v>
      </c>
      <c r="O206" s="1656">
        <v>-0.21394473405654812</v>
      </c>
      <c r="P206" s="1656">
        <v>3.0973897910446802E-2</v>
      </c>
    </row>
    <row r="207" spans="2:16">
      <c r="B207" s="1168" t="s">
        <v>336</v>
      </c>
      <c r="C207" s="1167">
        <v>-0.1140898058741624</v>
      </c>
      <c r="D207" s="1643">
        <v>2.2539226657913858E-2</v>
      </c>
      <c r="E207" s="1672">
        <v>3.7273509686253092E-2</v>
      </c>
      <c r="F207" s="1656">
        <v>6.1276709580027067E-2</v>
      </c>
      <c r="G207" s="1656">
        <v>-4.082799681933702E-2</v>
      </c>
      <c r="H207" s="1656">
        <v>3.8058141227370612E-3</v>
      </c>
      <c r="I207" s="1656">
        <v>5.0730198761850254E-2</v>
      </c>
      <c r="J207" s="1672">
        <v>2.0591744059705874E-2</v>
      </c>
      <c r="K207" s="1656">
        <v>2.0215136956984958</v>
      </c>
      <c r="L207" s="1656">
        <v>0.33904277227867485</v>
      </c>
      <c r="M207" s="1672">
        <v>-6.7380858327426019E-2</v>
      </c>
      <c r="N207" s="1672">
        <v>0.22325987328701835</v>
      </c>
      <c r="O207" s="1656">
        <v>-0.3600415835995352</v>
      </c>
      <c r="P207" s="1656">
        <v>5.4566032503644557E-2</v>
      </c>
    </row>
    <row r="208" spans="2:16">
      <c r="B208" s="1168" t="s">
        <v>337</v>
      </c>
      <c r="C208" s="1167">
        <v>0.12628402014167595</v>
      </c>
      <c r="D208" s="1643">
        <v>9.430034530448772E-2</v>
      </c>
      <c r="E208" s="1672">
        <v>-6.7036224933203492E-3</v>
      </c>
      <c r="F208" s="1656">
        <v>1.7569109717063824E-2</v>
      </c>
      <c r="G208" s="1656">
        <v>0.13378164057702424</v>
      </c>
      <c r="H208" s="1656">
        <v>3.9135094650943891E-2</v>
      </c>
      <c r="I208" s="1656">
        <v>0</v>
      </c>
      <c r="J208" s="1672">
        <v>-0.20757677688492127</v>
      </c>
      <c r="K208" s="1656">
        <v>2.9759974633059016E-3</v>
      </c>
      <c r="L208" s="1656">
        <v>-0.38952049646682196</v>
      </c>
      <c r="M208" s="1672">
        <v>-9.1016830068291199E-2</v>
      </c>
      <c r="N208" s="1672">
        <v>1.081369536857224E-2</v>
      </c>
      <c r="O208" s="1656">
        <v>6.533346042156829E-2</v>
      </c>
      <c r="P208" s="1656">
        <v>2.6515760183709602E-2</v>
      </c>
    </row>
    <row r="209" spans="2:16">
      <c r="B209" s="1168" t="s">
        <v>338</v>
      </c>
      <c r="C209" s="1167">
        <v>0.21089998317589398</v>
      </c>
      <c r="D209" s="1643">
        <v>2.8809600192158946E-2</v>
      </c>
      <c r="E209" s="1672">
        <v>-0.82062489556931073</v>
      </c>
      <c r="F209" s="1656">
        <v>0.38345167441851125</v>
      </c>
      <c r="G209" s="1656">
        <v>-3.3994069110276914E-2</v>
      </c>
      <c r="H209" s="1656">
        <v>-0.18176557933743398</v>
      </c>
      <c r="I209" s="1656">
        <v>-3.2643690313527429E-3</v>
      </c>
      <c r="J209" s="1672">
        <v>0.17725727208042219</v>
      </c>
      <c r="K209" s="1656">
        <v>0</v>
      </c>
      <c r="L209" s="1656">
        <v>0.28858177669628393</v>
      </c>
      <c r="M209" s="1672">
        <v>0.33108322842563265</v>
      </c>
      <c r="N209" s="1672">
        <v>-0.15254468880143701</v>
      </c>
      <c r="O209" s="1656">
        <v>-0.45010869819855914</v>
      </c>
      <c r="P209" s="1656">
        <v>-0.23827841460168919</v>
      </c>
    </row>
    <row r="210" spans="2:16">
      <c r="B210" s="1168" t="s">
        <v>339</v>
      </c>
      <c r="C210" s="1167">
        <v>0.18946982379788313</v>
      </c>
      <c r="D210" s="1643">
        <v>7.9740698035069002E-3</v>
      </c>
      <c r="E210" s="1672">
        <v>7.3838384747393349E-3</v>
      </c>
      <c r="F210" s="1656">
        <v>-6.1639010009517659E-2</v>
      </c>
      <c r="G210" s="1656">
        <v>1.477627634363099E-2</v>
      </c>
      <c r="H210" s="1656">
        <v>-0.23313364816450743</v>
      </c>
      <c r="I210" s="1656">
        <v>-7.9124620369164234E-2</v>
      </c>
      <c r="J210" s="1672">
        <v>4.586326089515147E-2</v>
      </c>
      <c r="K210" s="1656">
        <v>-2.8093900613991751</v>
      </c>
      <c r="L210" s="1656">
        <v>1.0958504213940845</v>
      </c>
      <c r="M210" s="1672">
        <v>0.10565213894724312</v>
      </c>
      <c r="N210" s="1672">
        <v>-0.33181203841549101</v>
      </c>
      <c r="O210" s="1656">
        <v>-0.42060931858862727</v>
      </c>
      <c r="P210" s="1656">
        <v>-0.35734186204675611</v>
      </c>
    </row>
    <row r="211" spans="2:16">
      <c r="B211" s="1168" t="s">
        <v>340</v>
      </c>
      <c r="C211" s="1167">
        <v>-0.18162079120147556</v>
      </c>
      <c r="D211" s="1643">
        <v>0.10388131019873903</v>
      </c>
      <c r="E211" s="1672">
        <v>5.7605966426144128E-2</v>
      </c>
      <c r="F211" s="1656">
        <v>5.490493388631279E-2</v>
      </c>
      <c r="G211" s="1656">
        <v>3.0753806272931783E-2</v>
      </c>
      <c r="H211" s="1656">
        <v>-2.883244241103089E-3</v>
      </c>
      <c r="I211" s="1656">
        <v>2.9610425555715025E-2</v>
      </c>
      <c r="J211" s="1672">
        <v>0.12737528255311048</v>
      </c>
      <c r="K211" s="1656">
        <v>0</v>
      </c>
      <c r="L211" s="1656">
        <v>3.4540985667241841E-4</v>
      </c>
      <c r="M211" s="1672">
        <v>5.5133483164016006E-2</v>
      </c>
      <c r="N211" s="1672">
        <v>6.5871448875487459E-3</v>
      </c>
      <c r="O211" s="1656">
        <v>-0.4698771410876379</v>
      </c>
      <c r="P211" s="1656">
        <v>-0.13031260789845289</v>
      </c>
    </row>
    <row r="212" spans="2:16">
      <c r="B212" s="1168" t="s">
        <v>341</v>
      </c>
      <c r="C212" s="1167">
        <v>2.1563309941008413E-2</v>
      </c>
      <c r="D212" s="1643">
        <v>0.45048075833891144</v>
      </c>
      <c r="E212" s="1672">
        <v>0.23502458419280003</v>
      </c>
      <c r="F212" s="1656">
        <v>1.0993584978537427</v>
      </c>
      <c r="G212" s="1656">
        <v>7.167385924384817E-2</v>
      </c>
      <c r="H212" s="1656">
        <v>-0.30641976582208574</v>
      </c>
      <c r="I212" s="1656">
        <v>0.1442621503936703</v>
      </c>
      <c r="J212" s="1672">
        <v>0.64456710395477401</v>
      </c>
      <c r="K212" s="1656">
        <v>0</v>
      </c>
      <c r="L212" s="1656">
        <v>5.1193646715064212E-2</v>
      </c>
      <c r="M212" s="1672">
        <v>0.11902700421717594</v>
      </c>
      <c r="N212" s="1672">
        <v>0.2689140860558048</v>
      </c>
      <c r="O212" s="1656">
        <v>0.65770031233862714</v>
      </c>
      <c r="P212" s="1656">
        <v>0.38024198967359091</v>
      </c>
    </row>
    <row r="213" spans="2:16">
      <c r="B213" s="1168" t="s">
        <v>342</v>
      </c>
      <c r="C213" s="1167">
        <v>0.63153391201622444</v>
      </c>
      <c r="D213" s="1643">
        <v>1.4433931344024264</v>
      </c>
      <c r="E213" s="1672">
        <v>0.24321491961687425</v>
      </c>
      <c r="F213" s="1656">
        <v>3.4939779159946394</v>
      </c>
      <c r="G213" s="1656">
        <v>1.0669075724422328</v>
      </c>
      <c r="H213" s="1656">
        <v>1.0765781032526567</v>
      </c>
      <c r="I213" s="1656">
        <v>0.36930128711900601</v>
      </c>
      <c r="J213" s="1672">
        <v>3.0803054341849379</v>
      </c>
      <c r="K213" s="1656">
        <v>0</v>
      </c>
      <c r="L213" s="1656">
        <v>0.45239846130591399</v>
      </c>
      <c r="M213" s="1672">
        <v>2.656132602435135</v>
      </c>
      <c r="N213" s="1672">
        <v>1.2481986732169492</v>
      </c>
      <c r="O213" s="1656">
        <v>2.2656029547107437</v>
      </c>
      <c r="P213" s="1656">
        <v>1.5403349480904716</v>
      </c>
    </row>
    <row r="214" spans="2:16">
      <c r="B214" s="1168" t="s">
        <v>343</v>
      </c>
      <c r="C214" s="1167">
        <v>0.27701677149156723</v>
      </c>
      <c r="D214" s="1643">
        <v>0.61577708705375933</v>
      </c>
      <c r="E214" s="1672">
        <v>6.3544665937365075E-2</v>
      </c>
      <c r="F214" s="1656">
        <v>1.3179667138828677</v>
      </c>
      <c r="G214" s="1656">
        <v>0.37853597357011548</v>
      </c>
      <c r="H214" s="1656">
        <v>0.29470124200134951</v>
      </c>
      <c r="I214" s="1656">
        <v>-4.2459165787112063E-2</v>
      </c>
      <c r="J214" s="1672">
        <v>1.1369092066000785</v>
      </c>
      <c r="K214" s="1656">
        <v>-1.4287040609325508</v>
      </c>
      <c r="L214" s="1656">
        <v>-0.72219020117625377</v>
      </c>
      <c r="M214" s="1672">
        <v>1.1034357181655574</v>
      </c>
      <c r="N214" s="1672">
        <v>0.32736383628990673</v>
      </c>
      <c r="O214" s="1656">
        <v>1.7430671314525581</v>
      </c>
      <c r="P214" s="1656">
        <v>0.73677073903639645</v>
      </c>
    </row>
    <row r="215" spans="2:16">
      <c r="B215" s="1266" t="s">
        <v>344</v>
      </c>
      <c r="C215" s="1167">
        <v>0.28087393340565647</v>
      </c>
      <c r="D215" s="1643">
        <v>0.71844499795163941</v>
      </c>
      <c r="E215" s="1672">
        <v>-0.4259653476778702</v>
      </c>
      <c r="F215" s="1656">
        <v>0.45080948722098224</v>
      </c>
      <c r="G215" s="1656">
        <v>5.2214220405577549E-3</v>
      </c>
      <c r="H215" s="1656">
        <v>0.29330466571699798</v>
      </c>
      <c r="I215" s="1656">
        <v>-5.1435201068206204E-3</v>
      </c>
      <c r="J215" s="1672">
        <v>0.77830680922059692</v>
      </c>
      <c r="K215" s="1656">
        <v>2.5625910028637122E-3</v>
      </c>
      <c r="L215" s="1656">
        <v>0.48687091288193152</v>
      </c>
      <c r="M215" s="1672">
        <v>0.74284056951428035</v>
      </c>
      <c r="N215" s="1672">
        <v>0.21293732487357442</v>
      </c>
      <c r="O215" s="1656">
        <v>1.2903912175466381</v>
      </c>
      <c r="P215" s="1656">
        <v>0.52763853521511361</v>
      </c>
    </row>
    <row r="216" spans="2:16">
      <c r="B216" s="1266"/>
      <c r="C216" s="1167"/>
      <c r="D216" s="1643"/>
      <c r="E216" s="1672"/>
      <c r="F216" s="1656"/>
      <c r="G216" s="1656"/>
      <c r="H216" s="1656"/>
      <c r="I216" s="1656"/>
      <c r="J216" s="1672"/>
      <c r="K216" s="1656"/>
      <c r="L216" s="1656"/>
      <c r="M216" s="1672"/>
      <c r="N216" s="1672"/>
      <c r="O216" s="1656"/>
      <c r="P216" s="1656"/>
    </row>
    <row r="217" spans="2:16">
      <c r="B217" s="930">
        <v>2018</v>
      </c>
      <c r="C217" s="1167"/>
      <c r="D217" s="1643"/>
      <c r="E217" s="1672"/>
      <c r="F217" s="1656"/>
      <c r="G217" s="1656"/>
      <c r="H217" s="1656"/>
      <c r="I217" s="1656"/>
      <c r="J217" s="1672"/>
      <c r="K217" s="1656"/>
      <c r="L217" s="1656"/>
      <c r="M217" s="1672"/>
      <c r="N217" s="1672"/>
      <c r="O217" s="1656"/>
      <c r="P217" s="1656"/>
    </row>
    <row r="218" spans="2:16">
      <c r="B218" s="1168" t="s">
        <v>345</v>
      </c>
      <c r="C218" s="1167">
        <v>0.1682821798916434</v>
      </c>
      <c r="D218" s="1643">
        <v>0.67424414831185331</v>
      </c>
      <c r="E218" s="1672">
        <v>1.8971641169063247E-2</v>
      </c>
      <c r="F218" s="1656">
        <v>0.54807816829831602</v>
      </c>
      <c r="G218" s="1656">
        <v>9.6855677330220935E-2</v>
      </c>
      <c r="H218" s="1656">
        <v>-1.8353471622489792E-3</v>
      </c>
      <c r="I218" s="1656">
        <v>-3.9878091041500863E-2</v>
      </c>
      <c r="J218" s="1672">
        <v>1.7773439578479433</v>
      </c>
      <c r="K218" s="1656">
        <v>3.9941556268852096E-3</v>
      </c>
      <c r="L218" s="1656">
        <v>-0.16432918277693442</v>
      </c>
      <c r="M218" s="1672">
        <v>0.64262327987727463</v>
      </c>
      <c r="N218" s="1672">
        <v>0.25903018257762422</v>
      </c>
      <c r="O218" s="1656">
        <v>0.38762213449037297</v>
      </c>
      <c r="P218" s="1656">
        <v>0.2968741164554034</v>
      </c>
    </row>
    <row r="219" spans="2:16">
      <c r="B219" s="1266" t="s">
        <v>334</v>
      </c>
      <c r="C219" s="1167">
        <v>0.25893866986252956</v>
      </c>
      <c r="D219" s="1643">
        <v>0.9062867841018285</v>
      </c>
      <c r="E219" s="1672">
        <v>5.0684508555942642E-3</v>
      </c>
      <c r="F219" s="1656">
        <v>0.42876026991591765</v>
      </c>
      <c r="G219" s="1656">
        <v>-4.0855040649656615E-3</v>
      </c>
      <c r="H219" s="1656">
        <v>-2.1609738641736875E-2</v>
      </c>
      <c r="I219" s="1656">
        <v>0.15282142522723419</v>
      </c>
      <c r="J219" s="1672">
        <v>0.89861427295261365</v>
      </c>
      <c r="K219" s="1656">
        <v>1.9953725899135577E-3</v>
      </c>
      <c r="L219" s="1656">
        <v>6.3032640478466462E-3</v>
      </c>
      <c r="M219" s="1672">
        <v>0.21302836044028162</v>
      </c>
      <c r="N219" s="1672">
        <v>0.1923232955503007</v>
      </c>
      <c r="O219" s="1656">
        <v>-0.18249685035028884</v>
      </c>
      <c r="P219" s="1656">
        <v>8.1915895936823802E-2</v>
      </c>
    </row>
    <row r="220" spans="2:16">
      <c r="B220" s="1266" t="s">
        <v>335</v>
      </c>
      <c r="C220" s="1167">
        <v>0.13083960504534087</v>
      </c>
      <c r="D220" s="1643">
        <v>-0.34287435503801422</v>
      </c>
      <c r="E220" s="1672">
        <v>-0.7366123268735536</v>
      </c>
      <c r="F220" s="1656">
        <v>0.45922918956742276</v>
      </c>
      <c r="G220" s="1656">
        <v>0.18364206754224455</v>
      </c>
      <c r="H220" s="1656">
        <v>-1.2947567249321557</v>
      </c>
      <c r="I220" s="1656">
        <v>-1.5954253465455648</v>
      </c>
      <c r="J220" s="1672">
        <v>1.5812568821448547</v>
      </c>
      <c r="K220" s="1656">
        <v>5.2525749925980136E-3</v>
      </c>
      <c r="L220" s="1656">
        <v>-0.13527949794835958</v>
      </c>
      <c r="M220" s="1672">
        <v>-0.54792815225742642</v>
      </c>
      <c r="N220" s="1672">
        <v>8.9161100774992619E-2</v>
      </c>
      <c r="O220" s="1656">
        <v>-3.2385113552602096E-2</v>
      </c>
      <c r="P220" s="1656">
        <v>-0.25315490114864447</v>
      </c>
    </row>
    <row r="221" spans="2:16">
      <c r="B221" s="1266" t="s">
        <v>336</v>
      </c>
      <c r="C221" s="1167">
        <v>0.20072425381001402</v>
      </c>
      <c r="D221" s="1643">
        <v>0.33791266066822701</v>
      </c>
      <c r="E221" s="1672">
        <v>-5.9134826141837848E-3</v>
      </c>
      <c r="F221" s="1656">
        <v>-1.7859563491984254E-3</v>
      </c>
      <c r="G221" s="1656">
        <v>0.10474604904113782</v>
      </c>
      <c r="H221" s="1656">
        <v>-0.31998748802980481</v>
      </c>
      <c r="I221" s="1656">
        <v>-0.20981929689480872</v>
      </c>
      <c r="J221" s="1672">
        <v>-9.5662487486236625E-2</v>
      </c>
      <c r="K221" s="1656">
        <v>0.62641042065023633</v>
      </c>
      <c r="L221" s="1656">
        <v>1.8549147993761173</v>
      </c>
      <c r="M221" s="1672">
        <v>0.26069839116187321</v>
      </c>
      <c r="N221" s="1672">
        <v>0.11371045456183282</v>
      </c>
      <c r="O221" s="1656">
        <v>2.0279656311483762E-2</v>
      </c>
      <c r="P221" s="1656">
        <v>8.323317431611077E-2</v>
      </c>
    </row>
    <row r="222" spans="2:16">
      <c r="B222" s="1266" t="s">
        <v>337</v>
      </c>
      <c r="C222" s="1167">
        <v>-2.6283351942490984E-2</v>
      </c>
      <c r="D222" s="1643">
        <v>0.10276855961703912</v>
      </c>
      <c r="E222" s="1672">
        <v>-4.7198205998189025E-3</v>
      </c>
      <c r="F222" s="1656">
        <v>-0.12357412492083331</v>
      </c>
      <c r="G222" s="1656">
        <v>3.1624227092397206E-2</v>
      </c>
      <c r="H222" s="1656">
        <v>0.13500337261875828</v>
      </c>
      <c r="I222" s="1656">
        <v>-1.0619856599403121E-2</v>
      </c>
      <c r="J222" s="1672">
        <v>7.7847712455381135E-2</v>
      </c>
      <c r="K222" s="1656">
        <v>0</v>
      </c>
      <c r="L222" s="1656">
        <v>5.2717568256133163E-2</v>
      </c>
      <c r="M222" s="1672">
        <v>0.32640098466434342</v>
      </c>
      <c r="N222" s="1672">
        <v>3.041830018886138E-2</v>
      </c>
      <c r="O222" s="1656">
        <v>1.7200980196463433E-2</v>
      </c>
      <c r="P222" s="1656">
        <v>2.6109500632709448E-2</v>
      </c>
    </row>
    <row r="223" spans="2:16">
      <c r="B223" s="1266" t="s">
        <v>338</v>
      </c>
      <c r="C223" s="1167">
        <v>0.59958652060545514</v>
      </c>
      <c r="D223" s="1643">
        <v>0.13781234132275166</v>
      </c>
      <c r="E223" s="1672">
        <v>-0.15752860776603317</v>
      </c>
      <c r="F223" s="1656">
        <v>-0.48021570667591273</v>
      </c>
      <c r="G223" s="1656">
        <v>0.37763318623944553</v>
      </c>
      <c r="H223" s="1656">
        <v>0.1930623449265978</v>
      </c>
      <c r="I223" s="1656">
        <v>9.7487826945275025E-2</v>
      </c>
      <c r="J223" s="1672">
        <v>-0.25104473730893639</v>
      </c>
      <c r="K223" s="1656">
        <v>0</v>
      </c>
      <c r="L223" s="1656">
        <v>0.26216131105289975</v>
      </c>
      <c r="M223" s="1672">
        <v>0.99823354554602339</v>
      </c>
      <c r="N223" s="1672">
        <v>4.1607626649864393E-2</v>
      </c>
      <c r="O223" s="1656">
        <v>-0.23043041028247835</v>
      </c>
      <c r="P223" s="1656">
        <v>-4.7067912629961128E-2</v>
      </c>
    </row>
    <row r="224" spans="2:16" ht="18" customHeight="1">
      <c r="B224" s="1266" t="s">
        <v>339</v>
      </c>
      <c r="C224" s="1167">
        <v>0.43412445414636736</v>
      </c>
      <c r="D224" s="1643">
        <v>0.38092725970630958</v>
      </c>
      <c r="E224" s="1672">
        <v>-3.2859332940948782E-3</v>
      </c>
      <c r="F224" s="1656">
        <v>0.39715898983803122</v>
      </c>
      <c r="G224" s="1656">
        <v>0.30791280981785629</v>
      </c>
      <c r="H224" s="1656">
        <v>0.16729321034378852</v>
      </c>
      <c r="I224" s="1656">
        <v>8.1071827490242221E-2</v>
      </c>
      <c r="J224" s="1672">
        <v>0.65093473778161659</v>
      </c>
      <c r="K224" s="1656">
        <v>7.1627260432731266</v>
      </c>
      <c r="L224" s="1656">
        <v>3.20112835152353</v>
      </c>
      <c r="M224" s="1672">
        <v>0.74648041956719702</v>
      </c>
      <c r="N224" s="1672">
        <v>1.090444229118015</v>
      </c>
      <c r="O224" s="1656">
        <v>0.7414808654857552</v>
      </c>
      <c r="P224" s="1656">
        <v>0.976902213253239</v>
      </c>
    </row>
    <row r="225" spans="1:16" ht="18" customHeight="1">
      <c r="B225" s="1266" t="s">
        <v>340</v>
      </c>
      <c r="C225" s="1167">
        <v>0.13070869136895258</v>
      </c>
      <c r="D225" s="1643">
        <v>0.45263618204895995</v>
      </c>
      <c r="E225" s="1672">
        <v>3.7580589033359146E-3</v>
      </c>
      <c r="F225" s="1656">
        <v>0.9133380012934289</v>
      </c>
      <c r="G225" s="1656">
        <v>0.23979226185117941</v>
      </c>
      <c r="H225" s="1656">
        <v>0.46550837462357997</v>
      </c>
      <c r="I225" s="1656">
        <v>0</v>
      </c>
      <c r="J225" s="1672">
        <v>-0.23176942310009219</v>
      </c>
      <c r="K225" s="1656">
        <v>-7.0755133929623071E-4</v>
      </c>
      <c r="L225" s="1656">
        <v>0.11187446714067129</v>
      </c>
      <c r="M225" s="1672">
        <v>0.34203689098666334</v>
      </c>
      <c r="N225" s="1672">
        <v>0.27552393506216077</v>
      </c>
      <c r="O225" s="1656">
        <v>0.6249749409322769</v>
      </c>
      <c r="P225" s="1656">
        <v>0.38895952876982776</v>
      </c>
    </row>
    <row r="226" spans="1:16" ht="18" customHeight="1">
      <c r="B226" s="1266" t="s">
        <v>341</v>
      </c>
      <c r="C226" s="1167">
        <v>0.21821878351433455</v>
      </c>
      <c r="D226" s="1643">
        <v>1.3485552170224624</v>
      </c>
      <c r="E226" s="1672">
        <v>0.53463217380915751</v>
      </c>
      <c r="F226" s="1656">
        <v>2.7883495770519406</v>
      </c>
      <c r="G226" s="1656">
        <v>1.8979164079603983</v>
      </c>
      <c r="H226" s="1656">
        <v>0.50958761664208208</v>
      </c>
      <c r="I226" s="1656">
        <v>0.32303577432024611</v>
      </c>
      <c r="J226" s="1672">
        <v>0.22177716021385407</v>
      </c>
      <c r="K226" s="1656">
        <v>0</v>
      </c>
      <c r="L226" s="1656">
        <v>0.27594796769196961</v>
      </c>
      <c r="M226" s="1672">
        <v>6.9383344191087382E-2</v>
      </c>
      <c r="N226" s="1672">
        <v>0.85333555613524847</v>
      </c>
      <c r="O226" s="1656">
        <v>1.0517383216053444</v>
      </c>
      <c r="P226" s="1656">
        <v>0.91789066339438286</v>
      </c>
    </row>
    <row r="227" spans="1:16" ht="18" customHeight="1">
      <c r="B227" s="1266" t="s">
        <v>342</v>
      </c>
      <c r="C227" s="1167">
        <v>7.8919268080859029</v>
      </c>
      <c r="D227" s="1643">
        <v>45.878856774301454</v>
      </c>
      <c r="E227" s="1672">
        <v>2.9353303176533174</v>
      </c>
      <c r="F227" s="1656">
        <v>26.861747704917494</v>
      </c>
      <c r="G227" s="1656">
        <v>12.944060677337932</v>
      </c>
      <c r="H227" s="1656">
        <v>19.126979751152184</v>
      </c>
      <c r="I227" s="1656">
        <v>1.3869907370354984</v>
      </c>
      <c r="J227" s="1672">
        <v>27.663890622816645</v>
      </c>
      <c r="K227" s="1656">
        <v>0</v>
      </c>
      <c r="L227" s="1656">
        <v>9.8626916064579397</v>
      </c>
      <c r="M227" s="1672">
        <v>13.635725362715245</v>
      </c>
      <c r="N227" s="1672">
        <v>14.65901096592952</v>
      </c>
      <c r="O227" s="1656">
        <v>20.123124054313891</v>
      </c>
      <c r="P227" s="1656">
        <v>16.43924946645685</v>
      </c>
    </row>
    <row r="228" spans="1:16" ht="18" customHeight="1">
      <c r="B228" s="1266" t="s">
        <v>343</v>
      </c>
      <c r="C228" s="1167">
        <v>7.208539808189407</v>
      </c>
      <c r="D228" s="1643">
        <v>10.62860856823724</v>
      </c>
      <c r="E228" s="1672">
        <v>4.8031997365733936</v>
      </c>
      <c r="F228" s="1656">
        <v>9.1204946996404459</v>
      </c>
      <c r="G228" s="1656">
        <v>3.3612861315254206</v>
      </c>
      <c r="H228" s="1656">
        <v>2.310539731645922</v>
      </c>
      <c r="I228" s="1656">
        <v>0.17988414595655478</v>
      </c>
      <c r="J228" s="1672">
        <v>16.326451879068937</v>
      </c>
      <c r="K228" s="1656">
        <v>0.34986878558653789</v>
      </c>
      <c r="L228" s="1656">
        <v>9.2864865042198819</v>
      </c>
      <c r="M228" s="1672">
        <v>15.420580761670122</v>
      </c>
      <c r="N228" s="1672">
        <v>6.5004436340954541</v>
      </c>
      <c r="O228" s="1656">
        <v>14.52669282496486</v>
      </c>
      <c r="P228" s="1656">
        <v>9.1981729417809568</v>
      </c>
    </row>
    <row r="229" spans="1:16" ht="18" customHeight="1">
      <c r="B229" s="1266" t="s">
        <v>344</v>
      </c>
      <c r="C229" s="1167">
        <v>10.215166144522003</v>
      </c>
      <c r="D229" s="1643">
        <v>8.0654269958682523</v>
      </c>
      <c r="E229" s="1672">
        <v>2.7716205944582573</v>
      </c>
      <c r="F229" s="1656">
        <v>8.0660804290953116</v>
      </c>
      <c r="G229" s="1656">
        <v>8.4945743772952387</v>
      </c>
      <c r="H229" s="1656">
        <v>28.608050305273114</v>
      </c>
      <c r="I229" s="1656">
        <v>1.2649088749153492</v>
      </c>
      <c r="J229" s="1672">
        <v>3.1910352170540834</v>
      </c>
      <c r="K229" s="1656">
        <v>0</v>
      </c>
      <c r="L229" s="1656">
        <v>13.841514039214275</v>
      </c>
      <c r="M229" s="1672">
        <v>10.070196138270514</v>
      </c>
      <c r="N229" s="1672">
        <v>9.0084599055951777</v>
      </c>
      <c r="O229" s="1656">
        <v>9.0742370674128168</v>
      </c>
      <c r="P229" s="1656">
        <v>9.0316473138806188</v>
      </c>
    </row>
    <row r="230" spans="1:16" ht="18" customHeight="1">
      <c r="B230" s="1440"/>
      <c r="C230" s="1167"/>
      <c r="D230" s="1643"/>
      <c r="E230" s="1672"/>
      <c r="F230" s="1656"/>
      <c r="G230" s="1656"/>
      <c r="H230" s="1656"/>
      <c r="I230" s="1656"/>
      <c r="J230" s="1672"/>
      <c r="K230" s="1656"/>
      <c r="L230" s="1656"/>
      <c r="M230" s="1672"/>
      <c r="N230" s="1672"/>
      <c r="O230" s="1656"/>
      <c r="P230" s="1656"/>
    </row>
    <row r="231" spans="1:16" ht="18" customHeight="1">
      <c r="A231" s="19"/>
      <c r="B231" s="930">
        <v>2019</v>
      </c>
      <c r="C231" s="1167"/>
      <c r="D231" s="1643"/>
      <c r="E231" s="1672"/>
      <c r="F231" s="1656"/>
      <c r="G231" s="1656"/>
      <c r="H231" s="1656"/>
      <c r="I231" s="1656"/>
      <c r="J231" s="1672"/>
      <c r="K231" s="1656"/>
      <c r="L231" s="1656"/>
      <c r="M231" s="1672"/>
      <c r="N231" s="1672"/>
      <c r="O231" s="1656"/>
      <c r="P231" s="1656"/>
    </row>
    <row r="232" spans="1:16" ht="18" customHeight="1">
      <c r="A232" s="19"/>
      <c r="B232" s="930" t="s">
        <v>345</v>
      </c>
      <c r="C232" s="1167">
        <v>13.351937722063244</v>
      </c>
      <c r="D232" s="1643">
        <v>1.0353797207603543</v>
      </c>
      <c r="E232" s="1672">
        <v>4.3528078633444212</v>
      </c>
      <c r="F232" s="1656">
        <v>9.4553518804958223</v>
      </c>
      <c r="G232" s="1656">
        <v>11.642026613319011</v>
      </c>
      <c r="H232" s="1656">
        <v>47.254005057065029</v>
      </c>
      <c r="I232" s="1656">
        <v>1.1229588158575776</v>
      </c>
      <c r="J232" s="1672">
        <v>11.005633326361309</v>
      </c>
      <c r="K232" s="1656">
        <v>9.6656049681453915E-2</v>
      </c>
      <c r="L232" s="1656">
        <v>11.728755144173597</v>
      </c>
      <c r="M232" s="1672">
        <v>6.721199132532174</v>
      </c>
      <c r="N232" s="1672">
        <v>12.828270048031932</v>
      </c>
      <c r="O232" s="1656">
        <v>6.9365919411450649</v>
      </c>
      <c r="P232" s="1656">
        <v>10.750556364303998</v>
      </c>
    </row>
    <row r="233" spans="1:16" ht="18" customHeight="1">
      <c r="A233" s="19"/>
      <c r="B233" s="930" t="s">
        <v>334</v>
      </c>
      <c r="C233" s="1167">
        <v>2.9403403250890747</v>
      </c>
      <c r="D233" s="1643">
        <v>5.9421495241743116</v>
      </c>
      <c r="E233" s="1672">
        <v>2.7742311345289927</v>
      </c>
      <c r="F233" s="1656">
        <v>2.7320187867295953</v>
      </c>
      <c r="G233" s="1656">
        <v>2.9279839709319244</v>
      </c>
      <c r="H233" s="1656">
        <v>-7.700329029129815</v>
      </c>
      <c r="I233" s="1656">
        <v>0.14276304000595541</v>
      </c>
      <c r="J233" s="1672">
        <v>3.4249904106533391</v>
      </c>
      <c r="K233" s="1656">
        <v>2.1822398284387923E-2</v>
      </c>
      <c r="L233" s="1656">
        <v>2.2019836027068473</v>
      </c>
      <c r="M233" s="1672">
        <v>4.339731788262835</v>
      </c>
      <c r="N233" s="1672">
        <v>0.70040309231187425</v>
      </c>
      <c r="O233" s="1656">
        <v>3.5572803370693462</v>
      </c>
      <c r="P233" s="1656">
        <v>1.6731921824101104</v>
      </c>
    </row>
    <row r="234" spans="1:16" ht="18" customHeight="1">
      <c r="A234" s="19"/>
      <c r="B234" s="930" t="s">
        <v>335</v>
      </c>
      <c r="C234" s="1167">
        <v>14.285219797351068</v>
      </c>
      <c r="D234" s="1643">
        <v>5.5611640633258963</v>
      </c>
      <c r="E234" s="1672">
        <v>2.3444812657704261</v>
      </c>
      <c r="F234" s="1656">
        <v>5.2021665935544581</v>
      </c>
      <c r="G234" s="1656">
        <v>2.3017605099565852</v>
      </c>
      <c r="H234" s="1656">
        <v>3.0643345069120365</v>
      </c>
      <c r="I234" s="1656">
        <v>0.13832785915564028</v>
      </c>
      <c r="J234" s="1672">
        <v>3.9201033575517075</v>
      </c>
      <c r="K234" s="1656">
        <v>3.6562810864880557</v>
      </c>
      <c r="L234" s="1656">
        <v>4.5431653535911387</v>
      </c>
      <c r="M234" s="1672">
        <v>5.1649252732276718</v>
      </c>
      <c r="N234" s="1672">
        <v>4.0546333613652008</v>
      </c>
      <c r="O234" s="1656">
        <v>5.0960537909853887</v>
      </c>
      <c r="P234" s="1656">
        <v>4.3806409745267727</v>
      </c>
    </row>
    <row r="235" spans="1:16" ht="18" customHeight="1">
      <c r="A235" s="19"/>
      <c r="B235" s="930" t="s">
        <v>336</v>
      </c>
      <c r="C235" s="1167">
        <v>12.048027477557955</v>
      </c>
      <c r="D235" s="1643">
        <v>6.5676095734464868</v>
      </c>
      <c r="E235" s="1672">
        <v>0.65070391832464658</v>
      </c>
      <c r="F235" s="1656">
        <v>5.8424426916485084</v>
      </c>
      <c r="G235" s="1656">
        <v>19.89986807043622</v>
      </c>
      <c r="H235" s="1656">
        <v>3.4038723705080765</v>
      </c>
      <c r="I235" s="1656">
        <v>3.5033824682583647</v>
      </c>
      <c r="J235" s="1672">
        <v>5.3636989287007442</v>
      </c>
      <c r="K235" s="1656">
        <v>6.9269006269761846</v>
      </c>
      <c r="L235" s="1656">
        <v>19.742289548502683</v>
      </c>
      <c r="M235" s="1672">
        <v>5.350043266349469</v>
      </c>
      <c r="N235" s="1672">
        <v>4.4500429122146912</v>
      </c>
      <c r="O235" s="1656">
        <v>7.8455386617736877</v>
      </c>
      <c r="P235" s="1656">
        <v>5.5202585439532825</v>
      </c>
    </row>
    <row r="236" spans="1:16" ht="18" customHeight="1">
      <c r="A236" s="19"/>
      <c r="B236" s="930" t="s">
        <v>337</v>
      </c>
      <c r="C236" s="1167">
        <v>21.574193171524243</v>
      </c>
      <c r="D236" s="1643">
        <v>11.892854633497024</v>
      </c>
      <c r="E236" s="1672">
        <v>2.5433150969834486</v>
      </c>
      <c r="F236" s="1656">
        <v>11.51312929929</v>
      </c>
      <c r="G236" s="1656">
        <v>16.851878148587772</v>
      </c>
      <c r="H236" s="1656">
        <v>16.178713785905515</v>
      </c>
      <c r="I236" s="1656">
        <v>31.207758067169863</v>
      </c>
      <c r="J236" s="1672">
        <v>29.811998192770858</v>
      </c>
      <c r="K236" s="1656">
        <v>3.053373544157779</v>
      </c>
      <c r="L236" s="1656">
        <v>6.6695515060497996</v>
      </c>
      <c r="M236" s="1672">
        <v>8.9614590089658321</v>
      </c>
      <c r="N236" s="1672">
        <v>10.117001700703483</v>
      </c>
      <c r="O236" s="1656">
        <v>17.629842752103769</v>
      </c>
      <c r="P236" s="1656">
        <v>12.537131375373178</v>
      </c>
    </row>
    <row r="237" spans="1:16" ht="18" customHeight="1">
      <c r="A237" s="19"/>
      <c r="B237" s="930" t="s">
        <v>338</v>
      </c>
      <c r="C237" s="1167">
        <v>40.937589875079603</v>
      </c>
      <c r="D237" s="1643">
        <v>59.894066575732907</v>
      </c>
      <c r="E237" s="1672">
        <v>18.105443257755226</v>
      </c>
      <c r="F237" s="1656">
        <v>63.798762292392162</v>
      </c>
      <c r="G237" s="1656">
        <v>46.526595636368981</v>
      </c>
      <c r="H237" s="1656">
        <v>41.895826643995626</v>
      </c>
      <c r="I237" s="1656">
        <v>2.324381801976183</v>
      </c>
      <c r="J237" s="1672">
        <v>35.378139641795769</v>
      </c>
      <c r="K237" s="1656">
        <v>6.4001782719458333E-2</v>
      </c>
      <c r="L237" s="1656">
        <v>28.711585600120415</v>
      </c>
      <c r="M237" s="1672">
        <v>36.633917837502608</v>
      </c>
      <c r="N237" s="1672">
        <v>31.229499767705015</v>
      </c>
      <c r="O237" s="1656">
        <v>55.073874072782502</v>
      </c>
      <c r="P237" s="1656">
        <v>39.258140839656683</v>
      </c>
    </row>
    <row r="238" spans="1:16" ht="18" customHeight="1">
      <c r="A238" s="19"/>
      <c r="B238" s="930" t="s">
        <v>339</v>
      </c>
      <c r="C238" s="1167">
        <v>23.718374813573703</v>
      </c>
      <c r="D238" s="1643">
        <v>27.683814416815039</v>
      </c>
      <c r="E238" s="1672">
        <v>9.1923043375570899</v>
      </c>
      <c r="F238" s="1656">
        <v>27.014998814562958</v>
      </c>
      <c r="G238" s="1656">
        <v>43.316413107651954</v>
      </c>
      <c r="H238" s="1656">
        <v>26.393490203011737</v>
      </c>
      <c r="I238" s="1656">
        <v>7.4784705478600415</v>
      </c>
      <c r="J238" s="1672">
        <v>36.166869280370207</v>
      </c>
      <c r="K238" s="1656">
        <v>11.051492329201167</v>
      </c>
      <c r="L238" s="1656">
        <v>30.506019203260024</v>
      </c>
      <c r="M238" s="1672">
        <v>39.792211814529821</v>
      </c>
      <c r="N238" s="1672">
        <v>21.718892638265203</v>
      </c>
      <c r="O238" s="1656">
        <v>19.898472270899333</v>
      </c>
      <c r="P238" s="1656">
        <v>21.036324767424475</v>
      </c>
    </row>
    <row r="239" spans="1:16" ht="17.25" customHeight="1" thickBot="1">
      <c r="A239" s="19"/>
      <c r="B239" s="930" t="s">
        <v>340</v>
      </c>
      <c r="C239" s="1169">
        <v>18.0927275521632</v>
      </c>
      <c r="D239" s="1632">
        <v>10.81398007711396</v>
      </c>
      <c r="E239" s="1669">
        <v>13.648237886895576</v>
      </c>
      <c r="F239" s="1653">
        <v>11.18466072090607</v>
      </c>
      <c r="G239" s="1653">
        <v>7.4682273469655058</v>
      </c>
      <c r="H239" s="1653">
        <v>32.663080739655982</v>
      </c>
      <c r="I239" s="1653">
        <v>67.862896385975475</v>
      </c>
      <c r="J239" s="1669">
        <v>12.651679294991848</v>
      </c>
      <c r="K239" s="1653">
        <v>4.0851898040143775</v>
      </c>
      <c r="L239" s="1653">
        <v>8.6673735713992848</v>
      </c>
      <c r="M239" s="1669">
        <v>18.771461156735114</v>
      </c>
      <c r="N239" s="1669">
        <v>17.788683585948739</v>
      </c>
      <c r="O239" s="1653">
        <v>18.549773389103329</v>
      </c>
      <c r="P239" s="1653">
        <v>18.071371981376451</v>
      </c>
    </row>
    <row r="240" spans="1:16" ht="17.25" customHeight="1" thickTop="1" thickBot="1">
      <c r="A240" s="19"/>
      <c r="B240" s="1482" t="s">
        <v>341</v>
      </c>
      <c r="C240" s="1630">
        <v>11.01</v>
      </c>
      <c r="D240" s="1631">
        <v>17.47</v>
      </c>
      <c r="E240" s="1673">
        <v>15.52</v>
      </c>
      <c r="F240" s="1657">
        <v>14.73</v>
      </c>
      <c r="G240" s="1657">
        <v>18.68</v>
      </c>
      <c r="H240" s="1657">
        <v>16.829999999999998</v>
      </c>
      <c r="I240" s="1657">
        <v>1.29</v>
      </c>
      <c r="J240" s="1673">
        <v>18.03</v>
      </c>
      <c r="K240" s="1657">
        <v>4.0999999999999996</v>
      </c>
      <c r="L240" s="1657">
        <v>8.42</v>
      </c>
      <c r="M240" s="1673">
        <v>35.01</v>
      </c>
      <c r="N240" s="1673">
        <v>16.63</v>
      </c>
      <c r="O240" s="1657">
        <v>19.55</v>
      </c>
      <c r="P240" s="1657">
        <v>17.72</v>
      </c>
    </row>
    <row r="241" spans="1:18" ht="17.25" customHeight="1">
      <c r="A241" s="19"/>
      <c r="B241" s="1481"/>
      <c r="C241" s="1450"/>
      <c r="D241" s="1450"/>
      <c r="E241" s="1450"/>
      <c r="F241" s="1450"/>
      <c r="G241" s="1450"/>
      <c r="H241" s="1450"/>
      <c r="I241" s="1450"/>
      <c r="J241" s="1450"/>
      <c r="K241" s="1450"/>
      <c r="L241" s="1450"/>
      <c r="M241" s="1450"/>
      <c r="N241" s="1450"/>
      <c r="O241" s="1480"/>
      <c r="P241" s="1451"/>
    </row>
    <row r="242" spans="1:18" ht="15.75">
      <c r="A242" s="19"/>
      <c r="B242" s="964" t="s">
        <v>1775</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1"/>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2"/>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3"/>
      <headerFooter alignWithMargins="0"/>
    </customSheetView>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2"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94" t="s">
        <v>1751</v>
      </c>
      <c r="C5" s="1894"/>
      <c r="D5" s="1894"/>
      <c r="E5" s="1894"/>
      <c r="F5" s="1894"/>
      <c r="G5" s="1894"/>
      <c r="H5" s="1894"/>
      <c r="I5" s="1894"/>
      <c r="J5" s="1894"/>
      <c r="K5" s="1894"/>
      <c r="L5" s="1894"/>
      <c r="M5" s="1894"/>
      <c r="N5" s="1894"/>
      <c r="O5" s="1894"/>
      <c r="P5" s="1894"/>
    </row>
    <row r="6" spans="2:17" ht="16.5" thickBot="1">
      <c r="B6" s="1894" t="s">
        <v>1780</v>
      </c>
      <c r="C6" s="1894"/>
      <c r="D6" s="1894"/>
      <c r="E6" s="1894"/>
      <c r="F6" s="1894"/>
      <c r="G6" s="1894"/>
      <c r="H6" s="1894"/>
      <c r="I6" s="1894"/>
      <c r="J6" s="1894"/>
      <c r="K6" s="1894"/>
      <c r="L6" s="1894"/>
      <c r="M6" s="1894"/>
      <c r="N6" s="1894"/>
      <c r="O6" s="1894"/>
      <c r="P6" s="1894"/>
    </row>
    <row r="7" spans="2:17" ht="19.5" hidden="1" customHeight="1" thickTop="1" thickBot="1">
      <c r="B7" s="736"/>
      <c r="C7" s="1886" t="s">
        <v>1267</v>
      </c>
      <c r="D7" s="1887"/>
      <c r="E7" s="1887"/>
      <c r="F7" s="1887"/>
      <c r="G7" s="1887"/>
      <c r="H7" s="1887"/>
      <c r="I7" s="1887"/>
      <c r="J7" s="1887"/>
      <c r="K7" s="1887"/>
      <c r="L7" s="1887"/>
      <c r="M7" s="1887"/>
      <c r="N7" s="1887"/>
      <c r="O7" s="188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7"/>
      <c r="D26" s="1187"/>
      <c r="E26" s="1187"/>
      <c r="F26" s="1187"/>
      <c r="G26" s="1187"/>
      <c r="H26" s="1187"/>
      <c r="I26" s="1187"/>
      <c r="J26" s="1187"/>
      <c r="K26" s="1187"/>
      <c r="L26" s="1187"/>
      <c r="M26" s="1187"/>
      <c r="N26" s="1187"/>
      <c r="O26" s="1187"/>
      <c r="P26" s="1187"/>
      <c r="Q26" s="270"/>
    </row>
    <row r="27" spans="2:18" ht="16.5" hidden="1" thickTop="1"/>
    <row r="28" spans="2:18" hidden="1"/>
    <row r="29" spans="2:18" hidden="1"/>
    <row r="30" spans="2:18" ht="16.5" hidden="1" thickBot="1"/>
    <row r="31" spans="2:18" ht="19.5" thickTop="1" thickBot="1">
      <c r="B31" s="732"/>
      <c r="C31" s="1898" t="s">
        <v>1267</v>
      </c>
      <c r="D31" s="1899"/>
      <c r="E31" s="1899"/>
      <c r="F31" s="1899"/>
      <c r="G31" s="1899"/>
      <c r="H31" s="1899"/>
      <c r="I31" s="1899"/>
      <c r="J31" s="1899"/>
      <c r="K31" s="1899"/>
      <c r="L31" s="1899"/>
      <c r="M31" s="1899"/>
      <c r="N31" s="1900"/>
      <c r="O31" s="1007" t="s">
        <v>1268</v>
      </c>
      <c r="P31" s="1008"/>
    </row>
    <row r="32" spans="2:18" ht="18.75" thickTop="1">
      <c r="B32" s="733"/>
      <c r="C32" s="1011" t="s">
        <v>1353</v>
      </c>
      <c r="D32" s="1011" t="s">
        <v>743</v>
      </c>
      <c r="E32" s="1182" t="s">
        <v>1347</v>
      </c>
      <c r="F32" s="1182" t="s">
        <v>744</v>
      </c>
      <c r="G32" s="1895" t="s">
        <v>441</v>
      </c>
      <c r="H32" s="1895" t="s">
        <v>406</v>
      </c>
      <c r="I32" s="1895" t="s">
        <v>395</v>
      </c>
      <c r="J32" s="1182"/>
      <c r="K32" s="1895" t="s">
        <v>745</v>
      </c>
      <c r="L32" s="1182"/>
      <c r="M32" s="1182" t="s">
        <v>746</v>
      </c>
      <c r="N32" s="1182"/>
      <c r="O32" s="1182" t="s">
        <v>438</v>
      </c>
      <c r="P32" s="1183"/>
      <c r="Q32" s="915"/>
      <c r="R32" s="677"/>
    </row>
    <row r="33" spans="2:17" ht="32.25" customHeight="1">
      <c r="B33" s="1009"/>
      <c r="C33" s="1012" t="s">
        <v>1354</v>
      </c>
      <c r="D33" s="1012" t="s">
        <v>1352</v>
      </c>
      <c r="E33" s="1183" t="s">
        <v>950</v>
      </c>
      <c r="F33" s="1183" t="s">
        <v>1271</v>
      </c>
      <c r="G33" s="1896"/>
      <c r="H33" s="1896"/>
      <c r="I33" s="1896"/>
      <c r="J33" s="1183" t="s">
        <v>442</v>
      </c>
      <c r="K33" s="1896"/>
      <c r="L33" s="1183" t="s">
        <v>443</v>
      </c>
      <c r="M33" s="1183" t="s">
        <v>751</v>
      </c>
      <c r="N33" s="1183" t="s">
        <v>1269</v>
      </c>
      <c r="O33" s="1183" t="s">
        <v>1355</v>
      </c>
      <c r="P33" s="1183" t="s">
        <v>747</v>
      </c>
    </row>
    <row r="34" spans="2:17" ht="18">
      <c r="B34" s="734"/>
      <c r="C34" s="1013" t="s">
        <v>437</v>
      </c>
      <c r="D34" s="1183" t="s">
        <v>748</v>
      </c>
      <c r="E34" s="1183" t="s">
        <v>951</v>
      </c>
      <c r="F34" s="1183" t="s">
        <v>1272</v>
      </c>
      <c r="G34" s="1896"/>
      <c r="H34" s="1896"/>
      <c r="I34" s="1896"/>
      <c r="J34" s="1183" t="s">
        <v>434</v>
      </c>
      <c r="K34" s="1896"/>
      <c r="L34" s="1183" t="s">
        <v>435</v>
      </c>
      <c r="M34" s="1183" t="s">
        <v>405</v>
      </c>
      <c r="N34" s="1183" t="s">
        <v>742</v>
      </c>
      <c r="O34" s="1183" t="s">
        <v>1356</v>
      </c>
      <c r="P34" s="1183" t="s">
        <v>752</v>
      </c>
    </row>
    <row r="35" spans="2:17" ht="16.5" thickBot="1">
      <c r="B35" s="735"/>
      <c r="C35" s="1014"/>
      <c r="D35" s="1014"/>
      <c r="E35" s="1184" t="s">
        <v>952</v>
      </c>
      <c r="F35" s="1014"/>
      <c r="G35" s="1897"/>
      <c r="H35" s="1897"/>
      <c r="I35" s="1897"/>
      <c r="J35" s="1014"/>
      <c r="K35" s="1897"/>
      <c r="L35" s="1014"/>
      <c r="M35" s="1014"/>
      <c r="N35" s="1014"/>
      <c r="O35" s="1014"/>
      <c r="P35" s="1014"/>
    </row>
    <row r="36" spans="2:17" ht="17.25" thickTop="1" thickBot="1">
      <c r="B36" s="1333" t="s">
        <v>754</v>
      </c>
      <c r="C36" s="1458">
        <v>4.900016548039428</v>
      </c>
      <c r="D36" s="1459">
        <v>4.3459495819976999</v>
      </c>
      <c r="E36" s="1459">
        <v>27.624259296337037</v>
      </c>
      <c r="F36" s="1459">
        <v>5.2886081197764376</v>
      </c>
      <c r="G36" s="1459">
        <v>1.4238415288433024</v>
      </c>
      <c r="H36" s="1459">
        <v>8.3947065365472273</v>
      </c>
      <c r="I36" s="1458">
        <v>2.6548579684021067</v>
      </c>
      <c r="J36" s="1459">
        <v>2.2688956368227204</v>
      </c>
      <c r="K36" s="1459">
        <v>4.2531929360277863</v>
      </c>
      <c r="L36" s="1458">
        <v>1.0808192579877245</v>
      </c>
      <c r="M36" s="1458">
        <v>6.460721818470498</v>
      </c>
      <c r="N36" s="1459">
        <v>68.695869229251997</v>
      </c>
      <c r="O36" s="1460">
        <v>31.304130770747996</v>
      </c>
      <c r="P36" s="1331">
        <v>100</v>
      </c>
      <c r="Q36" s="1332"/>
    </row>
    <row r="37" spans="2:17" ht="16.5" thickTop="1">
      <c r="B37" s="920"/>
      <c r="C37" s="954"/>
      <c r="D37" s="1330"/>
      <c r="E37" s="1330"/>
      <c r="F37" s="1330"/>
      <c r="G37" s="1330"/>
      <c r="H37" s="1330"/>
      <c r="I37" s="955"/>
      <c r="J37" s="1330"/>
      <c r="K37" s="1330"/>
      <c r="L37" s="955"/>
      <c r="M37" s="955"/>
      <c r="N37" s="1330"/>
      <c r="O37" s="955"/>
      <c r="P37" s="954"/>
    </row>
    <row r="38" spans="2:17" hidden="1">
      <c r="B38" s="918">
        <v>2009</v>
      </c>
      <c r="C38" s="954"/>
      <c r="D38" s="1387"/>
      <c r="E38" s="1387"/>
      <c r="F38" s="1387"/>
      <c r="G38" s="1387"/>
      <c r="H38" s="1387"/>
      <c r="I38" s="1387"/>
      <c r="J38" s="1387"/>
      <c r="K38" s="1387"/>
      <c r="L38" s="1387"/>
      <c r="M38" s="1387"/>
      <c r="N38" s="1387"/>
      <c r="O38" s="1387"/>
      <c r="P38" s="954"/>
    </row>
    <row r="39" spans="2:17" hidden="1">
      <c r="B39" s="1001" t="s">
        <v>344</v>
      </c>
      <c r="C39" s="999">
        <v>-7.2894541878853802</v>
      </c>
      <c r="D39" s="1388">
        <v>-18.218291685612698</v>
      </c>
      <c r="E39" s="1388">
        <v>13.787715542294499</v>
      </c>
      <c r="F39" s="1388">
        <v>-0.77548590076662594</v>
      </c>
      <c r="G39" s="1388">
        <v>-8.4513328191860531</v>
      </c>
      <c r="H39" s="1388">
        <v>15.129977237169712</v>
      </c>
      <c r="I39" s="1388">
        <v>0</v>
      </c>
      <c r="J39" s="1388">
        <v>2.2793454804127311</v>
      </c>
      <c r="K39" s="1388">
        <v>0</v>
      </c>
      <c r="L39" s="1388">
        <v>2.2430098924625774</v>
      </c>
      <c r="M39" s="1388">
        <v>-4.0851231949048383</v>
      </c>
      <c r="N39" s="1388">
        <v>-3.9125573256479029</v>
      </c>
      <c r="O39" s="1388">
        <v>-13.562911869587236</v>
      </c>
      <c r="P39" s="999">
        <v>-5.4550396008881012</v>
      </c>
    </row>
    <row r="40" spans="2:17" hidden="1">
      <c r="B40" s="1001"/>
      <c r="C40" s="999"/>
      <c r="D40" s="1388"/>
      <c r="E40" s="1388"/>
      <c r="F40" s="1388"/>
      <c r="G40" s="1388"/>
      <c r="H40" s="1388"/>
      <c r="I40" s="1388"/>
      <c r="J40" s="1388"/>
      <c r="K40" s="1388"/>
      <c r="L40" s="1388"/>
      <c r="M40" s="1388"/>
      <c r="N40" s="1388"/>
      <c r="O40" s="1388"/>
      <c r="P40" s="999"/>
    </row>
    <row r="41" spans="2:17" hidden="1">
      <c r="B41" s="918">
        <v>2010</v>
      </c>
      <c r="C41" s="999"/>
      <c r="D41" s="1388"/>
      <c r="E41" s="1388"/>
      <c r="F41" s="1388"/>
      <c r="G41" s="1388"/>
      <c r="H41" s="1388"/>
      <c r="I41" s="1388"/>
      <c r="J41" s="1388"/>
      <c r="K41" s="1388"/>
      <c r="L41" s="1388"/>
      <c r="M41" s="1388"/>
      <c r="N41" s="1388"/>
      <c r="O41" s="1388"/>
      <c r="P41" s="999"/>
    </row>
    <row r="42" spans="2:17" hidden="1">
      <c r="B42" s="1001" t="s">
        <v>345</v>
      </c>
      <c r="C42" s="999">
        <v>-1.5392624175902259</v>
      </c>
      <c r="D42" s="1388">
        <v>-15.986218365841031</v>
      </c>
      <c r="E42" s="1388">
        <v>13.904213125610898</v>
      </c>
      <c r="F42" s="1388">
        <v>-10.200792911023026</v>
      </c>
      <c r="G42" s="1388">
        <v>0.2913224265231884</v>
      </c>
      <c r="H42" s="1388">
        <v>17.561303649593029</v>
      </c>
      <c r="I42" s="1388">
        <v>0</v>
      </c>
      <c r="J42" s="1388">
        <v>1.6137093240774059</v>
      </c>
      <c r="K42" s="1388">
        <v>0</v>
      </c>
      <c r="L42" s="1388">
        <v>7.5873282447076251</v>
      </c>
      <c r="M42" s="1388">
        <v>-3.288215827715435</v>
      </c>
      <c r="N42" s="1388">
        <v>-0.90786990887965491</v>
      </c>
      <c r="O42" s="1388">
        <v>-8.4731053622628671</v>
      </c>
      <c r="P42" s="999">
        <v>-1.6687127929083223</v>
      </c>
    </row>
    <row r="43" spans="2:17" hidden="1">
      <c r="B43" s="1001" t="s">
        <v>334</v>
      </c>
      <c r="C43" s="999">
        <v>9.0273029441791728</v>
      </c>
      <c r="D43" s="1388">
        <v>-10.372685292105155</v>
      </c>
      <c r="E43" s="1388">
        <v>14.16096937693041</v>
      </c>
      <c r="F43" s="1388">
        <v>-11.329268207703869</v>
      </c>
      <c r="G43" s="1388">
        <v>0.18828158159893693</v>
      </c>
      <c r="H43" s="1388">
        <v>18.78236949027503</v>
      </c>
      <c r="I43" s="1388">
        <v>0</v>
      </c>
      <c r="J43" s="1388">
        <v>0.87517794708504848</v>
      </c>
      <c r="K43" s="1388">
        <v>0</v>
      </c>
      <c r="L43" s="1388">
        <v>4.2580483327057328</v>
      </c>
      <c r="M43" s="1388">
        <v>-0.95430404010500292</v>
      </c>
      <c r="N43" s="1388">
        <v>2.4624165085226135</v>
      </c>
      <c r="O43" s="1388">
        <v>-1.2449336342595374</v>
      </c>
      <c r="P43" s="999">
        <v>2.3721542615758873</v>
      </c>
    </row>
    <row r="44" spans="2:17" hidden="1">
      <c r="B44" s="1001" t="s">
        <v>335</v>
      </c>
      <c r="C44" s="999">
        <v>16.397461960634008</v>
      </c>
      <c r="D44" s="1388">
        <v>-7.8084802060873866</v>
      </c>
      <c r="E44" s="1388">
        <v>9.768603316051383</v>
      </c>
      <c r="F44" s="1388">
        <v>-7.3510861583856784</v>
      </c>
      <c r="G44" s="1388">
        <v>4.6445152293254965</v>
      </c>
      <c r="H44" s="1388">
        <v>14.394588519794628</v>
      </c>
      <c r="I44" s="1388">
        <v>0</v>
      </c>
      <c r="J44" s="1388">
        <v>-0.2955177403603626</v>
      </c>
      <c r="K44" s="1388">
        <v>0</v>
      </c>
      <c r="L44" s="1388">
        <v>12.647792382751376</v>
      </c>
      <c r="M44" s="1388">
        <v>0.8971035753531087</v>
      </c>
      <c r="N44" s="1388">
        <v>4.6701079223494757</v>
      </c>
      <c r="O44" s="1388">
        <v>4.2658447804146071</v>
      </c>
      <c r="P44" s="999">
        <v>4.6249345324078872</v>
      </c>
    </row>
    <row r="45" spans="2:17" hidden="1">
      <c r="B45" s="1001" t="s">
        <v>336</v>
      </c>
      <c r="C45" s="999">
        <v>17.416102709236327</v>
      </c>
      <c r="D45" s="1388">
        <v>-9.5898692856092431</v>
      </c>
      <c r="E45" s="1388">
        <v>9.1777408781217318</v>
      </c>
      <c r="F45" s="1388">
        <v>-6.9678346613884612</v>
      </c>
      <c r="G45" s="1388">
        <v>4.2809592545157926</v>
      </c>
      <c r="H45" s="1388">
        <v>13.373788409138253</v>
      </c>
      <c r="I45" s="1388">
        <v>-7.702155741781147</v>
      </c>
      <c r="J45" s="1388">
        <v>-2.4727246376712197</v>
      </c>
      <c r="K45" s="1388">
        <v>3.0375232608686353</v>
      </c>
      <c r="L45" s="1388">
        <v>12.644638244564653</v>
      </c>
      <c r="M45" s="1388">
        <v>0.14752890318145973</v>
      </c>
      <c r="N45" s="1388">
        <v>4.5264857963715599</v>
      </c>
      <c r="O45" s="1388">
        <v>5.2013179397844667</v>
      </c>
      <c r="P45" s="999">
        <v>4.7482140927674221</v>
      </c>
    </row>
    <row r="46" spans="2:17" hidden="1">
      <c r="B46" s="1001" t="s">
        <v>337</v>
      </c>
      <c r="C46" s="999">
        <v>18.971644156031321</v>
      </c>
      <c r="D46" s="1388">
        <v>-3.2028663736942353</v>
      </c>
      <c r="E46" s="1388">
        <v>8.4263579420005286</v>
      </c>
      <c r="F46" s="1388">
        <v>-2.0328450304263224</v>
      </c>
      <c r="G46" s="1388">
        <v>3.5281551961111379</v>
      </c>
      <c r="H46" s="1388">
        <v>11.632445324365781</v>
      </c>
      <c r="I46" s="1388">
        <v>-7.6170093678149868</v>
      </c>
      <c r="J46" s="1388">
        <v>-2.6833386946282678</v>
      </c>
      <c r="K46" s="1388">
        <v>7.0050982191249611</v>
      </c>
      <c r="L46" s="1388">
        <v>14.769474230845248</v>
      </c>
      <c r="M46" s="1388">
        <v>-1.5521405447515346</v>
      </c>
      <c r="N46" s="1388">
        <v>5.7652775159583891</v>
      </c>
      <c r="O46" s="1388">
        <v>6.6971251103957741</v>
      </c>
      <c r="P46" s="999">
        <v>6.0719146800790158</v>
      </c>
    </row>
    <row r="47" spans="2:17" hidden="1">
      <c r="B47" s="1001" t="s">
        <v>338</v>
      </c>
      <c r="C47" s="999">
        <v>12.579826615494571</v>
      </c>
      <c r="D47" s="1388">
        <v>-1.6865967662170966</v>
      </c>
      <c r="E47" s="1388">
        <v>9.9324612140722088</v>
      </c>
      <c r="F47" s="1388">
        <v>-1.8148997036657843</v>
      </c>
      <c r="G47" s="1388">
        <v>0.57673274816496534</v>
      </c>
      <c r="H47" s="1388">
        <v>3.6889435361862288</v>
      </c>
      <c r="I47" s="1388">
        <v>-8.1694038706638601</v>
      </c>
      <c r="J47" s="1388">
        <v>-1.6120010434410692</v>
      </c>
      <c r="K47" s="1388">
        <v>6.9930729538135283</v>
      </c>
      <c r="L47" s="1388">
        <v>10.621362821424629</v>
      </c>
      <c r="M47" s="1388">
        <v>-1.7167461885499113</v>
      </c>
      <c r="N47" s="1388">
        <v>4.3111808913519178</v>
      </c>
      <c r="O47" s="1388">
        <v>7.394788936245833</v>
      </c>
      <c r="P47" s="999">
        <v>5.306910301322465</v>
      </c>
    </row>
    <row r="48" spans="2:17" hidden="1">
      <c r="B48" s="1001" t="s">
        <v>339</v>
      </c>
      <c r="C48" s="999">
        <v>13.241879086565312</v>
      </c>
      <c r="D48" s="1388">
        <v>-2.5288569636180092</v>
      </c>
      <c r="E48" s="1388">
        <v>8.8285777188295889</v>
      </c>
      <c r="F48" s="1388">
        <v>-4.0371539106420551</v>
      </c>
      <c r="G48" s="1388">
        <v>1.4139372445973741</v>
      </c>
      <c r="H48" s="1388">
        <v>-3.9905716528489621</v>
      </c>
      <c r="I48" s="1388">
        <v>-5.0781079687437947</v>
      </c>
      <c r="J48" s="1388">
        <v>-1.938331387555392</v>
      </c>
      <c r="K48" s="1388">
        <v>6.5124400371192825</v>
      </c>
      <c r="L48" s="1388">
        <v>11.632158627032041</v>
      </c>
      <c r="M48" s="1388">
        <v>-2.0465761093266477</v>
      </c>
      <c r="N48" s="1388">
        <v>2.7510040764298083</v>
      </c>
      <c r="O48" s="1388">
        <v>7.1137809176870848</v>
      </c>
      <c r="P48" s="999">
        <v>4.1493276585136352</v>
      </c>
    </row>
    <row r="49" spans="2:16" hidden="1">
      <c r="B49" s="1001" t="s">
        <v>340</v>
      </c>
      <c r="C49" s="999">
        <v>12.407394070528488</v>
      </c>
      <c r="D49" s="1388">
        <v>-2.4397020993107366</v>
      </c>
      <c r="E49" s="1388">
        <v>5.5686676278488889</v>
      </c>
      <c r="F49" s="1388">
        <v>-4.2164685331444796</v>
      </c>
      <c r="G49" s="1388">
        <v>-0.68377690479832776</v>
      </c>
      <c r="H49" s="1388">
        <v>-3.5272157231269863</v>
      </c>
      <c r="I49" s="1388">
        <v>-5.0049676905099316</v>
      </c>
      <c r="J49" s="1388">
        <v>-2.1094444536894019</v>
      </c>
      <c r="K49" s="1388">
        <v>4.9808121214948597</v>
      </c>
      <c r="L49" s="1388">
        <v>12.534484847883753</v>
      </c>
      <c r="M49" s="1388">
        <v>-0.69247499567671733</v>
      </c>
      <c r="N49" s="1388">
        <v>1.9826251753266133</v>
      </c>
      <c r="O49" s="1388">
        <v>7.059348805702248</v>
      </c>
      <c r="P49" s="999">
        <v>3.6043295690172394</v>
      </c>
    </row>
    <row r="50" spans="2:16" hidden="1">
      <c r="B50" s="1001" t="s">
        <v>341</v>
      </c>
      <c r="C50" s="999">
        <v>12.568443464590429</v>
      </c>
      <c r="D50" s="1388">
        <v>-1.6733685372014029</v>
      </c>
      <c r="E50" s="1388">
        <v>4.8767567415830548</v>
      </c>
      <c r="F50" s="1388">
        <v>-4.2089539765316042</v>
      </c>
      <c r="G50" s="1388">
        <v>-0.2803767318046213</v>
      </c>
      <c r="H50" s="1388">
        <v>-1.1662558124727607</v>
      </c>
      <c r="I50" s="1388">
        <v>-4.2204111889739604</v>
      </c>
      <c r="J50" s="1388">
        <v>-5.7666235813911726</v>
      </c>
      <c r="K50" s="1388">
        <v>4.3691774309960074</v>
      </c>
      <c r="L50" s="1388">
        <v>9.1912869394979566</v>
      </c>
      <c r="M50" s="1388">
        <v>-0.57068793415533392</v>
      </c>
      <c r="N50" s="1388">
        <v>2.2947054630815478</v>
      </c>
      <c r="O50" s="1388">
        <v>8.3655628529432757</v>
      </c>
      <c r="P50" s="999">
        <v>4.2206457038235223</v>
      </c>
    </row>
    <row r="51" spans="2:16" hidden="1">
      <c r="B51" s="1001" t="s">
        <v>342</v>
      </c>
      <c r="C51" s="999">
        <v>10.841799400518992</v>
      </c>
      <c r="D51" s="1388">
        <v>-1.9922299262054022</v>
      </c>
      <c r="E51" s="1388">
        <v>2.4488182794694779</v>
      </c>
      <c r="F51" s="1388">
        <v>-4.5672404035848713</v>
      </c>
      <c r="G51" s="1388">
        <v>-0.3412861366020925</v>
      </c>
      <c r="H51" s="1388">
        <v>-1.795608431786333</v>
      </c>
      <c r="I51" s="1388">
        <v>-4.40661743255093</v>
      </c>
      <c r="J51" s="1388">
        <v>-5.5737459681908019</v>
      </c>
      <c r="K51" s="1388">
        <v>4.3691774309960074</v>
      </c>
      <c r="L51" s="1388">
        <v>9.8056851996079608</v>
      </c>
      <c r="M51" s="1388">
        <v>0.78856710096610882</v>
      </c>
      <c r="N51" s="1388">
        <v>1.3591216176531695</v>
      </c>
      <c r="O51" s="1388">
        <v>8.4574929752327712</v>
      </c>
      <c r="P51" s="999">
        <v>3.599770669686686</v>
      </c>
    </row>
    <row r="52" spans="2:16" hidden="1">
      <c r="B52" s="1001" t="s">
        <v>343</v>
      </c>
      <c r="C52" s="999">
        <v>12.183099160988252</v>
      </c>
      <c r="D52" s="1388">
        <v>-3.1734333627356448</v>
      </c>
      <c r="E52" s="1388">
        <v>2.6998510015457056</v>
      </c>
      <c r="F52" s="1388">
        <v>-7.2746012801478965</v>
      </c>
      <c r="G52" s="1388">
        <v>2.4184489238769036</v>
      </c>
      <c r="H52" s="1388">
        <v>-0.90005763232884339</v>
      </c>
      <c r="I52" s="1388">
        <v>-3.8455496832618064</v>
      </c>
      <c r="J52" s="1388">
        <v>-3.3862510418507075</v>
      </c>
      <c r="K52" s="1388">
        <v>4.1273306247874286</v>
      </c>
      <c r="L52" s="1388">
        <v>8.9758026439138661</v>
      </c>
      <c r="M52" s="1388">
        <v>1.6764936510906603</v>
      </c>
      <c r="N52" s="1388">
        <v>1.5912134429470814</v>
      </c>
      <c r="O52" s="1388">
        <v>9.7870546414695845</v>
      </c>
      <c r="P52" s="999">
        <v>4.1833704330798582</v>
      </c>
    </row>
    <row r="53" spans="2:16" hidden="1">
      <c r="B53" s="1001" t="s">
        <v>344</v>
      </c>
      <c r="C53" s="999">
        <v>10.295467580601937</v>
      </c>
      <c r="D53" s="1388">
        <v>-2.2455906314824414</v>
      </c>
      <c r="E53" s="1388">
        <v>2.0496211732812242</v>
      </c>
      <c r="F53" s="1388">
        <v>-4.6623178379771479</v>
      </c>
      <c r="G53" s="1388">
        <v>1.7017864564963903</v>
      </c>
      <c r="H53" s="1388">
        <v>-2.9008658951255595</v>
      </c>
      <c r="I53" s="1388">
        <v>-3.6272328235204099</v>
      </c>
      <c r="J53" s="1388">
        <v>-2.8816872108797797</v>
      </c>
      <c r="K53" s="1388">
        <v>-0.53532279174880459</v>
      </c>
      <c r="L53" s="1388">
        <v>5.8264574618875908</v>
      </c>
      <c r="M53" s="1388">
        <v>1.4473491924780202</v>
      </c>
      <c r="N53" s="1388">
        <v>1.3267066296946295</v>
      </c>
      <c r="O53" s="1388">
        <v>7.3400956841942255</v>
      </c>
      <c r="P53" s="999">
        <v>3.2325052867839377</v>
      </c>
    </row>
    <row r="54" spans="2:16" hidden="1">
      <c r="B54" s="1001"/>
      <c r="C54" s="999"/>
      <c r="D54" s="1388"/>
      <c r="E54" s="1388"/>
      <c r="F54" s="1388"/>
      <c r="G54" s="1388"/>
      <c r="H54" s="1388"/>
      <c r="I54" s="1388"/>
      <c r="J54" s="1388"/>
      <c r="K54" s="1388"/>
      <c r="L54" s="1388"/>
      <c r="M54" s="1388"/>
      <c r="N54" s="1388"/>
      <c r="O54" s="1388"/>
      <c r="P54" s="999"/>
    </row>
    <row r="55" spans="2:16" hidden="1">
      <c r="B55" s="918">
        <v>2011</v>
      </c>
      <c r="C55" s="999"/>
      <c r="D55" s="1388"/>
      <c r="E55" s="1388"/>
      <c r="F55" s="1388"/>
      <c r="G55" s="1388"/>
      <c r="H55" s="1388"/>
      <c r="I55" s="1388"/>
      <c r="J55" s="1388"/>
      <c r="K55" s="1388"/>
      <c r="L55" s="1388"/>
      <c r="M55" s="1388"/>
      <c r="N55" s="1388"/>
      <c r="O55" s="1388"/>
      <c r="P55" s="999"/>
    </row>
    <row r="56" spans="2:16" hidden="1">
      <c r="B56" s="1001" t="s">
        <v>345</v>
      </c>
      <c r="C56" s="999">
        <v>10.026161916069176</v>
      </c>
      <c r="D56" s="1388">
        <v>-1.1147042745543567</v>
      </c>
      <c r="E56" s="1388">
        <v>2.619663171841613</v>
      </c>
      <c r="F56" s="1388">
        <v>4.5075579072561878</v>
      </c>
      <c r="G56" s="1388">
        <v>0.4671357517560093</v>
      </c>
      <c r="H56" s="1388">
        <v>3.2508288788597461</v>
      </c>
      <c r="I56" s="1388">
        <v>-4.5428069333557586</v>
      </c>
      <c r="J56" s="1388">
        <v>-4.9137941241128242</v>
      </c>
      <c r="K56" s="1388">
        <v>-2.808735531155937</v>
      </c>
      <c r="L56" s="1388">
        <v>5.1208740949800546</v>
      </c>
      <c r="M56" s="1388">
        <v>4.0426528378028515</v>
      </c>
      <c r="N56" s="1388">
        <v>1.9879365630728341</v>
      </c>
      <c r="O56" s="1388">
        <v>6.7788723197180545</v>
      </c>
      <c r="P56" s="999">
        <v>3.522377184510872</v>
      </c>
    </row>
    <row r="57" spans="2:16" hidden="1">
      <c r="B57" s="1001" t="s">
        <v>334</v>
      </c>
      <c r="C57" s="999">
        <v>7.152451358864198</v>
      </c>
      <c r="D57" s="1388">
        <v>-0.92072528335773729</v>
      </c>
      <c r="E57" s="1388">
        <v>2.944945912200958</v>
      </c>
      <c r="F57" s="1388">
        <v>4.6394728493532433</v>
      </c>
      <c r="G57" s="1388">
        <v>0.5551768361288012</v>
      </c>
      <c r="H57" s="1388">
        <v>3.2046400163404654</v>
      </c>
      <c r="I57" s="1388">
        <v>-4.4820544258715511</v>
      </c>
      <c r="J57" s="1388">
        <v>-3.4337887122702027</v>
      </c>
      <c r="K57" s="1388">
        <v>-0.50923999735548175</v>
      </c>
      <c r="L57" s="1388">
        <v>4.6288779029330263</v>
      </c>
      <c r="M57" s="1388">
        <v>4.0525428088297177</v>
      </c>
      <c r="N57" s="1388">
        <v>1.9832268452576685</v>
      </c>
      <c r="O57" s="1388">
        <v>5.2598539193535077</v>
      </c>
      <c r="P57" s="999">
        <v>3.0416195635887933</v>
      </c>
    </row>
    <row r="58" spans="2:16" hidden="1">
      <c r="B58" s="1001" t="s">
        <v>335</v>
      </c>
      <c r="C58" s="999">
        <v>4.2308908867980888</v>
      </c>
      <c r="D58" s="1388">
        <v>9.7508789749456426E-3</v>
      </c>
      <c r="E58" s="1388">
        <v>1.8755956843469201</v>
      </c>
      <c r="F58" s="1388">
        <v>0.25531528711233431</v>
      </c>
      <c r="G58" s="1388">
        <v>-0.83138991143191232</v>
      </c>
      <c r="H58" s="1388">
        <v>8.4508562770442275</v>
      </c>
      <c r="I58" s="1388">
        <v>-4.2275008219378467</v>
      </c>
      <c r="J58" s="1388">
        <v>-2.0052987203648009</v>
      </c>
      <c r="K58" s="1388">
        <v>4.8977802056544562</v>
      </c>
      <c r="L58" s="1388">
        <v>2.4318252668029006</v>
      </c>
      <c r="M58" s="1388">
        <v>2.9581358807600155</v>
      </c>
      <c r="N58" s="1388">
        <v>2.3429396479836662</v>
      </c>
      <c r="O58" s="1388">
        <v>3.3319565871500645</v>
      </c>
      <c r="P58" s="999">
        <v>2.6667837236718173</v>
      </c>
    </row>
    <row r="59" spans="2:16" hidden="1">
      <c r="B59" s="1001" t="s">
        <v>336</v>
      </c>
      <c r="C59" s="999">
        <v>3.5647344678688464</v>
      </c>
      <c r="D59" s="1388">
        <v>1.2675403084277503</v>
      </c>
      <c r="E59" s="1388">
        <v>2.9886398568768957</v>
      </c>
      <c r="F59" s="1388">
        <v>-0.53234918695301836</v>
      </c>
      <c r="G59" s="1388">
        <v>-1.0719150122498133</v>
      </c>
      <c r="H59" s="1388">
        <v>9.6548915774092201</v>
      </c>
      <c r="I59" s="1388">
        <v>-1.6761172893883791</v>
      </c>
      <c r="J59" s="1388">
        <v>0.40345222799578195</v>
      </c>
      <c r="K59" s="1388">
        <v>4.8977802056544562</v>
      </c>
      <c r="L59" s="1388">
        <v>2.8176282417895271</v>
      </c>
      <c r="M59" s="1388">
        <v>3.9827878665826599</v>
      </c>
      <c r="N59" s="1388">
        <v>2.5700835598259753</v>
      </c>
      <c r="O59" s="1388">
        <v>2.9463340590279774</v>
      </c>
      <c r="P59" s="999">
        <v>2.694242214414766</v>
      </c>
    </row>
    <row r="60" spans="2:16" hidden="1">
      <c r="B60" s="1001" t="s">
        <v>337</v>
      </c>
      <c r="C60" s="999">
        <v>2.631732004201659</v>
      </c>
      <c r="D60" s="1388">
        <v>1.719011008336091</v>
      </c>
      <c r="E60" s="1388">
        <v>3.3250276792536226</v>
      </c>
      <c r="F60" s="1388">
        <v>-0.91053138495519326</v>
      </c>
      <c r="G60" s="1388">
        <v>-1.009277392515584</v>
      </c>
      <c r="H60" s="1388">
        <v>9.1674563707406342</v>
      </c>
      <c r="I60" s="1388">
        <v>-1.9228100297517536</v>
      </c>
      <c r="J60" s="1388">
        <v>0.47597812554243113</v>
      </c>
      <c r="K60" s="1388">
        <v>4.8977802056544562</v>
      </c>
      <c r="L60" s="1388">
        <v>3.8229158034922328</v>
      </c>
      <c r="M60" s="1388">
        <v>3.9280817229667475</v>
      </c>
      <c r="N60" s="1388">
        <v>2.6097304651360842</v>
      </c>
      <c r="O60" s="1388">
        <v>2.292748422840174</v>
      </c>
      <c r="P60" s="999">
        <v>2.5048083903281615</v>
      </c>
    </row>
    <row r="61" spans="2:16" hidden="1">
      <c r="B61" s="1001" t="s">
        <v>338</v>
      </c>
      <c r="C61" s="999">
        <v>3.2872580154830189</v>
      </c>
      <c r="D61" s="1388">
        <v>1.5673036432343856</v>
      </c>
      <c r="E61" s="1388">
        <v>3.2996466650679013</v>
      </c>
      <c r="F61" s="1388">
        <v>-0.16921040426887135</v>
      </c>
      <c r="G61" s="1388">
        <v>-0.35122713757985702</v>
      </c>
      <c r="H61" s="1388">
        <v>9.5781515396488039</v>
      </c>
      <c r="I61" s="1388">
        <v>-1.852683342906758</v>
      </c>
      <c r="J61" s="1388">
        <v>1.5440869917645372</v>
      </c>
      <c r="K61" s="1388">
        <v>4.1301291340526847</v>
      </c>
      <c r="L61" s="1388">
        <v>3.7941661866664811</v>
      </c>
      <c r="M61" s="1388">
        <v>3.8125185523391059</v>
      </c>
      <c r="N61" s="1388">
        <v>2.7694371163283327</v>
      </c>
      <c r="O61" s="1388">
        <v>3.0448381418429094</v>
      </c>
      <c r="P61" s="999">
        <v>2.8601301764285658</v>
      </c>
    </row>
    <row r="62" spans="2:16" hidden="1">
      <c r="B62" s="1001" t="s">
        <v>339</v>
      </c>
      <c r="C62" s="999">
        <v>4.388025942071172</v>
      </c>
      <c r="D62" s="1388">
        <v>2.3663928804723344</v>
      </c>
      <c r="E62" s="1388">
        <v>4.1752423600538213</v>
      </c>
      <c r="F62" s="1388">
        <v>-0.13637735005135321</v>
      </c>
      <c r="G62" s="1388">
        <v>-0.5362510316547997</v>
      </c>
      <c r="H62" s="1388">
        <v>9.4542383416247091</v>
      </c>
      <c r="I62" s="1388">
        <v>-2.4681323593460869</v>
      </c>
      <c r="J62" s="1388">
        <v>1.2732792269871007</v>
      </c>
      <c r="K62" s="1388">
        <v>4.7517763463227114</v>
      </c>
      <c r="L62" s="1388">
        <v>5.3571378224092525</v>
      </c>
      <c r="M62" s="1388">
        <v>4.3207870767878687</v>
      </c>
      <c r="N62" s="1388">
        <v>3.1115533928855799</v>
      </c>
      <c r="O62" s="1388">
        <v>3.5586383560234358</v>
      </c>
      <c r="P62" s="999">
        <v>3.2589283273206204</v>
      </c>
    </row>
    <row r="63" spans="2:16" hidden="1">
      <c r="B63" s="1001" t="s">
        <v>340</v>
      </c>
      <c r="C63" s="999">
        <v>4.2233888299684885</v>
      </c>
      <c r="D63" s="1388">
        <v>2.6678624500687587</v>
      </c>
      <c r="E63" s="1388">
        <v>4.7640828900729515</v>
      </c>
      <c r="F63" s="1388">
        <v>0.25450836688478695</v>
      </c>
      <c r="G63" s="1388">
        <v>-4.2057043546250839E-2</v>
      </c>
      <c r="H63" s="1388">
        <v>9.939584985532889</v>
      </c>
      <c r="I63" s="1388">
        <v>-2.3952786691611827</v>
      </c>
      <c r="J63" s="1388">
        <v>1.7012223213529687</v>
      </c>
      <c r="K63" s="1388">
        <v>5.2792818181818246</v>
      </c>
      <c r="L63" s="1388">
        <v>5.6321105879835631</v>
      </c>
      <c r="M63" s="1388">
        <v>4.8010753188283184</v>
      </c>
      <c r="N63" s="1388">
        <v>3.5369197385424878</v>
      </c>
      <c r="O63" s="1388">
        <v>3.5386009608577407</v>
      </c>
      <c r="P63" s="999">
        <v>3.5374746964069281</v>
      </c>
    </row>
    <row r="64" spans="2:16" hidden="1">
      <c r="B64" s="1001" t="s">
        <v>341</v>
      </c>
      <c r="C64" s="999">
        <v>4.8575076046073251</v>
      </c>
      <c r="D64" s="1388">
        <v>2.6407023812301089</v>
      </c>
      <c r="E64" s="1388">
        <v>7.1806642326697645</v>
      </c>
      <c r="F64" s="1388">
        <v>0.4264065221817992</v>
      </c>
      <c r="G64" s="1388">
        <v>-0.50467380602443601</v>
      </c>
      <c r="H64" s="1388">
        <v>7.171151360040362</v>
      </c>
      <c r="I64" s="1388">
        <v>10.978079394603046</v>
      </c>
      <c r="J64" s="1388">
        <v>1.782223410429129</v>
      </c>
      <c r="K64" s="1388">
        <v>5.6315181818181737</v>
      </c>
      <c r="L64" s="1388">
        <v>5.9358205272166176</v>
      </c>
      <c r="M64" s="1388">
        <v>5.5698047348865076</v>
      </c>
      <c r="N64" s="1388">
        <v>4.4445743310954633</v>
      </c>
      <c r="O64" s="1388">
        <v>4.013443601487432</v>
      </c>
      <c r="P64" s="999">
        <v>4.3023613346894862</v>
      </c>
    </row>
    <row r="65" spans="2:16" hidden="1">
      <c r="B65" s="1001" t="s">
        <v>342</v>
      </c>
      <c r="C65" s="999">
        <v>3.5607920315814168</v>
      </c>
      <c r="D65" s="1388">
        <v>2.9717485113309294</v>
      </c>
      <c r="E65" s="1388">
        <v>6.2456846488115447</v>
      </c>
      <c r="F65" s="1388">
        <v>6.4272470862025699E-2</v>
      </c>
      <c r="G65" s="1388">
        <v>-6.7088793409697534E-2</v>
      </c>
      <c r="H65" s="1388">
        <v>7.2980709467357796</v>
      </c>
      <c r="I65" s="1388">
        <v>11.395798510656263</v>
      </c>
      <c r="J65" s="1388">
        <v>2.0173874275523751</v>
      </c>
      <c r="K65" s="1388">
        <v>5.6315181818181737</v>
      </c>
      <c r="L65" s="1388">
        <v>5.2065936131915347</v>
      </c>
      <c r="M65" s="1388">
        <v>5.3985218317214922</v>
      </c>
      <c r="N65" s="1388">
        <v>4.4620702397884626</v>
      </c>
      <c r="O65" s="1388">
        <v>3.6845183747065802</v>
      </c>
      <c r="P65" s="999">
        <v>4.2051222301471514</v>
      </c>
    </row>
    <row r="66" spans="2:16" hidden="1">
      <c r="B66" s="1001" t="s">
        <v>343</v>
      </c>
      <c r="C66" s="999">
        <v>3.6931722178306314</v>
      </c>
      <c r="D66" s="1388">
        <v>3.2622333751568311</v>
      </c>
      <c r="E66" s="1388">
        <v>6.5693162144711215</v>
      </c>
      <c r="F66" s="1388">
        <v>1.9527802049551957</v>
      </c>
      <c r="G66" s="1388">
        <v>1.5254416578236452E-2</v>
      </c>
      <c r="H66" s="1388">
        <v>6.4493090636439598</v>
      </c>
      <c r="I66" s="1388">
        <v>10.613551928085352</v>
      </c>
      <c r="J66" s="1388">
        <v>2.174131857070972</v>
      </c>
      <c r="K66" s="1388">
        <v>5.4834316840671731</v>
      </c>
      <c r="L66" s="1388">
        <v>6.1624608703490624</v>
      </c>
      <c r="M66" s="1388">
        <v>4.8391759503031206</v>
      </c>
      <c r="N66" s="1388">
        <v>4.4330876857486157</v>
      </c>
      <c r="O66" s="1388">
        <v>3.8145142731378368</v>
      </c>
      <c r="P66" s="999">
        <v>4.2269242013980302</v>
      </c>
    </row>
    <row r="67" spans="2:16" hidden="1">
      <c r="B67" s="1001" t="s">
        <v>344</v>
      </c>
      <c r="C67" s="999">
        <v>7.4017121616796855</v>
      </c>
      <c r="D67" s="1388">
        <v>2.617622914461859</v>
      </c>
      <c r="E67" s="1388">
        <v>7.4705665587053494</v>
      </c>
      <c r="F67" s="1388">
        <v>0.17390544892352811</v>
      </c>
      <c r="G67" s="1388">
        <v>-2.1104834317386967E-2</v>
      </c>
      <c r="H67" s="1388">
        <v>6.5418847353217791</v>
      </c>
      <c r="I67" s="1388">
        <v>10.705907247284374</v>
      </c>
      <c r="J67" s="1388">
        <v>1.5983780881871912</v>
      </c>
      <c r="K67" s="1388">
        <v>5.6315181818181959</v>
      </c>
      <c r="L67" s="1388">
        <v>8.4655265386097689</v>
      </c>
      <c r="M67" s="1388">
        <v>5.7113904901282764</v>
      </c>
      <c r="N67" s="1388">
        <v>0.88648423638972851</v>
      </c>
      <c r="O67" s="1388">
        <v>5.8056191465395202</v>
      </c>
      <c r="P67" s="999">
        <v>4.9007624121603977</v>
      </c>
    </row>
    <row r="68" spans="2:16" hidden="1">
      <c r="B68" s="1001"/>
      <c r="C68" s="999"/>
      <c r="D68" s="1388"/>
      <c r="E68" s="1388"/>
      <c r="F68" s="1388"/>
      <c r="G68" s="1388"/>
      <c r="H68" s="1388"/>
      <c r="I68" s="1388"/>
      <c r="J68" s="1388"/>
      <c r="K68" s="1388"/>
      <c r="L68" s="1388"/>
      <c r="M68" s="1388"/>
      <c r="N68" s="1388"/>
      <c r="O68" s="1388"/>
      <c r="P68" s="999"/>
    </row>
    <row r="69" spans="2:16" hidden="1">
      <c r="B69" s="918">
        <v>2012</v>
      </c>
      <c r="C69" s="999"/>
      <c r="D69" s="1388"/>
      <c r="E69" s="1388"/>
      <c r="F69" s="1388"/>
      <c r="G69" s="1388"/>
      <c r="H69" s="1388"/>
      <c r="I69" s="1388"/>
      <c r="J69" s="1388"/>
      <c r="K69" s="1388"/>
      <c r="L69" s="1388"/>
      <c r="M69" s="1388"/>
      <c r="N69" s="1388"/>
      <c r="O69" s="1388"/>
      <c r="P69" s="999"/>
    </row>
    <row r="70" spans="2:16" hidden="1">
      <c r="B70" s="1001" t="s">
        <v>345</v>
      </c>
      <c r="C70" s="999">
        <v>7.3295257891532906</v>
      </c>
      <c r="D70" s="1388">
        <v>2.4038986229605763</v>
      </c>
      <c r="E70" s="1388">
        <v>6.9385206586513037</v>
      </c>
      <c r="F70" s="1388">
        <v>0.51086315024062579</v>
      </c>
      <c r="G70" s="1388">
        <v>0.53200187004240895</v>
      </c>
      <c r="H70" s="1388">
        <v>1.7820893007476135</v>
      </c>
      <c r="I70" s="1388">
        <v>12.311691736118547</v>
      </c>
      <c r="J70" s="1388">
        <v>4.8884815302985274E-2</v>
      </c>
      <c r="K70" s="1388">
        <v>5.7979693720394243</v>
      </c>
      <c r="L70" s="1388">
        <v>9.4049183011755808</v>
      </c>
      <c r="M70" s="1388">
        <v>2.8961587668398403</v>
      </c>
      <c r="N70" s="1388">
        <v>4.021561819402697</v>
      </c>
      <c r="O70" s="1388">
        <v>4.901502655351142</v>
      </c>
      <c r="P70" s="999">
        <v>4.3122546403562279</v>
      </c>
    </row>
    <row r="71" spans="2:16" hidden="1">
      <c r="B71" s="1001" t="s">
        <v>334</v>
      </c>
      <c r="C71" s="999">
        <v>6.9694807382999713</v>
      </c>
      <c r="D71" s="1388">
        <v>2.0401425074832336</v>
      </c>
      <c r="E71" s="1388">
        <v>10.652810679786228</v>
      </c>
      <c r="F71" s="1388">
        <v>0.64971882151851901</v>
      </c>
      <c r="G71" s="1388">
        <v>1.0564442614200198</v>
      </c>
      <c r="H71" s="1388">
        <v>0.60228769309880192</v>
      </c>
      <c r="I71" s="1388">
        <v>11.657639868866232</v>
      </c>
      <c r="J71" s="1388">
        <v>1.7996568114987621</v>
      </c>
      <c r="K71" s="1388">
        <v>5.310622042965929</v>
      </c>
      <c r="L71" s="1388">
        <v>8.6470106362604113</v>
      </c>
      <c r="M71" s="1388">
        <v>3.1619290675641842</v>
      </c>
      <c r="N71" s="1388">
        <v>3.9174698525342055</v>
      </c>
      <c r="O71" s="1388">
        <v>5.0127232861443716</v>
      </c>
      <c r="P71" s="999">
        <v>4.4132056534537663</v>
      </c>
    </row>
    <row r="72" spans="2:16" hidden="1">
      <c r="B72" s="1001" t="s">
        <v>335</v>
      </c>
      <c r="C72" s="999">
        <v>5.7494252056786266</v>
      </c>
      <c r="D72" s="1388">
        <v>1.756953602936373</v>
      </c>
      <c r="E72" s="1388">
        <v>10.92560933492881</v>
      </c>
      <c r="F72" s="1388">
        <v>1.1375076647528459</v>
      </c>
      <c r="G72" s="1388">
        <v>1.0452660089914856</v>
      </c>
      <c r="H72" s="1388">
        <v>-1.7606758889901153</v>
      </c>
      <c r="I72" s="1388">
        <v>11.855331553518077</v>
      </c>
      <c r="J72" s="1388">
        <v>1.4503986248486811</v>
      </c>
      <c r="K72" s="1388">
        <v>6.0745319436235068</v>
      </c>
      <c r="L72" s="1388">
        <v>7.2673216041131417</v>
      </c>
      <c r="M72" s="1388">
        <v>3.5310440141102184</v>
      </c>
      <c r="N72" s="1388">
        <v>3.3804416477993815</v>
      </c>
      <c r="O72" s="1388">
        <v>5.1965235177552582</v>
      </c>
      <c r="P72" s="999">
        <v>3.9789529354106845</v>
      </c>
    </row>
    <row r="73" spans="2:16" hidden="1">
      <c r="B73" s="1001" t="s">
        <v>336</v>
      </c>
      <c r="C73" s="999">
        <v>6.13142532720794</v>
      </c>
      <c r="D73" s="1388">
        <v>1.928999426049427</v>
      </c>
      <c r="E73" s="1388">
        <v>13.309664655908037</v>
      </c>
      <c r="F73" s="1388">
        <v>1.3366909203727184</v>
      </c>
      <c r="G73" s="1388">
        <v>1.4705767404413983</v>
      </c>
      <c r="H73" s="1388">
        <v>-1.1115719489072973</v>
      </c>
      <c r="I73" s="1388">
        <v>12.312621140019386</v>
      </c>
      <c r="J73" s="1388">
        <v>2.391854311204078</v>
      </c>
      <c r="K73" s="1388">
        <v>6.2310303047111493</v>
      </c>
      <c r="L73" s="1388">
        <v>7.2041390689185025</v>
      </c>
      <c r="M73" s="1388">
        <v>3.4283648462274829</v>
      </c>
      <c r="N73" s="1388">
        <v>3.6437630345957484</v>
      </c>
      <c r="O73" s="1388">
        <v>4.7989389724587328</v>
      </c>
      <c r="P73" s="999">
        <v>4.0258945339770591</v>
      </c>
    </row>
    <row r="74" spans="2:16" hidden="1">
      <c r="B74" s="1001" t="s">
        <v>337</v>
      </c>
      <c r="C74" s="999">
        <v>5.7959946330897072</v>
      </c>
      <c r="D74" s="1388">
        <v>1.6357970560832991</v>
      </c>
      <c r="E74" s="1388">
        <v>13.943321428277411</v>
      </c>
      <c r="F74" s="1388">
        <v>1.488851739260455</v>
      </c>
      <c r="G74" s="1388">
        <v>1.2079761443718473</v>
      </c>
      <c r="H74" s="1388">
        <v>-0.9050508720583772</v>
      </c>
      <c r="I74" s="1388">
        <v>12.362080838909574</v>
      </c>
      <c r="J74" s="1388">
        <v>1.0849254476947845</v>
      </c>
      <c r="K74" s="1388">
        <v>6.2310303047111493</v>
      </c>
      <c r="L74" s="1388">
        <v>6.1168500019711969</v>
      </c>
      <c r="M74" s="1388">
        <v>3.5328495037793894</v>
      </c>
      <c r="N74" s="1388">
        <v>3.723001895954825</v>
      </c>
      <c r="O74" s="1388">
        <v>4.6126384707579682</v>
      </c>
      <c r="P74" s="999">
        <v>4.0168652624289702</v>
      </c>
    </row>
    <row r="75" spans="2:16" hidden="1">
      <c r="B75" s="1001" t="s">
        <v>338</v>
      </c>
      <c r="C75" s="999">
        <v>6.1613728627739617</v>
      </c>
      <c r="D75" s="1388">
        <v>1.593533632376487</v>
      </c>
      <c r="E75" s="1388">
        <v>14.132273059859578</v>
      </c>
      <c r="F75" s="1388">
        <v>1.5379531746494646</v>
      </c>
      <c r="G75" s="1388">
        <v>1.3037104536387067</v>
      </c>
      <c r="H75" s="1388">
        <v>-1.0116900353491443</v>
      </c>
      <c r="I75" s="1388">
        <v>12.328132658323309</v>
      </c>
      <c r="J75" s="1388">
        <v>5.5341451328905222E-3</v>
      </c>
      <c r="K75" s="1388">
        <v>10.971317734054175</v>
      </c>
      <c r="L75" s="1388">
        <v>6.0676008621117772</v>
      </c>
      <c r="M75" s="1388">
        <v>3.1598710749599634</v>
      </c>
      <c r="N75" s="1388">
        <v>3.5713892210194054</v>
      </c>
      <c r="O75" s="1388">
        <v>4.793155988904263</v>
      </c>
      <c r="P75" s="999">
        <v>3.9744550513042931</v>
      </c>
    </row>
    <row r="76" spans="2:16" hidden="1">
      <c r="B76" s="1001" t="s">
        <v>339</v>
      </c>
      <c r="C76" s="999">
        <v>6.6944026561912118</v>
      </c>
      <c r="D76" s="1388">
        <v>0.48830621262729856</v>
      </c>
      <c r="E76" s="1388">
        <v>13.883314614982755</v>
      </c>
      <c r="F76" s="1388">
        <v>1.3634398377785573</v>
      </c>
      <c r="G76" s="1388">
        <v>1.7181269172245051</v>
      </c>
      <c r="H76" s="1388">
        <v>1.0732930390751516</v>
      </c>
      <c r="I76" s="1388">
        <v>12.848765668958384</v>
      </c>
      <c r="J76" s="1388">
        <v>0.2130174337952262</v>
      </c>
      <c r="K76" s="1388">
        <v>10.946573711187412</v>
      </c>
      <c r="L76" s="1388">
        <v>5.83252652434334</v>
      </c>
      <c r="M76" s="1388">
        <v>3.106543744068313</v>
      </c>
      <c r="N76" s="1388">
        <v>3.7736067497452286</v>
      </c>
      <c r="O76" s="1388">
        <v>4.2864855030698035</v>
      </c>
      <c r="P76" s="999">
        <v>3.9431603390020609</v>
      </c>
    </row>
    <row r="77" spans="2:16" hidden="1">
      <c r="B77" s="1001" t="s">
        <v>340</v>
      </c>
      <c r="C77" s="999">
        <v>6.6071586106232205</v>
      </c>
      <c r="D77" s="1388">
        <v>-0.10245259747252433</v>
      </c>
      <c r="E77" s="1388">
        <v>13.609711910480149</v>
      </c>
      <c r="F77" s="1388">
        <v>1.0122490684176366</v>
      </c>
      <c r="G77" s="1388">
        <v>1.9795522595990933</v>
      </c>
      <c r="H77" s="1388">
        <v>0.78721442110210038</v>
      </c>
      <c r="I77" s="1388">
        <v>12.935945980658481</v>
      </c>
      <c r="J77" s="1388">
        <v>0.27090844989052787</v>
      </c>
      <c r="K77" s="1388">
        <v>10.810596335064115</v>
      </c>
      <c r="L77" s="1388">
        <v>4.8993466521875861</v>
      </c>
      <c r="M77" s="1388">
        <v>2.558860457325185</v>
      </c>
      <c r="N77" s="1388">
        <v>3.3500856728681194</v>
      </c>
      <c r="O77" s="1388">
        <v>4.1964803487162916</v>
      </c>
      <c r="P77" s="999">
        <v>3.6294767367235359</v>
      </c>
    </row>
    <row r="78" spans="2:16" hidden="1">
      <c r="B78" s="1001" t="s">
        <v>341</v>
      </c>
      <c r="C78" s="999">
        <v>6.2925163035162601</v>
      </c>
      <c r="D78" s="1388">
        <v>-0.50606990619834757</v>
      </c>
      <c r="E78" s="1388">
        <v>11.443914474576866</v>
      </c>
      <c r="F78" s="1388">
        <v>0.97259122116499785</v>
      </c>
      <c r="G78" s="1388">
        <v>2.4178365365321586</v>
      </c>
      <c r="H78" s="1388">
        <v>3.4777269966797864</v>
      </c>
      <c r="I78" s="1388">
        <v>-0.54177314518133457</v>
      </c>
      <c r="J78" s="1388">
        <v>0.31912105596760831</v>
      </c>
      <c r="K78" s="1388">
        <v>10.87543000036062</v>
      </c>
      <c r="L78" s="1388">
        <v>5.2312399151829725</v>
      </c>
      <c r="M78" s="1388">
        <v>1.9334716713724553</v>
      </c>
      <c r="N78" s="1388">
        <v>2.4698897345272419</v>
      </c>
      <c r="O78" s="1388">
        <v>4.7987459263789445</v>
      </c>
      <c r="P78" s="999">
        <v>3.2359594846742334</v>
      </c>
    </row>
    <row r="79" spans="2:16" hidden="1">
      <c r="B79" s="1001" t="s">
        <v>342</v>
      </c>
      <c r="C79" s="999">
        <v>6.563113671700771</v>
      </c>
      <c r="D79" s="1388">
        <v>-0.32478530928649052</v>
      </c>
      <c r="E79" s="1388">
        <v>11.155587084876206</v>
      </c>
      <c r="F79" s="1388">
        <v>1.600143989996905</v>
      </c>
      <c r="G79" s="1388">
        <v>2.0373929963809267</v>
      </c>
      <c r="H79" s="1388">
        <v>6.7684559912320363</v>
      </c>
      <c r="I79" s="1388">
        <v>-0.36957666824928292</v>
      </c>
      <c r="J79" s="1388">
        <v>-0.16063953172777978</v>
      </c>
      <c r="K79" s="1388">
        <v>10.257716640530923</v>
      </c>
      <c r="L79" s="1388">
        <v>5.8160257835474072</v>
      </c>
      <c r="M79" s="1388">
        <v>2.3827674708399416</v>
      </c>
      <c r="N79" s="1388">
        <v>2.4879052141447255</v>
      </c>
      <c r="O79" s="1388">
        <v>5.1993702979114209</v>
      </c>
      <c r="P79" s="999">
        <v>3.3794532634172869</v>
      </c>
    </row>
    <row r="80" spans="2:16" hidden="1">
      <c r="B80" s="1001" t="s">
        <v>343</v>
      </c>
      <c r="C80" s="999">
        <v>6.3010340215227112</v>
      </c>
      <c r="D80" s="1388">
        <v>-0.56316728000534999</v>
      </c>
      <c r="E80" s="1388">
        <v>10.864272689082144</v>
      </c>
      <c r="F80" s="1388">
        <v>1.6527011253727242</v>
      </c>
      <c r="G80" s="1388">
        <v>1.8848960563082606</v>
      </c>
      <c r="H80" s="1388">
        <v>7.0485954758151115</v>
      </c>
      <c r="I80" s="1388">
        <v>-0.19531524457244709</v>
      </c>
      <c r="J80" s="1388">
        <v>-0.10702345354358656</v>
      </c>
      <c r="K80" s="1388">
        <v>14.154435827392064</v>
      </c>
      <c r="L80" s="1388">
        <v>4.4061792104184372</v>
      </c>
      <c r="M80" s="1388">
        <v>2.0429520266121104</v>
      </c>
      <c r="N80" s="1388">
        <v>2.5616545919771472</v>
      </c>
      <c r="O80" s="1388">
        <v>3.8529854203124936</v>
      </c>
      <c r="P80" s="999">
        <v>2.990337501949214</v>
      </c>
    </row>
    <row r="81" spans="2:16" hidden="1">
      <c r="B81" s="1001" t="s">
        <v>344</v>
      </c>
      <c r="C81" s="999">
        <v>4.8736075358261299</v>
      </c>
      <c r="D81" s="1388">
        <v>-0.54350347328635529</v>
      </c>
      <c r="E81" s="1388">
        <v>10.698129309619508</v>
      </c>
      <c r="F81" s="1388">
        <v>1.1034420925053245</v>
      </c>
      <c r="G81" s="1388">
        <v>2.2566313785236325</v>
      </c>
      <c r="H81" s="1388">
        <v>6.9101143787442032</v>
      </c>
      <c r="I81" s="1388">
        <v>7.8364800419961078E-2</v>
      </c>
      <c r="J81" s="1388">
        <v>-2.6489472753876697E-2</v>
      </c>
      <c r="K81" s="1388">
        <v>14.056815170609793</v>
      </c>
      <c r="L81" s="1388">
        <v>3.2640478479720292</v>
      </c>
      <c r="M81" s="1388">
        <v>2.2791459419878146</v>
      </c>
      <c r="N81" s="1388">
        <v>6.0927840081903772</v>
      </c>
      <c r="O81" s="1388">
        <v>3.8111152976092022</v>
      </c>
      <c r="P81" s="999">
        <v>2.913965688847342</v>
      </c>
    </row>
    <row r="82" spans="2:16" hidden="1">
      <c r="B82" s="1001"/>
      <c r="C82" s="999"/>
      <c r="D82" s="1388"/>
      <c r="E82" s="1388"/>
      <c r="F82" s="1388"/>
      <c r="G82" s="1388"/>
      <c r="H82" s="1388"/>
      <c r="I82" s="1388"/>
      <c r="J82" s="1388"/>
      <c r="K82" s="1388"/>
      <c r="L82" s="1388"/>
      <c r="M82" s="1388"/>
      <c r="N82" s="1388"/>
      <c r="O82" s="1388"/>
      <c r="P82" s="999"/>
    </row>
    <row r="83" spans="2:16" hidden="1">
      <c r="B83" s="918">
        <v>2013</v>
      </c>
      <c r="C83" s="999"/>
      <c r="D83" s="1388"/>
      <c r="E83" s="1388"/>
      <c r="F83" s="1388"/>
      <c r="G83" s="1388"/>
      <c r="H83" s="1388"/>
      <c r="I83" s="1388"/>
      <c r="J83" s="1388"/>
      <c r="K83" s="1388"/>
      <c r="L83" s="1388"/>
      <c r="M83" s="1388"/>
      <c r="N83" s="1388"/>
      <c r="O83" s="1388"/>
      <c r="P83" s="999"/>
    </row>
    <row r="84" spans="2:16" hidden="1">
      <c r="B84" s="1001" t="s">
        <v>345</v>
      </c>
      <c r="C84" s="999">
        <v>3.8279545663798098</v>
      </c>
      <c r="D84" s="1388">
        <v>-0.7394182332635002</v>
      </c>
      <c r="E84" s="1388">
        <v>10.703735752342492</v>
      </c>
      <c r="F84" s="1388">
        <v>0.65471157225616139</v>
      </c>
      <c r="G84" s="1388">
        <v>1.9371291020374493</v>
      </c>
      <c r="H84" s="1388">
        <v>6.4222627015031675</v>
      </c>
      <c r="I84" s="1388">
        <v>-0.36391062292066012</v>
      </c>
      <c r="J84" s="1388">
        <v>1.920889698438466</v>
      </c>
      <c r="K84" s="1388">
        <v>12.962869940917887</v>
      </c>
      <c r="L84" s="1388">
        <v>1.917245223267483</v>
      </c>
      <c r="M84" s="1388">
        <v>1.3184989523927326</v>
      </c>
      <c r="N84" s="1388">
        <v>1.9139445234545915</v>
      </c>
      <c r="O84" s="1388">
        <v>3.7195756200136376</v>
      </c>
      <c r="P84" s="999">
        <v>2.510460807074022</v>
      </c>
    </row>
    <row r="85" spans="2:16" hidden="1">
      <c r="B85" s="1001" t="s">
        <v>334</v>
      </c>
      <c r="C85" s="999">
        <v>5.7659398429890985</v>
      </c>
      <c r="D85" s="1388">
        <v>-0.71883797408693884</v>
      </c>
      <c r="E85" s="1388">
        <v>7.0836041075488465</v>
      </c>
      <c r="F85" s="1388">
        <v>0.60863877002999001</v>
      </c>
      <c r="G85" s="1388">
        <v>3.2265699197383313</v>
      </c>
      <c r="H85" s="1388">
        <v>8.3092788496283987</v>
      </c>
      <c r="I85" s="1388">
        <v>-5.8808451223968383E-3</v>
      </c>
      <c r="J85" s="1388">
        <v>-0.18701881251289576</v>
      </c>
      <c r="K85" s="1388">
        <v>13.052981837694166</v>
      </c>
      <c r="L85" s="1388">
        <v>3.0129568411244811</v>
      </c>
      <c r="M85" s="1388">
        <v>1.9481194693341752</v>
      </c>
      <c r="N85" s="1388">
        <v>2.1925832870920869</v>
      </c>
      <c r="O85" s="1388">
        <v>4.6745476865403646</v>
      </c>
      <c r="P85" s="999">
        <v>2.98</v>
      </c>
    </row>
    <row r="86" spans="2:16" hidden="1">
      <c r="B86" s="1001" t="s">
        <v>335</v>
      </c>
      <c r="C86" s="999">
        <v>6.2412726782721029</v>
      </c>
      <c r="D86" s="1388">
        <v>-0.80438931722406348</v>
      </c>
      <c r="E86" s="1388">
        <v>5.4808265294259639</v>
      </c>
      <c r="F86" s="1388">
        <v>0.70443409121649925</v>
      </c>
      <c r="G86" s="1388">
        <v>3.2729088649841698</v>
      </c>
      <c r="H86" s="1388">
        <v>8.7345378369115156</v>
      </c>
      <c r="I86" s="1388">
        <v>-4.7101414971073563E-2</v>
      </c>
      <c r="J86" s="1388">
        <v>-0.18829652100937899</v>
      </c>
      <c r="K86" s="1388">
        <v>8.3696861809614109</v>
      </c>
      <c r="L86" s="1388">
        <v>1.7098944328681975</v>
      </c>
      <c r="M86" s="1388">
        <v>1.6435204376138879</v>
      </c>
      <c r="N86" s="1388">
        <v>2.04</v>
      </c>
      <c r="O86" s="1388">
        <v>4.177876180446316</v>
      </c>
      <c r="P86" s="999">
        <v>2.7496468994429701</v>
      </c>
    </row>
    <row r="87" spans="2:16" hidden="1">
      <c r="B87" s="1001" t="s">
        <v>336</v>
      </c>
      <c r="C87" s="999">
        <v>5.8315102691360421</v>
      </c>
      <c r="D87" s="1388">
        <v>-0.35826467304203025</v>
      </c>
      <c r="E87" s="1388">
        <v>4.341185814259596</v>
      </c>
      <c r="F87" s="1388">
        <v>0.92532020486963962</v>
      </c>
      <c r="G87" s="1388">
        <v>3.8059256288527576</v>
      </c>
      <c r="H87" s="1388">
        <v>7.7966346191749025</v>
      </c>
      <c r="I87" s="1388">
        <v>-13.29951292882342</v>
      </c>
      <c r="J87" s="1388">
        <v>-1.2646434605449675</v>
      </c>
      <c r="K87" s="1388">
        <v>12.556603417533619</v>
      </c>
      <c r="L87" s="1388">
        <v>1.6858725055931112</v>
      </c>
      <c r="M87" s="1388">
        <v>1.1832813230795214</v>
      </c>
      <c r="N87" s="1388">
        <v>1.940492996363119</v>
      </c>
      <c r="O87" s="1388">
        <v>3.5727580926671498</v>
      </c>
      <c r="P87" s="999">
        <v>2.4830995142352208</v>
      </c>
    </row>
    <row r="88" spans="2:16" hidden="1">
      <c r="B88" s="1001" t="s">
        <v>337</v>
      </c>
      <c r="C88" s="999">
        <v>5.8817130102042148</v>
      </c>
      <c r="D88" s="1388">
        <v>-0.38494621010968233</v>
      </c>
      <c r="E88" s="1388">
        <v>3.9524710244911665</v>
      </c>
      <c r="F88" s="1388">
        <v>0.65951199495655199</v>
      </c>
      <c r="G88" s="1388">
        <v>3.5998047297216562</v>
      </c>
      <c r="H88" s="1388">
        <v>6.8463325996496627</v>
      </c>
      <c r="I88" s="1388">
        <v>-13.129218975388079</v>
      </c>
      <c r="J88" s="1388">
        <v>-0.82940559487993948</v>
      </c>
      <c r="K88" s="1388">
        <v>12.5573887385658</v>
      </c>
      <c r="L88" s="1388">
        <v>1.4367988931997422</v>
      </c>
      <c r="M88" s="1388">
        <v>1.0384998593842454</v>
      </c>
      <c r="N88" s="1388">
        <v>1.5406081638948743</v>
      </c>
      <c r="O88" s="1388">
        <v>3.5396980444623916</v>
      </c>
      <c r="P88" s="999">
        <v>2.2047265980774666</v>
      </c>
    </row>
    <row r="89" spans="2:16" hidden="1">
      <c r="B89" s="1001" t="s">
        <v>338</v>
      </c>
      <c r="C89" s="999">
        <v>5.4045652461746307</v>
      </c>
      <c r="D89" s="1388">
        <v>-0.50300098752998901</v>
      </c>
      <c r="E89" s="1388">
        <v>2.6476313435252363</v>
      </c>
      <c r="F89" s="1388">
        <v>0.15678552350038011</v>
      </c>
      <c r="G89" s="1388">
        <v>3.030661705847959</v>
      </c>
      <c r="H89" s="1388">
        <v>6.8542284381939211</v>
      </c>
      <c r="I89" s="1388">
        <v>-13.395025032972384</v>
      </c>
      <c r="J89" s="1388">
        <v>-0.33490704420209294</v>
      </c>
      <c r="K89" s="1388">
        <v>7.7493501767837758</v>
      </c>
      <c r="L89" s="1388">
        <v>1.3486623773086182</v>
      </c>
      <c r="M89" s="1388">
        <v>1.2246724333173642</v>
      </c>
      <c r="N89" s="1388">
        <v>1.3503252276704902</v>
      </c>
      <c r="O89" s="1388">
        <v>2.8996646687185823</v>
      </c>
      <c r="P89" s="999">
        <v>1.8654833104963853</v>
      </c>
    </row>
    <row r="90" spans="2:16" hidden="1">
      <c r="B90" s="1001" t="s">
        <v>339</v>
      </c>
      <c r="C90" s="999">
        <v>4.8332613240633648</v>
      </c>
      <c r="D90" s="1388">
        <v>0.13912084517775369</v>
      </c>
      <c r="E90" s="1388">
        <v>2.5379534562396389</v>
      </c>
      <c r="F90" s="1388">
        <v>-5.0227460394125512E-2</v>
      </c>
      <c r="G90" s="1388">
        <v>2.84</v>
      </c>
      <c r="H90" s="1388">
        <v>4.9609649452741822</v>
      </c>
      <c r="I90" s="1388">
        <v>-13.46664206211009</v>
      </c>
      <c r="J90" s="1388">
        <v>-0.60789261904184988</v>
      </c>
      <c r="K90" s="1388">
        <v>7.7733811341668568</v>
      </c>
      <c r="L90" s="1388">
        <v>0.71354227906486045</v>
      </c>
      <c r="M90" s="1388">
        <v>0.99786975435292025</v>
      </c>
      <c r="N90" s="1388">
        <v>1.0005645161826227</v>
      </c>
      <c r="O90" s="1388">
        <v>1.742514584272814</v>
      </c>
      <c r="P90" s="999">
        <v>1.2466574099768923</v>
      </c>
    </row>
    <row r="91" spans="2:16" hidden="1">
      <c r="B91" s="1001" t="s">
        <v>340</v>
      </c>
      <c r="C91" s="999">
        <v>4.4341997343264605</v>
      </c>
      <c r="D91" s="1388">
        <v>0.29915379204321635</v>
      </c>
      <c r="E91" s="1388">
        <v>3.0333331486740889</v>
      </c>
      <c r="F91" s="1388">
        <v>-0.12141946358019684</v>
      </c>
      <c r="G91" s="1388">
        <v>3.84</v>
      </c>
      <c r="H91" s="1388">
        <v>5.0418740190781852</v>
      </c>
      <c r="I91" s="1388">
        <v>-13.568531985595268</v>
      </c>
      <c r="J91" s="1388">
        <v>-0.69253275713008211</v>
      </c>
      <c r="K91" s="1388">
        <v>8.8300304644412861</v>
      </c>
      <c r="L91" s="1388">
        <v>1.6011614721804124</v>
      </c>
      <c r="M91" s="1388">
        <v>0.8116769959372272</v>
      </c>
      <c r="N91" s="1388">
        <v>1.44823345459828</v>
      </c>
      <c r="O91" s="1388">
        <v>0.93919867381710986</v>
      </c>
      <c r="P91" s="999">
        <v>1.2765148827750927</v>
      </c>
    </row>
    <row r="92" spans="2:16" hidden="1">
      <c r="B92" s="1001" t="s">
        <v>341</v>
      </c>
      <c r="C92" s="999">
        <v>4.3656415977913365</v>
      </c>
      <c r="D92" s="1388">
        <v>0.60966968905473706</v>
      </c>
      <c r="E92" s="1388">
        <v>3.6975690976676079</v>
      </c>
      <c r="F92" s="1388">
        <v>-0.37180992072302077</v>
      </c>
      <c r="G92" s="1388">
        <v>2.0975368002630779</v>
      </c>
      <c r="H92" s="1388">
        <v>5.0630506446622814</v>
      </c>
      <c r="I92" s="1388">
        <v>-13.654817132548558</v>
      </c>
      <c r="J92" s="1388">
        <v>-1.0161554555242702</v>
      </c>
      <c r="K92" s="1388">
        <v>8.4242768568579596</v>
      </c>
      <c r="L92" s="1388">
        <v>1.2256001057710408</v>
      </c>
      <c r="M92" s="1388">
        <v>0.92546351655147241</v>
      </c>
      <c r="N92" s="1388">
        <v>1.4574107541348358</v>
      </c>
      <c r="O92" s="1388">
        <v>-0.31770077251350726</v>
      </c>
      <c r="P92" s="999">
        <v>0.8592305623484231</v>
      </c>
    </row>
    <row r="93" spans="2:16" hidden="1">
      <c r="B93" s="1001" t="s">
        <v>342</v>
      </c>
      <c r="C93" s="999">
        <v>5.2260101938719217</v>
      </c>
      <c r="D93" s="1388">
        <v>0.25430794001002344</v>
      </c>
      <c r="E93" s="1388">
        <v>3.8097324395096388</v>
      </c>
      <c r="F93" s="1388">
        <v>-0.70272574102175911</v>
      </c>
      <c r="G93" s="1388">
        <v>2.2117296709520229</v>
      </c>
      <c r="H93" s="1388">
        <v>1.3973952728943528</v>
      </c>
      <c r="I93" s="1388">
        <v>-13.762668014196899</v>
      </c>
      <c r="J93" s="1388">
        <v>-0.72633587619794771</v>
      </c>
      <c r="K93" s="1388">
        <v>9.0524075923561487</v>
      </c>
      <c r="L93" s="1388">
        <v>0.83027669175299579</v>
      </c>
      <c r="M93" s="1388">
        <v>-0.19727011318178</v>
      </c>
      <c r="N93" s="1388">
        <v>1.2540835232394132</v>
      </c>
      <c r="O93" s="1388">
        <v>-0.73656471919876232</v>
      </c>
      <c r="P93" s="999">
        <v>0.58579912207119555</v>
      </c>
    </row>
    <row r="94" spans="2:16" hidden="1">
      <c r="B94" s="1001" t="s">
        <v>343</v>
      </c>
      <c r="C94" s="999">
        <v>5.9422817671308525</v>
      </c>
      <c r="D94" s="1388">
        <v>-7.0431737687570717E-2</v>
      </c>
      <c r="E94" s="1388">
        <v>3.5103523229164324</v>
      </c>
      <c r="F94" s="1388">
        <v>-1.0324691419701493</v>
      </c>
      <c r="G94" s="1388">
        <v>2.4177357807626976</v>
      </c>
      <c r="H94" s="1388">
        <v>1.1602507762823455</v>
      </c>
      <c r="I94" s="1388">
        <v>-13.836147097672525</v>
      </c>
      <c r="J94" s="1388">
        <v>-0.9230807948023112</v>
      </c>
      <c r="K94" s="1388">
        <v>11.194828902928267</v>
      </c>
      <c r="L94" s="1388">
        <v>2.0544396492347516</v>
      </c>
      <c r="M94" s="1388">
        <v>-0.34357804674918224</v>
      </c>
      <c r="N94" s="1388">
        <v>1.572533037818169</v>
      </c>
      <c r="O94" s="1388">
        <v>-1.5069649633101978</v>
      </c>
      <c r="P94" s="999">
        <v>0.54143397835835216</v>
      </c>
    </row>
    <row r="95" spans="2:16" hidden="1">
      <c r="B95" s="1001" t="s">
        <v>344</v>
      </c>
      <c r="C95" s="999">
        <v>4.25617366768547</v>
      </c>
      <c r="D95" s="1388">
        <v>9.452596575667549E-2</v>
      </c>
      <c r="E95" s="1388">
        <v>3.6308705900330418</v>
      </c>
      <c r="F95" s="1388">
        <v>-1.0790607901980831</v>
      </c>
      <c r="G95" s="1388">
        <v>2.1087260093545446</v>
      </c>
      <c r="H95" s="1388">
        <v>1.6092830871521135</v>
      </c>
      <c r="I95" s="1388">
        <v>-13.992149078598304</v>
      </c>
      <c r="J95" s="1388">
        <v>-1.0349771481077297</v>
      </c>
      <c r="K95" s="1388">
        <v>11.286771399950823</v>
      </c>
      <c r="L95" s="1388">
        <v>2.0260269437512246</v>
      </c>
      <c r="M95" s="1388">
        <v>-0.86964138806771007</v>
      </c>
      <c r="N95" s="1388">
        <v>1.6064182532409932</v>
      </c>
      <c r="O95" s="1388">
        <v>-2.1862113788040038</v>
      </c>
      <c r="P95" s="999">
        <v>0.33148665620950091</v>
      </c>
    </row>
    <row r="96" spans="2:16" hidden="1">
      <c r="B96" s="1003"/>
      <c r="C96" s="1389"/>
      <c r="D96" s="1390"/>
      <c r="E96" s="1390"/>
      <c r="F96" s="1389"/>
      <c r="G96" s="1390"/>
      <c r="H96" s="1390"/>
      <c r="I96" s="1389"/>
      <c r="J96" s="1390"/>
      <c r="K96" s="1389"/>
      <c r="L96" s="1390"/>
      <c r="M96" s="1389"/>
      <c r="N96" s="1390"/>
      <c r="O96" s="1389"/>
      <c r="P96" s="1390"/>
    </row>
    <row r="97" spans="2:16" hidden="1">
      <c r="B97" s="918">
        <v>2014</v>
      </c>
      <c r="C97" s="956"/>
      <c r="D97" s="956"/>
      <c r="E97" s="956"/>
      <c r="F97" s="956"/>
      <c r="G97" s="956"/>
      <c r="H97" s="956"/>
      <c r="I97" s="956"/>
      <c r="J97" s="956"/>
      <c r="K97" s="956"/>
      <c r="L97" s="956"/>
      <c r="M97" s="956"/>
      <c r="N97" s="956"/>
      <c r="O97" s="956"/>
      <c r="P97" s="956"/>
    </row>
    <row r="98" spans="2:16" hidden="1">
      <c r="B98" s="1001" t="s">
        <v>345</v>
      </c>
      <c r="C98" s="956">
        <v>5.03</v>
      </c>
      <c r="D98" s="956">
        <v>0.03</v>
      </c>
      <c r="E98" s="956">
        <v>3.63</v>
      </c>
      <c r="F98" s="956">
        <v>-1.07</v>
      </c>
      <c r="G98" s="956">
        <v>1.87</v>
      </c>
      <c r="H98" s="956">
        <v>1.62</v>
      </c>
      <c r="I98" s="956">
        <v>-14</v>
      </c>
      <c r="J98" s="956">
        <v>-1.1200000000000001</v>
      </c>
      <c r="K98" s="956">
        <v>11.3</v>
      </c>
      <c r="L98" s="956">
        <v>2.1800000000000002</v>
      </c>
      <c r="M98" s="956">
        <v>-0.43</v>
      </c>
      <c r="N98" s="956">
        <v>1.67</v>
      </c>
      <c r="O98" s="956">
        <v>-2.08</v>
      </c>
      <c r="P98" s="956">
        <v>0.41</v>
      </c>
    </row>
    <row r="99" spans="2:16" hidden="1">
      <c r="B99" s="1001" t="s">
        <v>334</v>
      </c>
      <c r="C99" s="999">
        <v>2.21</v>
      </c>
      <c r="D99" s="1000">
        <v>-0.43</v>
      </c>
      <c r="E99" s="1000">
        <v>3.09</v>
      </c>
      <c r="F99" s="1000">
        <v>-1.35</v>
      </c>
      <c r="G99" s="1000">
        <v>0.44</v>
      </c>
      <c r="H99" s="1000">
        <v>0.05</v>
      </c>
      <c r="I99" s="1000">
        <v>-13.86</v>
      </c>
      <c r="J99" s="1000">
        <v>-1.08</v>
      </c>
      <c r="K99" s="1000">
        <v>11.47</v>
      </c>
      <c r="L99" s="1000">
        <v>1.32</v>
      </c>
      <c r="M99" s="1000">
        <v>-1.45</v>
      </c>
      <c r="N99" s="1000">
        <v>0.93</v>
      </c>
      <c r="O99" s="1000">
        <v>-3.26</v>
      </c>
      <c r="P99" s="999">
        <v>-0.49</v>
      </c>
    </row>
    <row r="100" spans="2:16" hidden="1">
      <c r="B100" s="1001" t="s">
        <v>335</v>
      </c>
      <c r="C100" s="999">
        <v>1.67</v>
      </c>
      <c r="D100" s="1000">
        <v>-0.53</v>
      </c>
      <c r="E100" s="1000">
        <v>2.21</v>
      </c>
      <c r="F100" s="1000">
        <v>-1.82</v>
      </c>
      <c r="G100" s="1000">
        <v>0.4</v>
      </c>
      <c r="H100" s="1000">
        <v>-0.44</v>
      </c>
      <c r="I100" s="1000">
        <v>-13.68</v>
      </c>
      <c r="J100" s="1000">
        <v>-1.21</v>
      </c>
      <c r="K100" s="1000">
        <v>11.47</v>
      </c>
      <c r="L100" s="1000">
        <v>2.4700000000000002</v>
      </c>
      <c r="M100" s="1000">
        <v>-1.82</v>
      </c>
      <c r="N100" s="1000">
        <v>0.51</v>
      </c>
      <c r="O100" s="1000">
        <v>-3.71</v>
      </c>
      <c r="P100" s="999">
        <v>-0.91</v>
      </c>
    </row>
    <row r="101" spans="2:16" hidden="1">
      <c r="B101" s="1002" t="s">
        <v>336</v>
      </c>
      <c r="C101" s="956">
        <v>1.78</v>
      </c>
      <c r="D101" s="956">
        <v>-0.55000000000000004</v>
      </c>
      <c r="E101" s="956">
        <v>0.46</v>
      </c>
      <c r="F101" s="956">
        <v>-2.6</v>
      </c>
      <c r="G101" s="956">
        <v>0.22</v>
      </c>
      <c r="H101" s="956">
        <v>-0.11</v>
      </c>
      <c r="I101" s="956">
        <v>-0.62</v>
      </c>
      <c r="J101" s="956">
        <v>-0.93</v>
      </c>
      <c r="K101" s="956">
        <v>20.71</v>
      </c>
      <c r="L101" s="956">
        <v>1.1299999999999999</v>
      </c>
      <c r="M101" s="956">
        <v>-1.56</v>
      </c>
      <c r="N101" s="956">
        <v>1.5</v>
      </c>
      <c r="O101" s="956">
        <v>-3.73</v>
      </c>
      <c r="P101" s="956">
        <v>-0.26</v>
      </c>
    </row>
    <row r="102" spans="2:16" hidden="1">
      <c r="B102" s="1001" t="s">
        <v>337</v>
      </c>
      <c r="C102" s="956">
        <v>1.91</v>
      </c>
      <c r="D102" s="956">
        <v>-0.83</v>
      </c>
      <c r="E102" s="956">
        <v>0.39</v>
      </c>
      <c r="F102" s="956">
        <v>-2.62</v>
      </c>
      <c r="G102" s="956">
        <v>0.28999999999999998</v>
      </c>
      <c r="H102" s="956">
        <v>0.86</v>
      </c>
      <c r="I102" s="956">
        <v>-0.6</v>
      </c>
      <c r="J102" s="956">
        <v>-0.64</v>
      </c>
      <c r="K102" s="956">
        <v>20.79</v>
      </c>
      <c r="L102" s="956">
        <v>0.95</v>
      </c>
      <c r="M102" s="956">
        <v>-1.69</v>
      </c>
      <c r="N102" s="956">
        <v>1.62</v>
      </c>
      <c r="O102" s="956">
        <v>-3.75</v>
      </c>
      <c r="P102" s="956">
        <v>-0.19</v>
      </c>
    </row>
    <row r="103" spans="2:16" hidden="1">
      <c r="B103" s="1001" t="s">
        <v>338</v>
      </c>
      <c r="C103" s="999">
        <v>1.68</v>
      </c>
      <c r="D103" s="1000">
        <v>-0.81</v>
      </c>
      <c r="E103" s="1000">
        <v>0.4</v>
      </c>
      <c r="F103" s="1000">
        <v>-2.54</v>
      </c>
      <c r="G103" s="1000">
        <v>0.64</v>
      </c>
      <c r="H103" s="1000">
        <v>0.97</v>
      </c>
      <c r="I103" s="1000">
        <v>-0.27</v>
      </c>
      <c r="J103" s="1000">
        <v>-0.84</v>
      </c>
      <c r="K103" s="1000">
        <v>20.79</v>
      </c>
      <c r="L103" s="1000">
        <v>0.99</v>
      </c>
      <c r="M103" s="1000">
        <v>-1.67</v>
      </c>
      <c r="N103" s="1000">
        <v>1.67</v>
      </c>
      <c r="O103" s="1000">
        <v>-3.54</v>
      </c>
      <c r="P103" s="999">
        <v>-0.08</v>
      </c>
    </row>
    <row r="104" spans="2:16" hidden="1">
      <c r="B104" s="1002" t="s">
        <v>339</v>
      </c>
      <c r="C104" s="999">
        <v>-2.88</v>
      </c>
      <c r="D104" s="1000">
        <v>1.64</v>
      </c>
      <c r="E104" s="1000">
        <v>-0.68</v>
      </c>
      <c r="F104" s="1000">
        <v>0.7</v>
      </c>
      <c r="G104" s="1000">
        <v>-2.4</v>
      </c>
      <c r="H104" s="1000">
        <v>0.8</v>
      </c>
      <c r="I104" s="1000">
        <v>0.5</v>
      </c>
      <c r="J104" s="1000">
        <v>-0.4</v>
      </c>
      <c r="K104" s="1000">
        <v>-0.8</v>
      </c>
      <c r="L104" s="1000">
        <v>23</v>
      </c>
      <c r="M104" s="1000">
        <v>1.8</v>
      </c>
      <c r="N104" s="1000">
        <v>-2</v>
      </c>
      <c r="O104" s="1000">
        <v>1.9</v>
      </c>
      <c r="P104" s="999">
        <v>0.3</v>
      </c>
    </row>
    <row r="105" spans="2:16" hidden="1">
      <c r="B105" s="1003" t="s">
        <v>340</v>
      </c>
      <c r="C105" s="956">
        <v>-2.79</v>
      </c>
      <c r="D105" s="956">
        <v>2.02</v>
      </c>
      <c r="E105" s="956">
        <v>-0.44</v>
      </c>
      <c r="F105" s="956">
        <v>-0.1</v>
      </c>
      <c r="G105" s="956">
        <v>-2.5</v>
      </c>
      <c r="H105" s="956">
        <v>0.6</v>
      </c>
      <c r="I105" s="956">
        <v>0.7</v>
      </c>
      <c r="J105" s="956">
        <v>-0.3</v>
      </c>
      <c r="K105" s="956">
        <v>-0.8</v>
      </c>
      <c r="L105" s="956">
        <v>21.4</v>
      </c>
      <c r="M105" s="956">
        <v>0.9</v>
      </c>
      <c r="N105" s="956">
        <v>-2.8</v>
      </c>
      <c r="O105" s="956">
        <v>1.6</v>
      </c>
      <c r="P105" s="956">
        <v>0.2</v>
      </c>
    </row>
    <row r="106" spans="2:16" hidden="1">
      <c r="B106" s="1002" t="s">
        <v>341</v>
      </c>
      <c r="C106" s="956">
        <v>2.0952745722847936</v>
      </c>
      <c r="D106" s="956">
        <v>-0.3405965450954227</v>
      </c>
      <c r="E106" s="956">
        <v>-2.6510878885659395E-2</v>
      </c>
      <c r="F106" s="956">
        <v>-2.599493000274947</v>
      </c>
      <c r="G106" s="956">
        <v>0.97927669628055014</v>
      </c>
      <c r="H106" s="956">
        <v>0.98750757555330893</v>
      </c>
      <c r="I106" s="956">
        <v>-0.32490658659760641</v>
      </c>
      <c r="J106" s="956">
        <v>-0.84918669613057318</v>
      </c>
      <c r="K106" s="956">
        <v>21.419354373289849</v>
      </c>
      <c r="L106" s="956">
        <v>0.27795068752860175</v>
      </c>
      <c r="M106" s="956">
        <v>-3.0556514090872327</v>
      </c>
      <c r="N106" s="956">
        <v>1.590012988593088</v>
      </c>
      <c r="O106" s="956">
        <v>-2.9467545847726484</v>
      </c>
      <c r="P106" s="956">
        <v>9.2820403313425004E-2</v>
      </c>
    </row>
    <row r="107" spans="2:16" hidden="1">
      <c r="B107" s="1003" t="s">
        <v>342</v>
      </c>
      <c r="C107" s="999">
        <v>1.04</v>
      </c>
      <c r="D107" s="1000">
        <v>-0.27</v>
      </c>
      <c r="E107" s="1000">
        <v>-0.01</v>
      </c>
      <c r="F107" s="1000">
        <v>-2.38</v>
      </c>
      <c r="G107" s="1000">
        <v>0.91</v>
      </c>
      <c r="H107" s="1000">
        <v>1.04</v>
      </c>
      <c r="I107" s="1000">
        <v>-0.31</v>
      </c>
      <c r="J107" s="1000">
        <v>-0.75</v>
      </c>
      <c r="K107" s="1000">
        <v>21.41</v>
      </c>
      <c r="L107" s="1000">
        <v>0.38</v>
      </c>
      <c r="M107" s="1000">
        <v>-2.83</v>
      </c>
      <c r="N107" s="1000">
        <v>1.59</v>
      </c>
      <c r="O107" s="1000">
        <v>-3.23</v>
      </c>
      <c r="P107" s="999">
        <v>0</v>
      </c>
    </row>
    <row r="108" spans="2:16" hidden="1">
      <c r="B108" s="1003" t="s">
        <v>343</v>
      </c>
      <c r="C108" s="999">
        <v>0.84</v>
      </c>
      <c r="D108" s="1000">
        <v>0.04</v>
      </c>
      <c r="E108" s="1000">
        <v>-0.03</v>
      </c>
      <c r="F108" s="1000">
        <v>-2.11</v>
      </c>
      <c r="G108" s="1000">
        <v>0.91</v>
      </c>
      <c r="H108" s="1000">
        <v>1.26</v>
      </c>
      <c r="I108" s="1000">
        <v>-0.28000000000000003</v>
      </c>
      <c r="J108" s="1000">
        <v>-0.59</v>
      </c>
      <c r="K108" s="1000">
        <v>4.4400000000000004</v>
      </c>
      <c r="L108" s="1000">
        <v>-1.31</v>
      </c>
      <c r="M108" s="1000">
        <v>-2.5</v>
      </c>
      <c r="N108" s="1000">
        <v>0.17</v>
      </c>
      <c r="O108" s="1000">
        <v>-2.75</v>
      </c>
      <c r="P108" s="999">
        <v>-0.78</v>
      </c>
    </row>
    <row r="109" spans="2:16" hidden="1">
      <c r="B109" s="1003" t="s">
        <v>344</v>
      </c>
      <c r="C109" s="956">
        <v>0.71</v>
      </c>
      <c r="D109" s="956">
        <v>-0.05</v>
      </c>
      <c r="E109" s="956">
        <v>-0.24</v>
      </c>
      <c r="F109" s="956">
        <v>-1.92</v>
      </c>
      <c r="G109" s="956">
        <v>0.92</v>
      </c>
      <c r="H109" s="956">
        <v>1.18</v>
      </c>
      <c r="I109" s="956">
        <v>-0.33</v>
      </c>
      <c r="J109" s="956">
        <v>-0.53</v>
      </c>
      <c r="K109" s="956">
        <v>4.45</v>
      </c>
      <c r="L109" s="956">
        <v>-1.54</v>
      </c>
      <c r="M109" s="956">
        <v>-2.21</v>
      </c>
      <c r="N109" s="956">
        <v>0.13</v>
      </c>
      <c r="O109" s="956">
        <v>-2.7</v>
      </c>
      <c r="P109" s="956">
        <v>-0.8</v>
      </c>
    </row>
    <row r="110" spans="2:16" hidden="1">
      <c r="B110" s="919"/>
      <c r="C110" s="956"/>
      <c r="D110" s="956"/>
      <c r="E110" s="956"/>
      <c r="F110" s="956"/>
      <c r="G110" s="956"/>
      <c r="H110" s="956"/>
      <c r="I110" s="956"/>
      <c r="J110" s="956"/>
      <c r="K110" s="956"/>
      <c r="L110" s="956"/>
      <c r="M110" s="956"/>
      <c r="N110" s="956"/>
      <c r="O110" s="956"/>
      <c r="P110" s="956"/>
    </row>
    <row r="111" spans="2:16" hidden="1">
      <c r="B111" s="918">
        <v>2015</v>
      </c>
      <c r="C111" s="1010"/>
      <c r="D111" s="1000"/>
      <c r="E111" s="1000"/>
      <c r="F111" s="1000"/>
      <c r="G111" s="1000"/>
      <c r="H111" s="1000"/>
      <c r="I111" s="1000"/>
      <c r="J111" s="1000"/>
      <c r="K111" s="1000"/>
      <c r="L111" s="1000"/>
      <c r="M111" s="1000"/>
      <c r="N111" s="1000"/>
      <c r="O111" s="1000"/>
      <c r="P111" s="999"/>
    </row>
    <row r="112" spans="2:16" hidden="1">
      <c r="B112" s="1001" t="s">
        <v>345</v>
      </c>
      <c r="C112" s="999">
        <v>0.47</v>
      </c>
      <c r="D112" s="1000">
        <v>0</v>
      </c>
      <c r="E112" s="1000">
        <v>-0.16</v>
      </c>
      <c r="F112" s="1000">
        <v>-1.86</v>
      </c>
      <c r="G112" s="1000">
        <v>1.21</v>
      </c>
      <c r="H112" s="1000">
        <v>0.19</v>
      </c>
      <c r="I112" s="1000">
        <v>-13.69</v>
      </c>
      <c r="J112" s="1000">
        <v>-0.44</v>
      </c>
      <c r="K112" s="1000">
        <v>4.3499999999999996</v>
      </c>
      <c r="L112" s="1000">
        <v>-2.16</v>
      </c>
      <c r="M112" s="1000">
        <v>-1.82</v>
      </c>
      <c r="N112" s="1000">
        <v>-0.56999999999999995</v>
      </c>
      <c r="O112" s="1000">
        <v>-2.74</v>
      </c>
      <c r="P112" s="999">
        <v>-1.28</v>
      </c>
    </row>
    <row r="113" spans="2:16" hidden="1">
      <c r="B113" s="1001" t="s">
        <v>334</v>
      </c>
      <c r="C113" s="956">
        <v>0.73</v>
      </c>
      <c r="D113" s="956">
        <v>-0.25</v>
      </c>
      <c r="E113" s="956">
        <v>-0.14000000000000001</v>
      </c>
      <c r="F113" s="956">
        <v>-1.88</v>
      </c>
      <c r="G113" s="956">
        <v>1.1000000000000001</v>
      </c>
      <c r="H113" s="956">
        <v>-0.3</v>
      </c>
      <c r="I113" s="956">
        <v>-13.78</v>
      </c>
      <c r="J113" s="956">
        <v>-0.56999999999999995</v>
      </c>
      <c r="K113" s="956">
        <v>4.1100000000000003</v>
      </c>
      <c r="L113" s="956">
        <v>-2.36</v>
      </c>
      <c r="M113" s="956">
        <v>-1.8</v>
      </c>
      <c r="N113" s="956">
        <v>-0.68</v>
      </c>
      <c r="O113" s="956">
        <v>-2.87</v>
      </c>
      <c r="P113" s="956">
        <v>-1.4</v>
      </c>
    </row>
    <row r="114" spans="2:16" hidden="1">
      <c r="B114" s="1001" t="s">
        <v>335</v>
      </c>
      <c r="C114" s="956">
        <v>0.9</v>
      </c>
      <c r="D114" s="956">
        <v>-0.46</v>
      </c>
      <c r="E114" s="956">
        <v>0.62</v>
      </c>
      <c r="F114" s="956">
        <v>-1.78</v>
      </c>
      <c r="G114" s="956">
        <v>1.03</v>
      </c>
      <c r="H114" s="956">
        <v>-0.28000000000000003</v>
      </c>
      <c r="I114" s="956">
        <v>-13.78</v>
      </c>
      <c r="J114" s="956">
        <v>-0.54</v>
      </c>
      <c r="K114" s="956">
        <v>4.1100000000000003</v>
      </c>
      <c r="L114" s="956">
        <v>-2.2599999999999998</v>
      </c>
      <c r="M114" s="956">
        <v>-1.41</v>
      </c>
      <c r="N114" s="956">
        <v>-0.44</v>
      </c>
      <c r="O114" s="956">
        <v>-2.77</v>
      </c>
      <c r="P114" s="956">
        <v>-1.2</v>
      </c>
    </row>
    <row r="115" spans="2:16" hidden="1">
      <c r="B115" s="1002" t="s">
        <v>336</v>
      </c>
      <c r="C115" s="999">
        <v>-2.9289661961545033</v>
      </c>
      <c r="D115" s="1000">
        <v>0.58707117161944655</v>
      </c>
      <c r="E115" s="1000">
        <v>-1.0729432661858107</v>
      </c>
      <c r="F115" s="1000">
        <v>-2.6214368267033161</v>
      </c>
      <c r="G115" s="1000">
        <v>-1.4974696812800725</v>
      </c>
      <c r="H115" s="1000">
        <v>0.8119332062814788</v>
      </c>
      <c r="I115" s="1000">
        <v>-0.75539561424564639</v>
      </c>
      <c r="J115" s="1000">
        <v>-13.879210311641522</v>
      </c>
      <c r="K115" s="1000">
        <v>-0.94581508210723753</v>
      </c>
      <c r="L115" s="1000">
        <v>-7.0238520738385208</v>
      </c>
      <c r="M115" s="1000">
        <v>-0.84406795312680361</v>
      </c>
      <c r="N115" s="1000">
        <v>-1.4105967607943359</v>
      </c>
      <c r="O115" s="1000">
        <v>-2.5128349646382664</v>
      </c>
      <c r="P115" s="999">
        <v>-2.6481147205383637</v>
      </c>
    </row>
    <row r="116" spans="2:16" hidden="1">
      <c r="B116" s="1001" t="s">
        <v>337</v>
      </c>
      <c r="C116" s="999">
        <v>0.31</v>
      </c>
      <c r="D116" s="1000">
        <v>-1.37</v>
      </c>
      <c r="E116" s="1000">
        <v>-2.39</v>
      </c>
      <c r="F116" s="1000">
        <v>-1.45</v>
      </c>
      <c r="G116" s="1000">
        <v>0.92</v>
      </c>
      <c r="H116" s="1000">
        <v>-1.23</v>
      </c>
      <c r="I116" s="1000">
        <v>-13.87</v>
      </c>
      <c r="J116" s="1000">
        <v>-0.86</v>
      </c>
      <c r="K116" s="1000">
        <v>-7.09</v>
      </c>
      <c r="L116" s="1000">
        <v>-0.79</v>
      </c>
      <c r="M116" s="1000">
        <v>-1.42</v>
      </c>
      <c r="N116" s="1000">
        <v>-2.56</v>
      </c>
      <c r="O116" s="1000">
        <v>-3</v>
      </c>
      <c r="P116" s="999">
        <v>-2.7</v>
      </c>
    </row>
    <row r="117" spans="2:16" hidden="1">
      <c r="B117" s="1001" t="s">
        <v>338</v>
      </c>
      <c r="C117" s="956">
        <v>0.71695391471808989</v>
      </c>
      <c r="D117" s="956">
        <v>-1.5419440303669205</v>
      </c>
      <c r="E117" s="956">
        <v>-2.4089189701836631</v>
      </c>
      <c r="F117" s="956">
        <v>-1.5764256499153504</v>
      </c>
      <c r="G117" s="956">
        <v>0.45407926790730357</v>
      </c>
      <c r="H117" s="956">
        <v>-1.1425842912680935</v>
      </c>
      <c r="I117" s="956">
        <v>0</v>
      </c>
      <c r="J117" s="956">
        <v>-0.86715546173208224</v>
      </c>
      <c r="K117" s="956">
        <v>-7.0892246576290034</v>
      </c>
      <c r="L117" s="956">
        <v>-0.75374082304756485</v>
      </c>
      <c r="M117" s="956">
        <v>-1.3840726859279187</v>
      </c>
      <c r="N117" s="956">
        <v>-2.568762527588774</v>
      </c>
      <c r="O117" s="956">
        <v>-3.3205046763198141</v>
      </c>
      <c r="P117" s="956">
        <v>-2.812516153175423</v>
      </c>
    </row>
    <row r="118" spans="2:16" hidden="1">
      <c r="B118" s="1002" t="s">
        <v>339</v>
      </c>
      <c r="C118" s="956">
        <v>0.74</v>
      </c>
      <c r="D118" s="956">
        <v>-1.61</v>
      </c>
      <c r="E118" s="956">
        <v>-3.24</v>
      </c>
      <c r="F118" s="956">
        <v>-2.37</v>
      </c>
      <c r="G118" s="956">
        <v>0.5</v>
      </c>
      <c r="H118" s="956">
        <v>-1.1200000000000001</v>
      </c>
      <c r="I118" s="956">
        <v>-13.77</v>
      </c>
      <c r="J118" s="956">
        <v>-0.93</v>
      </c>
      <c r="K118" s="956">
        <v>-1.9</v>
      </c>
      <c r="L118" s="956">
        <v>-1.61</v>
      </c>
      <c r="M118" s="956">
        <v>-0.99</v>
      </c>
      <c r="N118" s="956">
        <v>-2.35</v>
      </c>
      <c r="O118" s="956">
        <v>-3.65</v>
      </c>
      <c r="P118" s="956">
        <v>-2.77</v>
      </c>
    </row>
    <row r="119" spans="2:16" hidden="1">
      <c r="B119" s="1003" t="s">
        <v>340</v>
      </c>
      <c r="C119" s="999">
        <v>0.61339307244834274</v>
      </c>
      <c r="D119" s="1000">
        <v>-1.5301593776969713</v>
      </c>
      <c r="E119" s="1000">
        <v>-3.2208353902786091</v>
      </c>
      <c r="F119" s="1000">
        <v>-2.3711979161701757</v>
      </c>
      <c r="G119" s="1000">
        <v>0.41696855792501264</v>
      </c>
      <c r="H119" s="1000">
        <v>-1.6682334024073708</v>
      </c>
      <c r="I119" s="1000">
        <v>-13.767988316008594</v>
      </c>
      <c r="J119" s="1000">
        <v>-1.1109041457424751</v>
      </c>
      <c r="K119" s="1000">
        <v>-1.8829963074597833</v>
      </c>
      <c r="L119" s="1000">
        <v>-1.7761902167688026</v>
      </c>
      <c r="M119" s="1000">
        <v>0.1300068686992617</v>
      </c>
      <c r="N119" s="1000">
        <v>-2.3772023087130001</v>
      </c>
      <c r="O119" s="1000">
        <v>-3.5933029614969469</v>
      </c>
      <c r="P119" s="999">
        <v>-2.7676597041361162</v>
      </c>
    </row>
    <row r="120" spans="2:16" hidden="1">
      <c r="B120" s="1002" t="s">
        <v>341</v>
      </c>
      <c r="C120" s="999">
        <v>0.46980227202610969</v>
      </c>
      <c r="D120" s="1000">
        <v>-1.6690384366190969</v>
      </c>
      <c r="E120" s="1000">
        <v>-4.2461107379532574</v>
      </c>
      <c r="F120" s="1000">
        <v>-2.6172415535631988</v>
      </c>
      <c r="G120" s="1000">
        <v>0.24512986904177136</v>
      </c>
      <c r="H120" s="1000">
        <v>-2.4510490631413417</v>
      </c>
      <c r="I120" s="1000">
        <v>-14.048091258284723</v>
      </c>
      <c r="J120" s="1000">
        <v>-0.98919150519959365</v>
      </c>
      <c r="K120" s="1000">
        <v>-1.880623944149884</v>
      </c>
      <c r="L120" s="1000">
        <v>-0.11779699753243777</v>
      </c>
      <c r="M120" s="1000">
        <v>-0.28009485635895892</v>
      </c>
      <c r="N120" s="1000">
        <v>-2.8261127018274768</v>
      </c>
      <c r="O120" s="1000">
        <v>-3.7191475926149575</v>
      </c>
      <c r="P120" s="999">
        <v>-3.1118761648245674</v>
      </c>
    </row>
    <row r="121" spans="2:16" hidden="1">
      <c r="B121" s="1003" t="s">
        <v>342</v>
      </c>
      <c r="C121" s="956">
        <v>-0.12</v>
      </c>
      <c r="D121" s="956">
        <v>-2.04</v>
      </c>
      <c r="E121" s="956">
        <v>-4.33</v>
      </c>
      <c r="F121" s="956">
        <v>-2.8</v>
      </c>
      <c r="G121" s="956">
        <v>0.86</v>
      </c>
      <c r="H121" s="956">
        <v>-2.64</v>
      </c>
      <c r="I121" s="956">
        <v>-13.98</v>
      </c>
      <c r="J121" s="956">
        <v>-1.0900000000000001</v>
      </c>
      <c r="K121" s="956">
        <v>-1.89</v>
      </c>
      <c r="L121" s="956">
        <v>-0.32</v>
      </c>
      <c r="M121" s="956">
        <v>-0.2</v>
      </c>
      <c r="N121" s="956">
        <v>-2.95</v>
      </c>
      <c r="O121" s="956">
        <v>-4</v>
      </c>
      <c r="P121" s="956">
        <v>-3.29</v>
      </c>
    </row>
    <row r="122" spans="2:16" hidden="1">
      <c r="B122" s="1003" t="s">
        <v>343</v>
      </c>
      <c r="C122" s="956">
        <v>-0.45228165703840029</v>
      </c>
      <c r="D122" s="956">
        <v>-2.3497610296346227</v>
      </c>
      <c r="E122" s="956">
        <v>-4.3150541654198964</v>
      </c>
      <c r="F122" s="956">
        <v>-2.9416370712590734</v>
      </c>
      <c r="G122" s="956">
        <v>0.7658417567378395</v>
      </c>
      <c r="H122" s="956">
        <v>-2.8121239779742124</v>
      </c>
      <c r="I122" s="956">
        <v>-14.190896037162126</v>
      </c>
      <c r="J122" s="956">
        <v>-1.1361980021910689</v>
      </c>
      <c r="K122" s="956">
        <v>11.081371017980501</v>
      </c>
      <c r="L122" s="956">
        <v>0.27600066213813168</v>
      </c>
      <c r="M122" s="956">
        <v>-0.27252787841223203</v>
      </c>
      <c r="N122" s="956">
        <v>-1.796990332976256</v>
      </c>
      <c r="O122" s="956">
        <v>-3.8539204204272481</v>
      </c>
      <c r="P122" s="956">
        <v>-2.4581239792021536</v>
      </c>
    </row>
    <row r="123" spans="2:16" hidden="1">
      <c r="B123" s="1003" t="s">
        <v>344</v>
      </c>
      <c r="C123" s="999">
        <v>-0.88</v>
      </c>
      <c r="D123" s="1000">
        <v>-2.39</v>
      </c>
      <c r="E123" s="1000">
        <v>-4.29</v>
      </c>
      <c r="F123" s="1000">
        <v>-2.91</v>
      </c>
      <c r="G123" s="1000">
        <v>0.56999999999999995</v>
      </c>
      <c r="H123" s="1000">
        <v>-3.24</v>
      </c>
      <c r="I123" s="1000">
        <v>-14.22</v>
      </c>
      <c r="J123" s="1000">
        <v>-0.89</v>
      </c>
      <c r="K123" s="1000">
        <v>11.08</v>
      </c>
      <c r="L123" s="1000">
        <v>0.43</v>
      </c>
      <c r="M123" s="1000">
        <v>-0.42</v>
      </c>
      <c r="N123" s="1000">
        <v>-1.89</v>
      </c>
      <c r="O123" s="1000">
        <v>-3.71</v>
      </c>
      <c r="P123" s="999">
        <v>-2.4700000000000002</v>
      </c>
    </row>
    <row r="124" spans="2:16" hidden="1">
      <c r="B124" s="1004"/>
      <c r="C124" s="1005"/>
      <c r="D124" s="1005"/>
      <c r="E124" s="1005"/>
      <c r="F124" s="1005"/>
      <c r="G124" s="1005"/>
      <c r="H124" s="1005"/>
      <c r="I124" s="1005"/>
      <c r="J124" s="1005"/>
      <c r="K124" s="1005"/>
      <c r="L124" s="1005"/>
      <c r="M124" s="1005"/>
      <c r="N124" s="1005"/>
      <c r="O124" s="1005"/>
      <c r="P124" s="1006"/>
    </row>
    <row r="125" spans="2:16" hidden="1">
      <c r="B125" s="1170">
        <v>2016</v>
      </c>
      <c r="C125" s="1171"/>
      <c r="D125" s="1172"/>
      <c r="E125" s="1172"/>
      <c r="F125" s="1172"/>
      <c r="G125" s="1172"/>
      <c r="H125" s="1172"/>
      <c r="I125" s="1172"/>
      <c r="J125" s="1172"/>
      <c r="K125" s="1172"/>
      <c r="L125" s="1172"/>
      <c r="M125" s="1172"/>
      <c r="N125" s="1172"/>
      <c r="O125" s="1172"/>
      <c r="P125" s="1171"/>
    </row>
    <row r="126" spans="2:16" hidden="1">
      <c r="B126" s="1173" t="s">
        <v>345</v>
      </c>
      <c r="C126" s="1174">
        <v>-0.79</v>
      </c>
      <c r="D126" s="1175">
        <v>-2.41</v>
      </c>
      <c r="E126" s="1175">
        <v>-4.4000000000000004</v>
      </c>
      <c r="F126" s="1175">
        <v>-3.27</v>
      </c>
      <c r="G126" s="1175">
        <v>0.37</v>
      </c>
      <c r="H126" s="1175">
        <v>-2.66</v>
      </c>
      <c r="I126" s="1175">
        <v>-0.93</v>
      </c>
      <c r="J126" s="1175">
        <v>-1.0900000000000001</v>
      </c>
      <c r="K126" s="1175">
        <v>11.17</v>
      </c>
      <c r="L126" s="1175">
        <v>0.75</v>
      </c>
      <c r="M126" s="1175">
        <v>-1.01</v>
      </c>
      <c r="N126" s="1175">
        <v>-1.34</v>
      </c>
      <c r="O126" s="1175">
        <v>-3.96</v>
      </c>
      <c r="P126" s="1174">
        <v>-2.19</v>
      </c>
    </row>
    <row r="127" spans="2:16" hidden="1">
      <c r="B127" s="1176" t="s">
        <v>334</v>
      </c>
      <c r="C127" s="1174">
        <v>-1.1599999999999999</v>
      </c>
      <c r="D127" s="1175">
        <v>-2.06</v>
      </c>
      <c r="E127" s="1175">
        <v>-4.43</v>
      </c>
      <c r="F127" s="1175">
        <v>-3.35</v>
      </c>
      <c r="G127" s="1175">
        <v>0.22</v>
      </c>
      <c r="H127" s="1175">
        <v>-2.62</v>
      </c>
      <c r="I127" s="1175">
        <v>-0.97</v>
      </c>
      <c r="J127" s="1175">
        <v>0.21</v>
      </c>
      <c r="K127" s="1175">
        <v>11.17</v>
      </c>
      <c r="L127" s="1175">
        <v>0.96</v>
      </c>
      <c r="M127" s="1175">
        <v>-1.17</v>
      </c>
      <c r="N127" s="1175">
        <v>-1.35</v>
      </c>
      <c r="O127" s="1175">
        <v>-4.04</v>
      </c>
      <c r="P127" s="1174">
        <v>-2.2200000000000002</v>
      </c>
    </row>
    <row r="128" spans="2:16" hidden="1">
      <c r="B128" s="1176" t="s">
        <v>335</v>
      </c>
      <c r="C128" s="1177">
        <v>-1.4263501117950717</v>
      </c>
      <c r="D128" s="1177">
        <v>-1.9658279539864765</v>
      </c>
      <c r="E128" s="1177">
        <v>-5.3644387991065301</v>
      </c>
      <c r="F128" s="1177">
        <v>-4.0399448395289861</v>
      </c>
      <c r="G128" s="1177">
        <v>0.13719645468095454</v>
      </c>
      <c r="H128" s="1177">
        <v>-2.9238605134871865</v>
      </c>
      <c r="I128" s="1177">
        <v>-0.55172876343098087</v>
      </c>
      <c r="J128" s="1177">
        <v>-0.99928989892921205</v>
      </c>
      <c r="K128" s="1177">
        <v>14.908581472682613</v>
      </c>
      <c r="L128" s="1177">
        <v>0.21297407175671079</v>
      </c>
      <c r="M128" s="1177">
        <v>-1.8592404402767215</v>
      </c>
      <c r="N128" s="1177">
        <v>-1.4341970447932617</v>
      </c>
      <c r="O128" s="1177">
        <v>-4.1344089148900975</v>
      </c>
      <c r="P128" s="1177">
        <v>-2.3071830073550736</v>
      </c>
    </row>
    <row r="129" spans="2:17" hidden="1">
      <c r="B129" s="1176" t="s">
        <v>336</v>
      </c>
      <c r="C129" s="1177">
        <v>-1.3954120508426371</v>
      </c>
      <c r="D129" s="1177">
        <v>-1.4018546907814344</v>
      </c>
      <c r="E129" s="1177">
        <v>-2.1093196529561653</v>
      </c>
      <c r="F129" s="1177">
        <v>-3.9067229803242731</v>
      </c>
      <c r="G129" s="1177">
        <v>0.18715441243359887</v>
      </c>
      <c r="H129" s="1177">
        <v>-2.7088054036831455</v>
      </c>
      <c r="I129" s="1177">
        <v>-0.50497284756776395</v>
      </c>
      <c r="J129" s="1177">
        <v>-0.94877576261944707</v>
      </c>
      <c r="K129" s="1177">
        <v>14.213580167471896</v>
      </c>
      <c r="L129" s="1177">
        <v>-0.27956825315343936</v>
      </c>
      <c r="M129" s="1177">
        <v>-2.1723306351449145</v>
      </c>
      <c r="N129" s="1177">
        <v>-0.50552241538734943</v>
      </c>
      <c r="O129" s="1177">
        <v>-4.0164930011638456</v>
      </c>
      <c r="P129" s="1177">
        <v>-1.643608147725828</v>
      </c>
    </row>
    <row r="130" spans="2:17" hidden="1">
      <c r="B130" s="1176" t="s">
        <v>337</v>
      </c>
      <c r="C130" s="1177">
        <v>-1.516165695874705</v>
      </c>
      <c r="D130" s="1177">
        <v>-1.2106799373869381</v>
      </c>
      <c r="E130" s="1177">
        <v>-2.167299397464495</v>
      </c>
      <c r="F130" s="1177">
        <v>-3.7718245543746254</v>
      </c>
      <c r="G130" s="1177">
        <v>-9.91195392262334E-2</v>
      </c>
      <c r="H130" s="1177">
        <v>-2.57083253960535</v>
      </c>
      <c r="I130" s="1177">
        <v>-2.0872458585060261</v>
      </c>
      <c r="J130" s="1177">
        <v>-0.77826552671869109</v>
      </c>
      <c r="K130" s="1177">
        <v>14.214545232843733</v>
      </c>
      <c r="L130" s="1177">
        <v>-0.17604730560466519</v>
      </c>
      <c r="M130" s="1177">
        <v>-2.0660949568226283</v>
      </c>
      <c r="N130" s="1177">
        <v>-0.52641813573699459</v>
      </c>
      <c r="O130" s="1177">
        <v>-4.1332853997031123</v>
      </c>
      <c r="P130" s="1177">
        <v>-1.6934803608920745</v>
      </c>
    </row>
    <row r="131" spans="2:17" hidden="1">
      <c r="B131" s="1176" t="s">
        <v>338</v>
      </c>
      <c r="C131" s="1177">
        <v>-1.8005358884230938</v>
      </c>
      <c r="D131" s="1177">
        <v>-1.3581807727597317</v>
      </c>
      <c r="E131" s="1177">
        <v>-1.5810274735538421</v>
      </c>
      <c r="F131" s="1177">
        <v>-3.6739859673503017</v>
      </c>
      <c r="G131" s="1177">
        <v>0.21360816820403805</v>
      </c>
      <c r="H131" s="1177">
        <v>-2.7125251339976342</v>
      </c>
      <c r="I131" s="1177">
        <v>-2.0981531471687909</v>
      </c>
      <c r="J131" s="1177">
        <v>-0.91821979950201804</v>
      </c>
      <c r="K131" s="1177">
        <v>17.243847954350656</v>
      </c>
      <c r="L131" s="1177">
        <v>0.20343061234926463</v>
      </c>
      <c r="M131" s="1177">
        <v>-2.0889012603049428</v>
      </c>
      <c r="N131" s="1177">
        <v>-9.4583441994389172E-2</v>
      </c>
      <c r="O131" s="1177">
        <v>-4.0369605628894796</v>
      </c>
      <c r="P131" s="1177">
        <v>-1.3662240413085613</v>
      </c>
      <c r="Q131" s="1016"/>
    </row>
    <row r="132" spans="2:17" hidden="1">
      <c r="B132" s="1176" t="s">
        <v>339</v>
      </c>
      <c r="C132" s="1177">
        <v>-1.7087091265407861</v>
      </c>
      <c r="D132" s="1177">
        <v>-1.5600545080324602</v>
      </c>
      <c r="E132" s="1177">
        <v>-0.98359792085805919</v>
      </c>
      <c r="F132" s="1177">
        <v>-2.8317471738145583</v>
      </c>
      <c r="G132" s="1177">
        <v>-8.6164619700779266E-2</v>
      </c>
      <c r="H132" s="1177">
        <v>-2.6555024894861834</v>
      </c>
      <c r="I132" s="1177">
        <v>-2.4347588051580105</v>
      </c>
      <c r="J132" s="1177">
        <v>-0.69162860804578008</v>
      </c>
      <c r="K132" s="1177">
        <v>9.0891660510366243</v>
      </c>
      <c r="L132" s="1177">
        <v>0.26914953339722825</v>
      </c>
      <c r="M132" s="1177">
        <v>-2.4191793540823792</v>
      </c>
      <c r="N132" s="1177">
        <v>-0.58947757484123509</v>
      </c>
      <c r="O132" s="1177">
        <v>-3.7649208649360166</v>
      </c>
      <c r="P132" s="1177">
        <v>-1.6049161546417334</v>
      </c>
      <c r="Q132" s="967"/>
    </row>
    <row r="133" spans="2:17" hidden="1">
      <c r="B133" s="1176" t="s">
        <v>340</v>
      </c>
      <c r="C133" s="1177">
        <v>-1.5023755908065084</v>
      </c>
      <c r="D133" s="1177">
        <v>-1.7662035820928565</v>
      </c>
      <c r="E133" s="1177">
        <v>-1.0061682421570026</v>
      </c>
      <c r="F133" s="1177">
        <v>-2.7250274490783113</v>
      </c>
      <c r="G133" s="1177">
        <v>-7.3730459413354765E-2</v>
      </c>
      <c r="H133" s="1177">
        <v>-2.4983143959421596</v>
      </c>
      <c r="I133" s="1177">
        <v>-2.3934471680443039</v>
      </c>
      <c r="J133" s="1177">
        <v>-0.53880399490812181</v>
      </c>
      <c r="K133" s="1177">
        <v>9.0892958556310504</v>
      </c>
      <c r="L133" s="1177">
        <v>0.42071235003950846</v>
      </c>
      <c r="M133" s="1177">
        <v>-2.2060908364925069</v>
      </c>
      <c r="N133" s="1177">
        <v>-0.53762199279447032</v>
      </c>
      <c r="O133" s="1177">
        <v>-3.3378271668063775</v>
      </c>
      <c r="P133" s="1177">
        <v>-1.4290585700596523</v>
      </c>
      <c r="Q133" s="967"/>
    </row>
    <row r="134" spans="2:17" hidden="1">
      <c r="B134" s="1178" t="s">
        <v>341</v>
      </c>
      <c r="C134" s="1177">
        <v>-1.3557479709798901</v>
      </c>
      <c r="D134" s="1177">
        <v>-1.7942701232611213</v>
      </c>
      <c r="E134" s="1177">
        <v>-1.496957584045655</v>
      </c>
      <c r="F134" s="1177">
        <v>-2.478770684395426</v>
      </c>
      <c r="G134" s="1177">
        <v>-0.13666453898737441</v>
      </c>
      <c r="H134" s="1177">
        <v>-2.1696729484850685</v>
      </c>
      <c r="I134" s="1177">
        <v>-2.104885521323463</v>
      </c>
      <c r="J134" s="1177">
        <v>-0.78297244272628186</v>
      </c>
      <c r="K134" s="1177">
        <v>9.0892958556310521</v>
      </c>
      <c r="L134" s="1177">
        <v>-0.83999333945399268</v>
      </c>
      <c r="M134" s="1177">
        <v>-1.8207723778505214</v>
      </c>
      <c r="N134" s="1177">
        <v>-0.57523375427971368</v>
      </c>
      <c r="O134" s="1177">
        <v>-2.9376953591650046</v>
      </c>
      <c r="P134" s="1177">
        <v>-1.3264628713672844</v>
      </c>
      <c r="Q134" s="967"/>
    </row>
    <row r="135" spans="2:17" hidden="1">
      <c r="B135" s="1179" t="s">
        <v>342</v>
      </c>
      <c r="C135" s="1180">
        <v>-0.97452482594880818</v>
      </c>
      <c r="D135" s="1180">
        <v>-1.7265458950171508</v>
      </c>
      <c r="E135" s="1180">
        <v>-1.5405280532731047</v>
      </c>
      <c r="F135" s="1180">
        <v>-2.1007953044542838</v>
      </c>
      <c r="G135" s="1180">
        <v>-0.76491532426634645</v>
      </c>
      <c r="H135" s="1180">
        <v>-1.7719613285796521</v>
      </c>
      <c r="I135" s="1180">
        <v>-2.1277354504574242</v>
      </c>
      <c r="J135" s="1180">
        <v>-0.65274120523570733</v>
      </c>
      <c r="K135" s="1180">
        <v>9.0892958556310521</v>
      </c>
      <c r="L135" s="1180">
        <v>-0.72472974781248034</v>
      </c>
      <c r="M135" s="1180">
        <v>-1.7736090824508888</v>
      </c>
      <c r="N135" s="1180">
        <v>-0.45261565732720443</v>
      </c>
      <c r="O135" s="1180">
        <v>-2.0277201400805023</v>
      </c>
      <c r="P135" s="1177">
        <v>-0.95224894037204688</v>
      </c>
      <c r="Q135" s="967"/>
    </row>
    <row r="136" spans="2:17" hidden="1">
      <c r="B136" s="1179" t="s">
        <v>343</v>
      </c>
      <c r="C136" s="1180">
        <v>-0.77337059215057957</v>
      </c>
      <c r="D136" s="1180">
        <v>-1.6256106923006164</v>
      </c>
      <c r="E136" s="1180">
        <v>-1.5273386055877691</v>
      </c>
      <c r="F136" s="1180">
        <v>-1.7731349055132961</v>
      </c>
      <c r="G136" s="1180">
        <v>-0.83222091416178534</v>
      </c>
      <c r="H136" s="1180">
        <v>-1.3687447253952212</v>
      </c>
      <c r="I136" s="1180">
        <v>-1.905495405062263</v>
      </c>
      <c r="J136" s="1180">
        <v>-0.44527029167191756</v>
      </c>
      <c r="K136" s="1180">
        <v>3.4814108541472821</v>
      </c>
      <c r="L136" s="1180">
        <v>-0.70278137846102595</v>
      </c>
      <c r="M136" s="1180">
        <v>-1.6221582479338137</v>
      </c>
      <c r="N136" s="1180">
        <v>-0.88820314577874315</v>
      </c>
      <c r="O136" s="1180">
        <v>-1.5379830315939036</v>
      </c>
      <c r="P136" s="1177">
        <v>-1.0940652788886118</v>
      </c>
      <c r="Q136" s="967"/>
    </row>
    <row r="137" spans="2:17" hidden="1">
      <c r="B137" s="1179" t="s">
        <v>344</v>
      </c>
      <c r="C137" s="1180">
        <v>-0.41790647206750853</v>
      </c>
      <c r="D137" s="1180">
        <v>-1.3907871662974469</v>
      </c>
      <c r="E137" s="1180">
        <v>-2.2925269063852283</v>
      </c>
      <c r="F137" s="1180">
        <v>-1.253771503784451</v>
      </c>
      <c r="G137" s="1180">
        <v>-0.67467652781884047</v>
      </c>
      <c r="H137" s="1180">
        <v>-1.3877264696130709</v>
      </c>
      <c r="I137" s="1180">
        <v>-1.8742044327763274</v>
      </c>
      <c r="J137" s="1180">
        <v>-0.24369746717026741</v>
      </c>
      <c r="K137" s="1180">
        <v>3.4863412984735831</v>
      </c>
      <c r="L137" s="1180">
        <v>-0.47194801147952825</v>
      </c>
      <c r="M137" s="1180">
        <v>-0.98530597238053463</v>
      </c>
      <c r="N137" s="1180">
        <v>-0.9205316561429755</v>
      </c>
      <c r="O137" s="1180">
        <v>-0.95478836771126785</v>
      </c>
      <c r="P137" s="1181">
        <v>-0.93137364059368011</v>
      </c>
      <c r="Q137" s="967"/>
    </row>
    <row r="138" spans="2:17" hidden="1">
      <c r="B138" s="1179"/>
      <c r="C138" s="1180"/>
      <c r="D138" s="1180"/>
      <c r="E138" s="1180"/>
      <c r="F138" s="1180"/>
      <c r="G138" s="1180"/>
      <c r="H138" s="1180"/>
      <c r="I138" s="1180"/>
      <c r="J138" s="1180"/>
      <c r="K138" s="1180"/>
      <c r="L138" s="1180"/>
      <c r="M138" s="1180"/>
      <c r="N138" s="1180"/>
      <c r="O138" s="1180"/>
      <c r="P138" s="1177"/>
      <c r="Q138" s="967"/>
    </row>
    <row r="139" spans="2:17">
      <c r="B139" s="1170">
        <v>2017</v>
      </c>
      <c r="C139" s="1180"/>
      <c r="D139" s="1180"/>
      <c r="E139" s="1180"/>
      <c r="F139" s="1180"/>
      <c r="G139" s="1180"/>
      <c r="H139" s="1180"/>
      <c r="I139" s="1180"/>
      <c r="J139" s="1180"/>
      <c r="K139" s="1180"/>
      <c r="L139" s="1180"/>
      <c r="M139" s="1180"/>
      <c r="N139" s="1180"/>
      <c r="O139" s="1180"/>
      <c r="P139" s="1181"/>
      <c r="Q139" s="967"/>
    </row>
    <row r="140" spans="2:17">
      <c r="B140" s="1179" t="s">
        <v>345</v>
      </c>
      <c r="C140" s="1180">
        <v>-0.6098891943925655</v>
      </c>
      <c r="D140" s="1180">
        <v>-1.5157386623173341</v>
      </c>
      <c r="E140" s="1180">
        <v>-2.1626006406212817</v>
      </c>
      <c r="F140" s="1180">
        <v>-0.62251798649920476</v>
      </c>
      <c r="G140" s="1180">
        <v>-0.67599333302897913</v>
      </c>
      <c r="H140" s="1180">
        <v>-1.7590654897776337</v>
      </c>
      <c r="I140" s="1180">
        <v>-1.4424545250849241</v>
      </c>
      <c r="J140" s="1180">
        <v>0.20419851273130174</v>
      </c>
      <c r="K140" s="1180">
        <v>3.4863821118612748</v>
      </c>
      <c r="L140" s="1180">
        <v>-1.7098598140541377E-2</v>
      </c>
      <c r="M140" s="1180">
        <v>-0.61948138019666255</v>
      </c>
      <c r="N140" s="1180">
        <v>-0.79262734550809011</v>
      </c>
      <c r="O140" s="1180">
        <v>-0.29690145711607219</v>
      </c>
      <c r="P140" s="1177">
        <v>-0.65075635174998148</v>
      </c>
      <c r="Q140" s="967"/>
    </row>
    <row r="141" spans="2:17">
      <c r="B141" s="1179" t="s">
        <v>334</v>
      </c>
      <c r="C141" s="1180">
        <v>-0.42458646050109738</v>
      </c>
      <c r="D141" s="1180">
        <v>-1.6574485151077734</v>
      </c>
      <c r="E141" s="1180">
        <v>-1.9086657487373149</v>
      </c>
      <c r="F141" s="1180">
        <v>0.26277583971474616</v>
      </c>
      <c r="G141" s="1180">
        <v>-0.5349567426410351</v>
      </c>
      <c r="H141" s="1180">
        <v>-1.2936549744497983</v>
      </c>
      <c r="I141" s="1180">
        <v>-1.3121521121865598</v>
      </c>
      <c r="J141" s="1180">
        <v>0.1789451022630173</v>
      </c>
      <c r="K141" s="1180">
        <v>3.4863821118612748</v>
      </c>
      <c r="L141" s="1180">
        <v>0.23527997196464145</v>
      </c>
      <c r="M141" s="1180">
        <v>-4.5930967643592613E-2</v>
      </c>
      <c r="N141" s="1180">
        <v>-0.43013431785036138</v>
      </c>
      <c r="O141" s="1180">
        <v>1.2886429328101467</v>
      </c>
      <c r="P141" s="1177">
        <v>6.2131183174196636E-2</v>
      </c>
      <c r="Q141" s="967"/>
    </row>
    <row r="142" spans="2:17">
      <c r="B142" s="1179" t="s">
        <v>335</v>
      </c>
      <c r="C142" s="1180">
        <v>-0.12540970725649636</v>
      </c>
      <c r="D142" s="1180">
        <v>-1.4531393562938533</v>
      </c>
      <c r="E142" s="1180">
        <v>-0.94787545189077838</v>
      </c>
      <c r="F142" s="1180">
        <v>1.6406393016820564</v>
      </c>
      <c r="G142" s="1180">
        <v>-0.29531186660880504</v>
      </c>
      <c r="H142" s="1180">
        <v>-0.78782807553089418</v>
      </c>
      <c r="I142" s="1180">
        <v>-1.7403593196690048</v>
      </c>
      <c r="J142" s="1180">
        <v>0.40043630138737463</v>
      </c>
      <c r="K142" s="1180">
        <v>0.11921054260159991</v>
      </c>
      <c r="L142" s="1180">
        <v>0.87119259496577506</v>
      </c>
      <c r="M142" s="1180">
        <v>0.92251716475375556</v>
      </c>
      <c r="N142" s="1180">
        <v>-0.1890731116758082</v>
      </c>
      <c r="O142" s="1180">
        <v>1.2069432111972755</v>
      </c>
      <c r="P142" s="1177">
        <v>0.2106878642899046</v>
      </c>
      <c r="Q142" s="967"/>
    </row>
    <row r="143" spans="2:17">
      <c r="B143" s="1179" t="s">
        <v>336</v>
      </c>
      <c r="C143" s="1180">
        <v>-0.26482793174281705</v>
      </c>
      <c r="D143" s="1180">
        <v>-1.2890798117727087</v>
      </c>
      <c r="E143" s="1180">
        <v>-0.88709051616751022</v>
      </c>
      <c r="F143" s="1180">
        <v>2.0343887387261228</v>
      </c>
      <c r="G143" s="1180">
        <v>-0.33185243854264579</v>
      </c>
      <c r="H143" s="1180">
        <v>-0.85673235425186567</v>
      </c>
      <c r="I143" s="1180">
        <v>-1.6118845111242175</v>
      </c>
      <c r="J143" s="1180">
        <v>0.44465193284339843</v>
      </c>
      <c r="K143" s="1180">
        <v>2.1573248122062072</v>
      </c>
      <c r="L143" s="1180">
        <v>1.3023818684054556</v>
      </c>
      <c r="M143" s="1180">
        <v>1.213669800376227</v>
      </c>
      <c r="N143" s="1180">
        <v>0.13178292733866392</v>
      </c>
      <c r="O143" s="1180">
        <v>1.3548563040144179</v>
      </c>
      <c r="P143" s="1177">
        <v>0.48099937193064601</v>
      </c>
      <c r="Q143" s="967"/>
    </row>
    <row r="144" spans="2:17">
      <c r="B144" s="1188" t="s">
        <v>337</v>
      </c>
      <c r="C144" s="1180">
        <v>0.14929259752569646</v>
      </c>
      <c r="D144" s="1180">
        <v>-0.97887830566580902</v>
      </c>
      <c r="E144" s="1180">
        <v>-1.0146527528077209</v>
      </c>
      <c r="F144" s="1180">
        <v>2.1640951010880149</v>
      </c>
      <c r="G144" s="1180">
        <v>-1.4621395046865437E-2</v>
      </c>
      <c r="H144" s="1180">
        <v>-0.71028544718094722</v>
      </c>
      <c r="I144" s="1180">
        <v>-3.486506099026343E-3</v>
      </c>
      <c r="J144" s="1180">
        <v>0.1732494055368905</v>
      </c>
      <c r="K144" s="1180">
        <v>2.1588137733888679</v>
      </c>
      <c r="L144" s="1180">
        <v>0.88285487589649936</v>
      </c>
      <c r="M144" s="1180">
        <v>1.4591577176836346</v>
      </c>
      <c r="N144" s="1180">
        <v>0.28060286284434799</v>
      </c>
      <c r="O144" s="1180">
        <v>1.9188402821589623</v>
      </c>
      <c r="P144" s="1177">
        <v>0.7471833554252294</v>
      </c>
      <c r="Q144" s="1189"/>
    </row>
    <row r="145" spans="1:18">
      <c r="B145" s="1179" t="s">
        <v>338</v>
      </c>
      <c r="C145" s="1180">
        <v>0.29043811869424729</v>
      </c>
      <c r="D145" s="1180">
        <v>-0.74180082460812979</v>
      </c>
      <c r="E145" s="1180">
        <v>-2.3922872439758991</v>
      </c>
      <c r="F145" s="1180">
        <v>2.5209627311517879</v>
      </c>
      <c r="G145" s="1180">
        <v>-0.19407536155273686</v>
      </c>
      <c r="H145" s="1180">
        <v>-0.80710876759166883</v>
      </c>
      <c r="I145" s="1180">
        <v>-1.6641739848832771E-3</v>
      </c>
      <c r="J145" s="1180">
        <v>0.58713889476871284</v>
      </c>
      <c r="K145" s="1180">
        <v>-0.48072747324556797</v>
      </c>
      <c r="L145" s="1180">
        <v>0.8645257242017701</v>
      </c>
      <c r="M145" s="1180">
        <v>1.7028469367906363</v>
      </c>
      <c r="N145" s="1180">
        <v>-0.28148361706005209</v>
      </c>
      <c r="O145" s="1180">
        <v>1.8169555946980331</v>
      </c>
      <c r="P145" s="1177">
        <v>0.31291981489651732</v>
      </c>
    </row>
    <row r="146" spans="1:18">
      <c r="B146" s="1188" t="s">
        <v>339</v>
      </c>
      <c r="C146" s="1180">
        <v>0.46958574797553165</v>
      </c>
      <c r="D146" s="1180">
        <v>-0.58359930973775898</v>
      </c>
      <c r="E146" s="1180">
        <v>-2.4278453239750974</v>
      </c>
      <c r="F146" s="1180">
        <v>2.4071745743014406</v>
      </c>
      <c r="G146" s="1180">
        <v>-3.1579663013259207E-2</v>
      </c>
      <c r="H146" s="1180">
        <v>-1.0082022767048171</v>
      </c>
      <c r="I146" s="1180">
        <v>0.28512917488716649</v>
      </c>
      <c r="J146" s="1180">
        <v>0.54599412752973642</v>
      </c>
      <c r="K146" s="1180">
        <v>-3.2770280256751216</v>
      </c>
      <c r="L146" s="1180">
        <v>1.928462451184787</v>
      </c>
      <c r="M146" s="1180">
        <v>2.1205300713001529</v>
      </c>
      <c r="N146" s="1180">
        <v>-0.56095165555534177</v>
      </c>
      <c r="O146" s="1180">
        <v>1.9227320766593836</v>
      </c>
      <c r="P146" s="1177">
        <v>0.1401903061483134</v>
      </c>
    </row>
    <row r="147" spans="1:18">
      <c r="B147" s="1179" t="s">
        <v>340</v>
      </c>
      <c r="C147" s="1180">
        <v>0.35019687016490941</v>
      </c>
      <c r="D147" s="1180">
        <v>-0.26441208810781269</v>
      </c>
      <c r="E147" s="1180">
        <v>-2.3735476223905372</v>
      </c>
      <c r="F147" s="1180">
        <v>2.4954490251242856</v>
      </c>
      <c r="G147" s="1180">
        <v>2.1859869874440996E-2</v>
      </c>
      <c r="H147" s="1180">
        <v>-0.88477283841417176</v>
      </c>
      <c r="I147" s="1180">
        <v>0.33416508564168002</v>
      </c>
      <c r="J147" s="1180">
        <v>0.77683810731212777</v>
      </c>
      <c r="K147" s="1180">
        <v>-3.2770280256751216</v>
      </c>
      <c r="L147" s="1180">
        <v>1.9197490354007529</v>
      </c>
      <c r="M147" s="1180">
        <v>2.0487957083452191</v>
      </c>
      <c r="N147" s="1180">
        <v>-0.50017481394584173</v>
      </c>
      <c r="O147" s="1180">
        <v>1.7602330723819781</v>
      </c>
      <c r="P147" s="1177">
        <v>0.13676063356249379</v>
      </c>
    </row>
    <row r="148" spans="1:18">
      <c r="B148" s="1179" t="s">
        <v>341</v>
      </c>
      <c r="C148" s="1180">
        <v>0.26798166994410622</v>
      </c>
      <c r="D148" s="1180">
        <v>0.21750417941999167</v>
      </c>
      <c r="E148" s="1180">
        <v>-1.0472636839617522</v>
      </c>
      <c r="F148" s="1180">
        <v>3.905000187467178</v>
      </c>
      <c r="G148" s="1180">
        <v>0.11984658999000253</v>
      </c>
      <c r="H148" s="1180">
        <v>-1.1087974143197843</v>
      </c>
      <c r="I148" s="1180">
        <v>0.5650970690398216</v>
      </c>
      <c r="J148" s="1180">
        <v>1.6898011155956016</v>
      </c>
      <c r="K148" s="1180">
        <v>-3.2770280256751216</v>
      </c>
      <c r="L148" s="1180">
        <v>1.9653811842768931</v>
      </c>
      <c r="M148" s="1180">
        <v>2.072252533144181</v>
      </c>
      <c r="N148" s="1180">
        <v>9.9956207396045826E-2</v>
      </c>
      <c r="O148" s="1180">
        <v>2.4913894818383797</v>
      </c>
      <c r="P148" s="1177">
        <v>0.77513094473729005</v>
      </c>
    </row>
    <row r="149" spans="1:18">
      <c r="B149" s="1179" t="s">
        <v>342</v>
      </c>
      <c r="C149" s="1180">
        <v>0.94749907175859516</v>
      </c>
      <c r="D149" s="1180">
        <v>1.9077508299046642</v>
      </c>
      <c r="E149" s="1180">
        <v>-0.6788562818437649</v>
      </c>
      <c r="F149" s="1180">
        <v>7.4672775221643173</v>
      </c>
      <c r="G149" s="1180">
        <v>1.2159209364138279</v>
      </c>
      <c r="H149" s="1180">
        <v>1.8531159791224106E-2</v>
      </c>
      <c r="I149" s="1180">
        <v>0.93648526690823797</v>
      </c>
      <c r="J149" s="1180">
        <v>4.8360873436512186</v>
      </c>
      <c r="K149" s="1180">
        <v>-3.2770280256751216</v>
      </c>
      <c r="L149" s="1180">
        <v>2.4921573470209069</v>
      </c>
      <c r="M149" s="1180">
        <v>4.609237786846121</v>
      </c>
      <c r="N149" s="1180">
        <v>1.3822970299529169</v>
      </c>
      <c r="O149" s="1180">
        <v>4.3963648741029093</v>
      </c>
      <c r="P149" s="1177">
        <v>2.2358961784492815</v>
      </c>
      <c r="Q149" s="967"/>
    </row>
    <row r="150" spans="1:18">
      <c r="B150" s="1179" t="s">
        <v>343</v>
      </c>
      <c r="C150" s="1180">
        <v>1.1693940457043528</v>
      </c>
      <c r="D150" s="1180">
        <v>2.6237955188826101</v>
      </c>
      <c r="E150" s="1180">
        <v>-0.61621478573175015</v>
      </c>
      <c r="F150" s="1180">
        <v>8.7786979427772813</v>
      </c>
      <c r="G150" s="1180">
        <v>1.6656570179858443</v>
      </c>
      <c r="H150" s="1180">
        <v>-1.7829122514401163E-2</v>
      </c>
      <c r="I150" s="1180">
        <v>0.8936284772890879</v>
      </c>
      <c r="J150" s="1180">
        <v>5.8323917201453135</v>
      </c>
      <c r="K150" s="1180">
        <v>-2.2537005994401227</v>
      </c>
      <c r="L150" s="1180">
        <v>1.7590081394226909</v>
      </c>
      <c r="M150" s="1180">
        <v>5.6190184818697642</v>
      </c>
      <c r="N150" s="1180">
        <v>1.9065022710966328</v>
      </c>
      <c r="O150" s="1180">
        <v>5.6476879886282916</v>
      </c>
      <c r="P150" s="1177">
        <v>2.9715429836730589</v>
      </c>
      <c r="Q150" s="967"/>
    </row>
    <row r="151" spans="1:18">
      <c r="B151" s="1179" t="s">
        <v>344</v>
      </c>
      <c r="C151" s="1180">
        <v>1.5095408009856204</v>
      </c>
      <c r="D151" s="1180">
        <v>3.2705432509426258</v>
      </c>
      <c r="E151" s="1180">
        <v>-0.44754881696902338</v>
      </c>
      <c r="F151" s="1180">
        <v>8.7704427365829183</v>
      </c>
      <c r="G151" s="1180">
        <v>1.5745170068308889</v>
      </c>
      <c r="H151" s="1180">
        <v>0.54820903128984799</v>
      </c>
      <c r="I151" s="1180">
        <v>0.88843899322186282</v>
      </c>
      <c r="J151" s="1180">
        <v>6.3492923051254646</v>
      </c>
      <c r="K151" s="1180">
        <v>-2.2558528499432517</v>
      </c>
      <c r="L151" s="1180">
        <v>2.0920978184415295</v>
      </c>
      <c r="M151" s="1180">
        <v>6.0402897455926974</v>
      </c>
      <c r="N151" s="1180">
        <v>2.1969633693236679</v>
      </c>
      <c r="O151" s="1180">
        <v>6.604787317277494</v>
      </c>
      <c r="P151" s="1177">
        <v>3.4558454527203519</v>
      </c>
      <c r="Q151" s="967"/>
    </row>
    <row r="152" spans="1:18">
      <c r="B152" s="1179"/>
      <c r="C152" s="1180"/>
      <c r="D152" s="1180"/>
      <c r="E152" s="1180"/>
      <c r="F152" s="1180"/>
      <c r="G152" s="1180"/>
      <c r="H152" s="1180"/>
      <c r="I152" s="1180"/>
      <c r="J152" s="1180"/>
      <c r="K152" s="1180"/>
      <c r="L152" s="1180"/>
      <c r="M152" s="1180"/>
      <c r="N152" s="1180"/>
      <c r="O152" s="1180"/>
      <c r="P152" s="1177"/>
      <c r="Q152" s="967"/>
    </row>
    <row r="153" spans="1:18">
      <c r="B153" s="930">
        <v>2018</v>
      </c>
      <c r="C153" s="1180"/>
      <c r="D153" s="1180"/>
      <c r="E153" s="1180"/>
      <c r="F153" s="1180"/>
      <c r="G153" s="1180"/>
      <c r="H153" s="1180"/>
      <c r="I153" s="1180"/>
      <c r="J153" s="1180"/>
      <c r="K153" s="1180"/>
      <c r="L153" s="1180"/>
      <c r="M153" s="1180"/>
      <c r="N153" s="1180"/>
      <c r="O153" s="1180"/>
      <c r="P153" s="1177"/>
      <c r="Q153" s="967"/>
    </row>
    <row r="154" spans="1:18">
      <c r="B154" s="930" t="s">
        <v>345</v>
      </c>
      <c r="C154" s="1180">
        <v>1.826950289161533</v>
      </c>
      <c r="D154" s="1180">
        <v>4.1180172964605077</v>
      </c>
      <c r="E154" s="1180">
        <v>-0.5249330395574292</v>
      </c>
      <c r="F154" s="1180">
        <v>8.9990082438645036</v>
      </c>
      <c r="G154" s="1180">
        <v>1.8222126652010617</v>
      </c>
      <c r="H154" s="1180">
        <v>1.3023749991433631</v>
      </c>
      <c r="I154" s="1180">
        <v>0.40915309820370727</v>
      </c>
      <c r="J154" s="1180">
        <v>7.9504640052405762</v>
      </c>
      <c r="K154" s="1180">
        <v>-2.2519873468709095</v>
      </c>
      <c r="L154" s="1180">
        <v>1.6258416734785452</v>
      </c>
      <c r="M154" s="1180">
        <v>6.6370191644509191</v>
      </c>
      <c r="N154" s="1180">
        <v>2.4544014779365186</v>
      </c>
      <c r="O154" s="1180">
        <v>6.1728081573455107</v>
      </c>
      <c r="P154" s="1177">
        <v>3.5223565626566256</v>
      </c>
      <c r="Q154" s="967"/>
    </row>
    <row r="155" spans="1:18">
      <c r="A155" s="1320"/>
      <c r="B155" s="1179" t="s">
        <v>334</v>
      </c>
      <c r="C155" s="1180">
        <v>2.0404303984023153</v>
      </c>
      <c r="D155" s="1180">
        <v>5.2088280201286308</v>
      </c>
      <c r="E155" s="1180">
        <v>-0.65336840331123858</v>
      </c>
      <c r="F155" s="1180">
        <v>8.7081264201375408</v>
      </c>
      <c r="G155" s="1180">
        <v>1.8444433352270195</v>
      </c>
      <c r="H155" s="1180">
        <v>1.1722886624979667</v>
      </c>
      <c r="I155" s="1180">
        <v>0.56005602982498459</v>
      </c>
      <c r="J155" s="1180">
        <v>8.9612253272443265</v>
      </c>
      <c r="K155" s="1180">
        <v>-2.2500369098192419</v>
      </c>
      <c r="L155" s="1180">
        <v>1.4507217984059073</v>
      </c>
      <c r="M155" s="1180">
        <v>6.3139511784823688</v>
      </c>
      <c r="N155" s="1180">
        <v>2.414355080938213</v>
      </c>
      <c r="O155" s="1180">
        <v>4.3490176283625059</v>
      </c>
      <c r="P155" s="1180">
        <v>2.9752429305622163</v>
      </c>
      <c r="Q155" s="1180"/>
    </row>
    <row r="156" spans="1:18">
      <c r="A156" s="1320"/>
      <c r="B156" s="1188" t="s">
        <v>335</v>
      </c>
      <c r="C156" s="1180">
        <v>2.0160062107702936</v>
      </c>
      <c r="D156" s="1180">
        <v>4.8126532048146764</v>
      </c>
      <c r="E156" s="1180">
        <v>-1.320659400942259</v>
      </c>
      <c r="F156" s="1180">
        <v>8.5175973143164043</v>
      </c>
      <c r="G156" s="1180">
        <v>1.9146225076926093</v>
      </c>
      <c r="H156" s="1180">
        <v>-0.35025399516848132</v>
      </c>
      <c r="I156" s="1180">
        <v>-1.0270891606043664</v>
      </c>
      <c r="J156" s="1180">
        <v>10.484348110801278</v>
      </c>
      <c r="K156" s="1180">
        <v>-2.2449025197026962</v>
      </c>
      <c r="L156" s="1180">
        <v>1.3049355274595387</v>
      </c>
      <c r="M156" s="1180">
        <v>5.3529935081664703</v>
      </c>
      <c r="N156" s="1180">
        <v>2.3715929434782179</v>
      </c>
      <c r="O156" s="1180">
        <v>4.5388795082621947</v>
      </c>
      <c r="P156" s="1180">
        <v>2.6827512055836999</v>
      </c>
      <c r="Q156" s="1180"/>
    </row>
    <row r="157" spans="1:18">
      <c r="A157" s="1320"/>
      <c r="B157" s="930" t="s">
        <v>336</v>
      </c>
      <c r="C157" s="1180">
        <v>2.3375337716200928</v>
      </c>
      <c r="D157" s="1180">
        <v>5.14312998159423</v>
      </c>
      <c r="E157" s="1180">
        <v>-1.3632601613703277</v>
      </c>
      <c r="F157" s="1180">
        <v>8.4492051329260178</v>
      </c>
      <c r="G157" s="1180">
        <v>2.0630443446633562</v>
      </c>
      <c r="H157" s="1180">
        <v>-0.67290091900196192</v>
      </c>
      <c r="I157" s="1180">
        <v>-1.2848318272660419</v>
      </c>
      <c r="J157" s="1180">
        <v>10.355931824079633</v>
      </c>
      <c r="K157" s="1180">
        <v>-3.5816642644284413</v>
      </c>
      <c r="L157" s="1180">
        <v>2.8353997787630369</v>
      </c>
      <c r="M157" s="1180">
        <v>5.6988678716974439</v>
      </c>
      <c r="N157" s="1180">
        <v>2.2596952810482795</v>
      </c>
      <c r="O157" s="1180">
        <v>4.9378997096490629</v>
      </c>
      <c r="P157" s="1180">
        <v>2.7121713620765764</v>
      </c>
      <c r="Q157" s="1180"/>
    </row>
    <row r="158" spans="1:18">
      <c r="A158" s="1320"/>
      <c r="B158" s="930" t="s">
        <v>337</v>
      </c>
      <c r="C158" s="1180">
        <v>2.1815970089018144</v>
      </c>
      <c r="D158" s="1180">
        <v>5.1520253388234183</v>
      </c>
      <c r="E158" s="1180">
        <v>-1.361303272675296</v>
      </c>
      <c r="F158" s="1180">
        <v>8.296163304948978</v>
      </c>
      <c r="G158" s="1180">
        <v>1.9589186794603419</v>
      </c>
      <c r="H158" s="1180">
        <v>-0.57771499066076037</v>
      </c>
      <c r="I158" s="1180">
        <v>-1.2953152365678511</v>
      </c>
      <c r="J158" s="1180">
        <v>10.671569870228058</v>
      </c>
      <c r="K158" s="1180">
        <v>-3.58453358626315</v>
      </c>
      <c r="L158" s="1180">
        <v>3.2919554384670979</v>
      </c>
      <c r="M158" s="1180">
        <v>6.140475713623661</v>
      </c>
      <c r="N158" s="1180">
        <v>2.2797407225455757</v>
      </c>
      <c r="O158" s="1180">
        <v>4.8874234736943301</v>
      </c>
      <c r="P158" s="1180">
        <v>2.7117541946855006</v>
      </c>
      <c r="Q158" s="1180"/>
      <c r="R158" s="1391"/>
    </row>
    <row r="159" spans="1:18">
      <c r="A159" s="1320"/>
      <c r="B159" s="930" t="s">
        <v>338</v>
      </c>
      <c r="C159" s="1180">
        <v>2.5779272597735492</v>
      </c>
      <c r="D159" s="1180">
        <v>5.2666109171500608</v>
      </c>
      <c r="E159" s="1180">
        <v>-0.70182186774839783</v>
      </c>
      <c r="F159" s="1180">
        <v>7.3644174625414394</v>
      </c>
      <c r="G159" s="1180">
        <v>2.3787520964667852</v>
      </c>
      <c r="H159" s="1180">
        <v>-0.20437389790421978</v>
      </c>
      <c r="I159" s="1180">
        <v>-1.1958648527093496</v>
      </c>
      <c r="J159" s="1180">
        <v>10.198400040583454</v>
      </c>
      <c r="K159" s="1180">
        <v>-3.58453358626315</v>
      </c>
      <c r="L159" s="1180">
        <v>3.2647437508397159</v>
      </c>
      <c r="M159" s="1180">
        <v>6.8462555153869342</v>
      </c>
      <c r="N159" s="1180">
        <v>2.4786225911234805</v>
      </c>
      <c r="O159" s="1180">
        <v>5.1188801765728487</v>
      </c>
      <c r="P159" s="1360">
        <v>2.9086189416631214</v>
      </c>
      <c r="Q159" s="1320"/>
      <c r="R159" s="1391"/>
    </row>
    <row r="160" spans="1:18">
      <c r="A160" s="1320"/>
      <c r="B160" s="930" t="s">
        <v>339</v>
      </c>
      <c r="C160" s="1180">
        <v>2.8284143111551918</v>
      </c>
      <c r="D160" s="1180">
        <v>5.6591747971503459</v>
      </c>
      <c r="E160" s="1180">
        <v>-0.71241597447400107</v>
      </c>
      <c r="F160" s="1180">
        <v>7.857307074684905</v>
      </c>
      <c r="G160" s="1180">
        <v>2.6788172829153689</v>
      </c>
      <c r="H160" s="1180">
        <v>0.19616839147675869</v>
      </c>
      <c r="I160" s="1180">
        <v>-1.0374587996770712</v>
      </c>
      <c r="J160" s="1180">
        <v>10.864873460770763</v>
      </c>
      <c r="K160" s="1180">
        <v>6.3080499253673983</v>
      </c>
      <c r="L160" s="1180">
        <v>5.4151879587170049</v>
      </c>
      <c r="M160" s="1180">
        <v>7.5302338997200069</v>
      </c>
      <c r="N160" s="1180">
        <v>3.9409835133928928</v>
      </c>
      <c r="O160" s="1180">
        <v>6.3456161304501935</v>
      </c>
      <c r="P160" s="1360">
        <v>4.2865951788096934</v>
      </c>
      <c r="Q160" s="1320"/>
      <c r="R160" s="1391"/>
    </row>
    <row r="161" spans="1:18">
      <c r="A161" s="1320"/>
      <c r="B161" s="930" t="s">
        <v>340</v>
      </c>
      <c r="C161" s="1180">
        <v>3.1501621264363955</v>
      </c>
      <c r="D161" s="1180">
        <v>6.0272839202321071</v>
      </c>
      <c r="E161" s="1180">
        <v>-0.76584948001444664</v>
      </c>
      <c r="F161" s="1180">
        <v>8.7826817878543739</v>
      </c>
      <c r="G161" s="1180">
        <v>2.8933895076432625</v>
      </c>
      <c r="H161" s="1180">
        <v>0.66549237840278774</v>
      </c>
      <c r="I161" s="1180">
        <v>-1.0667533550247299</v>
      </c>
      <c r="J161" s="1180">
        <v>10.467214656333045</v>
      </c>
      <c r="K161" s="1180">
        <v>6.3072977413363596</v>
      </c>
      <c r="L161" s="1180">
        <v>5.5327561179894902</v>
      </c>
      <c r="M161" s="1180">
        <v>7.8385718077893296</v>
      </c>
      <c r="N161" s="1180">
        <v>4.2205006459312466</v>
      </c>
      <c r="O161" s="1180">
        <v>7.5154400580179637</v>
      </c>
      <c r="P161" s="1360">
        <v>4.8288330141175173</v>
      </c>
      <c r="Q161" s="1320"/>
      <c r="R161" s="1391"/>
    </row>
    <row r="162" spans="1:18">
      <c r="A162" s="1320"/>
      <c r="B162" s="930" t="s">
        <v>341</v>
      </c>
      <c r="C162" s="1180">
        <v>3.3529688344187791</v>
      </c>
      <c r="D162" s="1180">
        <v>6.9752176174478375</v>
      </c>
      <c r="E162" s="1180">
        <v>-0.46923355391221833</v>
      </c>
      <c r="F162" s="1180">
        <v>10.600032380784597</v>
      </c>
      <c r="G162" s="1180">
        <v>4.7711265200652386</v>
      </c>
      <c r="H162" s="1180">
        <v>1.4894550121773431</v>
      </c>
      <c r="I162" s="1180">
        <v>-0.89014158866129733</v>
      </c>
      <c r="J162" s="1180">
        <v>10.003161515525893</v>
      </c>
      <c r="K162" s="1180">
        <v>6.3072977413363596</v>
      </c>
      <c r="L162" s="1180">
        <v>5.7698241836227071</v>
      </c>
      <c r="M162" s="1180">
        <v>7.7851004391922274</v>
      </c>
      <c r="N162" s="1180">
        <v>4.8279541000260551</v>
      </c>
      <c r="O162" s="1180">
        <v>7.9363236052720332</v>
      </c>
      <c r="P162" s="1360">
        <v>5.3903088775004271</v>
      </c>
      <c r="Q162" s="1320"/>
      <c r="R162" s="1391"/>
    </row>
    <row r="163" spans="1:18">
      <c r="A163" s="1320"/>
      <c r="B163" s="930" t="s">
        <v>342</v>
      </c>
      <c r="C163" s="1180">
        <v>10.809708601192058</v>
      </c>
      <c r="D163" s="1393">
        <v>53.83379801324044</v>
      </c>
      <c r="E163" s="1393">
        <v>2.2037484443481636</v>
      </c>
      <c r="F163" s="1393">
        <v>35.572268904724112</v>
      </c>
      <c r="G163" s="1394">
        <v>17.083591010573883</v>
      </c>
      <c r="H163" s="1320">
        <v>19.613588816201322</v>
      </c>
      <c r="I163" s="1393">
        <v>0.11477780396660364</v>
      </c>
      <c r="J163" s="1393">
        <v>36.237776175863459</v>
      </c>
      <c r="K163" s="1393">
        <v>6.3072977413363596</v>
      </c>
      <c r="L163" s="1394">
        <v>15.678249136387556</v>
      </c>
      <c r="M163" s="1394">
        <v>19.313262259113984</v>
      </c>
      <c r="N163" s="1320">
        <v>18.712922266244124</v>
      </c>
      <c r="O163" s="1394">
        <v>26.784060483607732</v>
      </c>
      <c r="P163" s="1360">
        <v>20.854126323373801</v>
      </c>
      <c r="Q163" s="1320"/>
      <c r="R163" s="1391"/>
    </row>
    <row r="164" spans="1:18">
      <c r="A164" s="1320"/>
      <c r="B164" s="930" t="s">
        <v>343</v>
      </c>
      <c r="C164" s="1320">
        <v>18.469290752595846</v>
      </c>
      <c r="D164" s="1393">
        <v>69.142648575357569</v>
      </c>
      <c r="E164" s="1393">
        <v>7.0447773742093878</v>
      </c>
      <c r="F164" s="1393">
        <v>46.01273130769512</v>
      </c>
      <c r="G164" s="1394">
        <v>20.562732205387825</v>
      </c>
      <c r="H164" s="1320">
        <v>22.01772057225908</v>
      </c>
      <c r="I164" s="1393">
        <v>0.33747087009889931</v>
      </c>
      <c r="J164" s="1393">
        <v>56.699045271977951</v>
      </c>
      <c r="K164" s="1393">
        <v>8.2254552673004966</v>
      </c>
      <c r="L164" s="1394">
        <v>27.340333541739636</v>
      </c>
      <c r="M164" s="1394">
        <v>36.209080578673934</v>
      </c>
      <c r="N164" s="1320">
        <v>26.017253947638697</v>
      </c>
      <c r="O164" s="1394">
        <v>42.713990834852567</v>
      </c>
      <c r="P164" s="1360">
        <v>31.005289232223141</v>
      </c>
      <c r="Q164" s="1320"/>
      <c r="R164" s="1391"/>
    </row>
    <row r="165" spans="1:18">
      <c r="A165" s="1320"/>
      <c r="B165" s="930" t="s">
        <v>344</v>
      </c>
      <c r="C165" s="1320">
        <v>30.205412569419575</v>
      </c>
      <c r="D165" s="1393">
        <v>81.480885074028294</v>
      </c>
      <c r="E165" s="1393">
        <v>10.482268648977989</v>
      </c>
      <c r="F165" s="1393">
        <v>57.082094666211901</v>
      </c>
      <c r="G165" s="1394">
        <v>30.79719369037397</v>
      </c>
      <c r="H165" s="1320">
        <v>56.465690285066117</v>
      </c>
      <c r="I165" s="1393">
        <v>1.6118748712153019</v>
      </c>
      <c r="J165" s="1393">
        <v>60.450569285214243</v>
      </c>
      <c r="K165" s="1393">
        <v>8.2226819625894834</v>
      </c>
      <c r="L165" s="1394">
        <v>44.263785278159993</v>
      </c>
      <c r="M165" s="1394">
        <v>48.820106027911827</v>
      </c>
      <c r="N165" s="1320">
        <v>37.077578415165057</v>
      </c>
      <c r="O165" s="1394">
        <v>53.681109155995685</v>
      </c>
      <c r="P165" s="1360">
        <v>42.08751642780355</v>
      </c>
      <c r="Q165" s="1320"/>
      <c r="R165" s="1391"/>
    </row>
    <row r="166" spans="1:18">
      <c r="A166" s="1320"/>
      <c r="B166" s="1183"/>
      <c r="C166" s="1320"/>
      <c r="D166" s="1445"/>
      <c r="E166" s="1445"/>
      <c r="F166" s="1445"/>
      <c r="G166" s="1446"/>
      <c r="H166" s="1320"/>
      <c r="I166" s="1445"/>
      <c r="J166" s="1445"/>
      <c r="K166" s="1445"/>
      <c r="L166" s="1446"/>
      <c r="M166" s="1446"/>
      <c r="N166" s="1320"/>
      <c r="O166" s="1446"/>
      <c r="P166" s="1447"/>
      <c r="Q166" s="1320"/>
      <c r="R166" s="1391"/>
    </row>
    <row r="167" spans="1:18">
      <c r="A167" s="1320"/>
      <c r="B167" s="1384">
        <v>2019</v>
      </c>
      <c r="C167" s="1320"/>
      <c r="D167" s="1445"/>
      <c r="E167" s="1445"/>
      <c r="F167" s="1445"/>
      <c r="G167" s="1446"/>
      <c r="H167" s="1320"/>
      <c r="I167" s="1445"/>
      <c r="J167" s="1445"/>
      <c r="K167" s="1445"/>
      <c r="L167" s="1446"/>
      <c r="M167" s="1446"/>
      <c r="N167" s="1320"/>
      <c r="O167" s="1446"/>
      <c r="P167" s="1447"/>
      <c r="Q167" s="1320"/>
      <c r="R167" s="1391"/>
    </row>
    <row r="168" spans="1:18">
      <c r="A168" s="1320"/>
      <c r="B168" s="1453" t="s">
        <v>345</v>
      </c>
      <c r="C168" s="1320">
        <v>47.34240715178413</v>
      </c>
      <c r="D168" s="1445">
        <v>82.131887759711432</v>
      </c>
      <c r="E168" s="1445">
        <v>15.269481014016574</v>
      </c>
      <c r="F168" s="1445">
        <v>70.997559168032836</v>
      </c>
      <c r="G168" s="1446">
        <v>45.883341490768892</v>
      </c>
      <c r="H168" s="1320">
        <v>130.40622423904119</v>
      </c>
      <c r="I168" s="1445">
        <v>2.7939266336878932</v>
      </c>
      <c r="J168" s="1445">
        <v>74.998839313953653</v>
      </c>
      <c r="K168" s="1445">
        <v>8.3229591442659956</v>
      </c>
      <c r="L168" s="1446">
        <v>61.449439960436678</v>
      </c>
      <c r="M168" s="1446">
        <v>57.808487624197923</v>
      </c>
      <c r="N168" s="1320">
        <v>54.262673464840042</v>
      </c>
      <c r="O168" s="1446">
        <v>63.706776885902293</v>
      </c>
      <c r="P168" s="1447">
        <v>56.896928597494821</v>
      </c>
      <c r="Q168" s="1320"/>
      <c r="R168" s="1391"/>
    </row>
    <row r="169" spans="1:18">
      <c r="A169" s="1320"/>
      <c r="B169" s="1453" t="s">
        <v>334</v>
      </c>
      <c r="C169" s="1320">
        <v>51.283045060617468</v>
      </c>
      <c r="D169" s="1445">
        <v>91.221422382173657</v>
      </c>
      <c r="E169" s="1445">
        <v>18.461318691196649</v>
      </c>
      <c r="F169" s="1445">
        <v>74.91926031668379</v>
      </c>
      <c r="G169" s="1446">
        <v>50.160917176253726</v>
      </c>
      <c r="H169" s="1320">
        <v>112.71015297716316</v>
      </c>
      <c r="I169" s="1445">
        <v>2.7836030012851509</v>
      </c>
      <c r="J169" s="1445">
        <v>79.380593166113499</v>
      </c>
      <c r="K169" s="1445">
        <v>8.3444359366664944</v>
      </c>
      <c r="L169" s="1446">
        <v>64.994130139341394</v>
      </c>
      <c r="M169" s="1446">
        <v>64.306932362101364</v>
      </c>
      <c r="N169" s="1320">
        <v>55.044946449474928</v>
      </c>
      <c r="O169" s="1446">
        <v>69.840238957238824</v>
      </c>
      <c r="P169" s="1447">
        <v>59.391548726043133</v>
      </c>
      <c r="Q169" s="1320"/>
      <c r="R169" s="1391"/>
    </row>
    <row r="170" spans="1:18">
      <c r="A170" s="1320"/>
      <c r="B170" s="1453" t="s">
        <v>335</v>
      </c>
      <c r="C170" s="1320">
        <v>72.668242117626875</v>
      </c>
      <c r="D170" s="1445">
        <v>102.55005158808355</v>
      </c>
      <c r="E170" s="1445">
        <v>22.138307947270739</v>
      </c>
      <c r="F170" s="1445">
        <v>83.177646421441011</v>
      </c>
      <c r="G170" s="1446">
        <v>53.33567306890177</v>
      </c>
      <c r="H170" s="1320">
        <v>122.10401020299506</v>
      </c>
      <c r="I170" s="1445">
        <v>4.594508661154717</v>
      </c>
      <c r="J170" s="1445">
        <v>83.51072190206439</v>
      </c>
      <c r="K170" s="1445">
        <v>12.299914418859537</v>
      </c>
      <c r="L170" s="1446">
        <v>72.723746111868778</v>
      </c>
      <c r="M170" s="1446">
        <v>73.745261840172319</v>
      </c>
      <c r="N170" s="1320">
        <v>61.187733815541925</v>
      </c>
      <c r="O170" s="1446">
        <v>78.553213554199203</v>
      </c>
      <c r="P170" s="1447">
        <v>66.796172906109177</v>
      </c>
      <c r="Q170" s="1320"/>
      <c r="R170" s="1391"/>
    </row>
    <row r="171" spans="1:18">
      <c r="A171" s="1320"/>
      <c r="B171" s="1453" t="s">
        <v>336</v>
      </c>
      <c r="C171" s="1320">
        <v>93.083793369505855</v>
      </c>
      <c r="D171" s="1445">
        <v>115.12581081609055</v>
      </c>
      <c r="E171" s="1445">
        <v>22.940336758299075</v>
      </c>
      <c r="F171" s="1445">
        <v>93.883158106096445</v>
      </c>
      <c r="G171" s="1446">
        <v>83.65689637178761</v>
      </c>
      <c r="H171" s="1320">
        <v>130.40140290161557</v>
      </c>
      <c r="I171" s="1445">
        <v>8.4864799097231103</v>
      </c>
      <c r="J171" s="1445">
        <v>93.538828584451991</v>
      </c>
      <c r="K171" s="1445">
        <v>19.331314108160825</v>
      </c>
      <c r="L171" s="1446">
        <v>103.05683687004704</v>
      </c>
      <c r="M171" s="1446">
        <v>82.564765116366928</v>
      </c>
      <c r="N171" s="1320">
        <v>68.169430915232198</v>
      </c>
      <c r="O171" s="1446">
        <v>92.522632027336286</v>
      </c>
      <c r="P171" s="1447">
        <v>75.857381211294438</v>
      </c>
      <c r="Q171" s="1320"/>
      <c r="R171" s="1391"/>
    </row>
    <row r="172" spans="1:18">
      <c r="A172" s="1320"/>
      <c r="B172" s="1453" t="s">
        <v>337</v>
      </c>
      <c r="C172" s="1320">
        <v>134.80177771155292</v>
      </c>
      <c r="D172" s="1445">
        <v>140.46329011592019</v>
      </c>
      <c r="E172" s="1445">
        <v>26.073047325013647</v>
      </c>
      <c r="F172" s="1445">
        <v>116.47268100964854</v>
      </c>
      <c r="G172" s="1446">
        <v>114.53868655840108</v>
      </c>
      <c r="H172" s="1320">
        <v>167.31650014501673</v>
      </c>
      <c r="I172" s="1445">
        <v>42.357796289362369</v>
      </c>
      <c r="J172" s="1445">
        <v>151.041190839969</v>
      </c>
      <c r="K172" s="1445">
        <v>22.974944883035221</v>
      </c>
      <c r="L172" s="1446">
        <v>116.48569119962735</v>
      </c>
      <c r="M172" s="1446">
        <v>98.278050198862559</v>
      </c>
      <c r="N172" s="1320">
        <v>85.942261201590981</v>
      </c>
      <c r="O172" s="1446">
        <v>126.42512197557619</v>
      </c>
      <c r="P172" s="1447">
        <v>97.853193646198349</v>
      </c>
      <c r="Q172" s="1320"/>
      <c r="R172" s="1391"/>
    </row>
    <row r="173" spans="1:18">
      <c r="A173" s="1320"/>
      <c r="B173" s="1453" t="s">
        <v>338</v>
      </c>
      <c r="C173" s="1320">
        <v>228.95161693604234</v>
      </c>
      <c r="D173" s="1445">
        <v>283.95739251583933</v>
      </c>
      <c r="E173" s="1445">
        <v>49.134060180474172</v>
      </c>
      <c r="F173" s="1445">
        <v>256.29053530690607</v>
      </c>
      <c r="G173" s="1446">
        <v>213.17358634443266</v>
      </c>
      <c r="H173" s="1320">
        <v>278.5800620912712</v>
      </c>
      <c r="I173" s="1445">
        <v>45.524865970506958</v>
      </c>
      <c r="J173" s="1445">
        <v>240.71022899312072</v>
      </c>
      <c r="K173" s="1445">
        <v>23.053651040058632</v>
      </c>
      <c r="L173" s="1446">
        <v>177.91358384541743</v>
      </c>
      <c r="M173" s="1446">
        <v>168.23743216889486</v>
      </c>
      <c r="N173" s="1320">
        <v>142.83996337819022</v>
      </c>
      <c r="O173" s="1446">
        <v>251.93717880660981</v>
      </c>
      <c r="P173" s="1447">
        <v>175.65642478876003</v>
      </c>
      <c r="Q173" s="1320"/>
      <c r="R173" s="1391"/>
    </row>
    <row r="174" spans="1:18" ht="16.5" thickBot="1">
      <c r="B174" s="1448"/>
      <c r="C174" s="1186"/>
      <c r="D174" s="1185"/>
      <c r="E174" s="1185"/>
      <c r="F174" s="1185"/>
      <c r="G174" s="1185"/>
      <c r="H174" s="1185"/>
      <c r="I174" s="1185"/>
      <c r="J174" s="1185"/>
      <c r="K174" s="1185"/>
      <c r="L174" s="1185"/>
      <c r="M174" s="1185"/>
      <c r="N174" s="1185"/>
      <c r="O174" s="1185"/>
      <c r="P174" s="1449"/>
    </row>
    <row r="175" spans="1:18" ht="16.5" thickTop="1"/>
    <row r="176" spans="1:18">
      <c r="B176" s="964" t="s">
        <v>1775</v>
      </c>
    </row>
  </sheetData>
  <customSheetViews>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66" orientation="landscape" horizontalDpi="300" verticalDpi="300"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839" t="s">
        <v>329</v>
      </c>
      <c r="E7" s="1842"/>
      <c r="F7" s="1841"/>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839" t="s">
        <v>273</v>
      </c>
      <c r="H10" s="1841"/>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901" t="s">
        <v>1735</v>
      </c>
      <c r="D2" s="1901"/>
      <c r="E2" s="1901"/>
      <c r="F2" s="1901"/>
      <c r="G2" s="1901"/>
      <c r="H2" s="1901"/>
      <c r="I2" s="1901"/>
      <c r="J2" s="1901"/>
      <c r="K2" s="1901"/>
      <c r="L2" s="1901"/>
      <c r="M2" s="1901"/>
      <c r="N2" s="1901"/>
      <c r="O2" s="1901"/>
      <c r="P2" s="1901"/>
      <c r="Q2" s="1901"/>
      <c r="R2" s="1901"/>
      <c r="S2" s="1901"/>
      <c r="T2" s="1901"/>
      <c r="U2" s="1901"/>
      <c r="V2" s="1901"/>
    </row>
    <row r="3" spans="3:24" ht="16.5" thickBot="1">
      <c r="C3" s="1149"/>
      <c r="D3" s="1150"/>
      <c r="E3" s="1150"/>
      <c r="F3" s="1151"/>
      <c r="G3" s="1152"/>
      <c r="H3" s="1152"/>
      <c r="I3" s="1152"/>
      <c r="J3" s="1152"/>
      <c r="K3" s="1155" t="s">
        <v>1136</v>
      </c>
      <c r="L3" s="1152"/>
      <c r="M3" s="1152"/>
      <c r="N3" s="1152"/>
      <c r="O3" s="1152"/>
      <c r="P3" s="1152"/>
      <c r="Q3" s="1148"/>
      <c r="R3" s="1148"/>
      <c r="S3" s="1148"/>
      <c r="T3" s="1148"/>
      <c r="U3" s="1148"/>
    </row>
    <row r="4" spans="3:24">
      <c r="C4" s="1282" t="s">
        <v>1134</v>
      </c>
      <c r="D4" s="1283">
        <v>1999</v>
      </c>
      <c r="E4" s="1283">
        <v>2000</v>
      </c>
      <c r="F4" s="1283">
        <v>2001</v>
      </c>
      <c r="G4" s="1283">
        <v>2002</v>
      </c>
      <c r="H4" s="1283">
        <v>2003</v>
      </c>
      <c r="I4" s="1284" t="s">
        <v>1006</v>
      </c>
      <c r="J4" s="1284" t="s">
        <v>1135</v>
      </c>
      <c r="K4" s="1283">
        <v>2006</v>
      </c>
      <c r="L4" s="1283">
        <v>2007</v>
      </c>
      <c r="M4" s="1283">
        <v>2008</v>
      </c>
      <c r="N4" s="1283">
        <v>2009</v>
      </c>
      <c r="O4" s="1283">
        <v>2010</v>
      </c>
      <c r="P4" s="1283">
        <v>2011</v>
      </c>
      <c r="Q4" s="1283">
        <v>2012</v>
      </c>
      <c r="R4" s="1283">
        <v>2013</v>
      </c>
      <c r="S4" s="1283">
        <v>2014</v>
      </c>
      <c r="T4" s="1283">
        <v>2015</v>
      </c>
      <c r="U4" s="1283">
        <v>2016</v>
      </c>
      <c r="V4" s="1283">
        <v>2017</v>
      </c>
      <c r="W4" s="1283">
        <v>2018</v>
      </c>
    </row>
    <row r="5" spans="3:24" ht="16.5" thickBot="1">
      <c r="C5" s="1285"/>
      <c r="D5" s="1285"/>
      <c r="E5" s="1286"/>
      <c r="F5" s="1287"/>
      <c r="G5" s="1287"/>
      <c r="H5" s="1287"/>
      <c r="I5" s="1287"/>
      <c r="J5" s="1287"/>
      <c r="K5" s="1287"/>
      <c r="L5" s="1287"/>
      <c r="M5" s="1287"/>
      <c r="N5" s="1287"/>
      <c r="O5" s="1287"/>
      <c r="P5" s="1287"/>
      <c r="Q5" s="1287"/>
      <c r="R5" s="1287"/>
      <c r="S5" s="1287"/>
      <c r="T5" s="1287"/>
      <c r="U5" s="1287"/>
      <c r="V5" s="1287"/>
      <c r="W5" s="1287"/>
    </row>
    <row r="6" spans="3:24">
      <c r="C6" s="1288" t="s">
        <v>1137</v>
      </c>
      <c r="D6" s="1283">
        <v>3529.6390000000001</v>
      </c>
      <c r="E6" s="1289">
        <v>3227.373</v>
      </c>
      <c r="F6" s="1289">
        <v>3255.2649999999999</v>
      </c>
      <c r="G6" s="1290">
        <v>3327.4839999999999</v>
      </c>
      <c r="H6" s="1291">
        <v>3643.5569999999998</v>
      </c>
      <c r="I6" s="1291">
        <v>3926.8720000000003</v>
      </c>
      <c r="J6" s="1291">
        <v>3804.9500000000003</v>
      </c>
      <c r="K6" s="1291">
        <v>3964.7449999999999</v>
      </c>
      <c r="L6" s="1291">
        <v>4031.5058107099999</v>
      </c>
      <c r="M6" s="1291">
        <v>4463.9754416200003</v>
      </c>
      <c r="N6" s="1291">
        <v>6326.2383165920901</v>
      </c>
      <c r="O6" s="1291">
        <v>6555.5793165920895</v>
      </c>
      <c r="P6" s="1291">
        <v>7713.317572243529</v>
      </c>
      <c r="Q6" s="1291">
        <v>8124.568725477895</v>
      </c>
      <c r="R6" s="1291">
        <v>8654.6700039860898</v>
      </c>
      <c r="S6" s="1291">
        <v>10234.209039777428</v>
      </c>
      <c r="T6" s="1291">
        <v>9340.9525407623769</v>
      </c>
      <c r="U6" s="1291">
        <v>9305.264680775841</v>
      </c>
      <c r="V6" s="1291">
        <v>9555.1085481380287</v>
      </c>
      <c r="W6" s="1291">
        <f>+W8+W13+W21</f>
        <v>9827</v>
      </c>
      <c r="X6" s="1466"/>
    </row>
    <row r="7" spans="3:24">
      <c r="C7" s="1288"/>
      <c r="D7" s="1292"/>
      <c r="E7" s="1291"/>
      <c r="F7" s="1291"/>
      <c r="G7" s="1290"/>
      <c r="H7" s="1291"/>
      <c r="I7" s="1291"/>
      <c r="J7" s="1291"/>
      <c r="K7" s="1291"/>
      <c r="L7" s="1291"/>
      <c r="M7" s="1291"/>
      <c r="N7" s="1291"/>
      <c r="O7" s="1291"/>
      <c r="P7" s="1291"/>
      <c r="Q7" s="1291"/>
      <c r="R7" s="1291"/>
      <c r="S7" s="1291"/>
      <c r="T7" s="1291"/>
      <c r="U7" s="1291"/>
      <c r="V7" s="1291"/>
      <c r="W7" s="1291"/>
    </row>
    <row r="8" spans="3:24">
      <c r="C8" s="1288" t="s">
        <v>64</v>
      </c>
      <c r="D8" s="1294">
        <v>3368.0230000000001</v>
      </c>
      <c r="E8" s="1291">
        <v>3075.3420000000001</v>
      </c>
      <c r="F8" s="1291">
        <v>3187.8150000000001</v>
      </c>
      <c r="G8" s="1290">
        <v>3271.384</v>
      </c>
      <c r="H8" s="1291">
        <v>3602.683</v>
      </c>
      <c r="I8" s="1291">
        <v>3848.9790000000003</v>
      </c>
      <c r="J8" s="1291">
        <v>3747.9500000000003</v>
      </c>
      <c r="K8" s="1291">
        <v>3919.645</v>
      </c>
      <c r="L8" s="1291">
        <v>3980.61645086</v>
      </c>
      <c r="M8" s="1291">
        <v>4428.9754416200003</v>
      </c>
      <c r="N8" s="1291">
        <v>5304.4788749720901</v>
      </c>
      <c r="O8" s="1291">
        <v>5038.9198749720899</v>
      </c>
      <c r="P8" s="1291">
        <v>6127.6809362135282</v>
      </c>
      <c r="Q8" s="1291">
        <v>6321.4870540308957</v>
      </c>
      <c r="R8" s="1291">
        <v>6171.6043938740904</v>
      </c>
      <c r="S8" s="1291">
        <v>6192.10924927209</v>
      </c>
      <c r="T8" s="1291">
        <v>6096.8697411102075</v>
      </c>
      <c r="U8" s="1291">
        <v>6014.5022372960902</v>
      </c>
      <c r="V8" s="1291">
        <v>6200.2500662318707</v>
      </c>
      <c r="W8" s="1291">
        <f>W9+W10</f>
        <v>6306</v>
      </c>
      <c r="X8" s="1466"/>
    </row>
    <row r="9" spans="3:24">
      <c r="C9" s="1295" t="s">
        <v>1138</v>
      </c>
      <c r="D9" s="1292">
        <v>1251</v>
      </c>
      <c r="E9" s="1296">
        <v>1351</v>
      </c>
      <c r="F9" s="1296">
        <v>1430</v>
      </c>
      <c r="G9" s="1297">
        <v>1458</v>
      </c>
      <c r="H9" s="1296">
        <v>1658</v>
      </c>
      <c r="I9" s="1296">
        <v>1896.979</v>
      </c>
      <c r="J9" s="1296">
        <v>1876.9</v>
      </c>
      <c r="K9" s="1296">
        <v>1983.65</v>
      </c>
      <c r="L9" s="1296">
        <v>1994.0943255999998</v>
      </c>
      <c r="M9" s="1296">
        <v>2360.1944416200004</v>
      </c>
      <c r="N9" s="1296">
        <v>3703.13687497209</v>
      </c>
      <c r="O9" s="1296">
        <v>3401.5368749720901</v>
      </c>
      <c r="P9" s="1296">
        <v>4086.5368749720901</v>
      </c>
      <c r="Q9" s="1296">
        <v>4086.5368749720901</v>
      </c>
      <c r="R9" s="1296">
        <v>4087.5368749720901</v>
      </c>
      <c r="S9" s="1296">
        <v>4114.5368749720901</v>
      </c>
      <c r="T9" s="1296">
        <v>4114.5368749720901</v>
      </c>
      <c r="U9" s="1296">
        <v>4128.5368749720901</v>
      </c>
      <c r="V9" s="1296">
        <v>4194.2987834320902</v>
      </c>
      <c r="W9" s="1296">
        <v>4261</v>
      </c>
    </row>
    <row r="10" spans="3:24">
      <c r="C10" s="1295" t="s">
        <v>1139</v>
      </c>
      <c r="D10" s="1292">
        <v>1822.902</v>
      </c>
      <c r="E10" s="1296">
        <v>1724.3420000000001</v>
      </c>
      <c r="F10" s="1296">
        <v>1757.8150000000001</v>
      </c>
      <c r="G10" s="1297">
        <v>1813.384</v>
      </c>
      <c r="H10" s="1296">
        <v>1944.683</v>
      </c>
      <c r="I10" s="1296">
        <v>1952</v>
      </c>
      <c r="J10" s="1296">
        <v>1871.0500000000002</v>
      </c>
      <c r="K10" s="1296">
        <v>1935.9949999999999</v>
      </c>
      <c r="L10" s="1296">
        <v>1976.4801252600002</v>
      </c>
      <c r="M10" s="1296">
        <v>2058.739</v>
      </c>
      <c r="N10" s="1296">
        <v>1591.3</v>
      </c>
      <c r="O10" s="1296">
        <v>1627.3409999999999</v>
      </c>
      <c r="P10" s="1296">
        <v>2041.1440612414383</v>
      </c>
      <c r="Q10" s="1296">
        <v>2234.9501790588056</v>
      </c>
      <c r="R10" s="1296">
        <v>2084.0675189020003</v>
      </c>
      <c r="S10" s="1296">
        <v>2077.5723742999999</v>
      </c>
      <c r="T10" s="1296">
        <v>1982.3328661381179</v>
      </c>
      <c r="U10" s="1296">
        <v>1885.9653623239999</v>
      </c>
      <c r="V10" s="1296">
        <v>2005.951282799781</v>
      </c>
      <c r="W10" s="1296">
        <v>2045</v>
      </c>
    </row>
    <row r="11" spans="3:24">
      <c r="C11" s="1295" t="s">
        <v>1140</v>
      </c>
      <c r="D11" s="1292">
        <v>294.12099999999998</v>
      </c>
      <c r="E11" s="1296">
        <v>0</v>
      </c>
      <c r="F11" s="1296">
        <v>0</v>
      </c>
      <c r="G11" s="1297">
        <v>0</v>
      </c>
      <c r="H11" s="1296">
        <v>0</v>
      </c>
      <c r="I11" s="1296">
        <v>0</v>
      </c>
      <c r="J11" s="1296">
        <v>0</v>
      </c>
      <c r="K11" s="1296">
        <v>0</v>
      </c>
      <c r="L11" s="1296">
        <v>10.042</v>
      </c>
      <c r="M11" s="1296">
        <v>10.042</v>
      </c>
      <c r="N11" s="1296">
        <v>10.042</v>
      </c>
      <c r="O11" s="1296">
        <v>10.042</v>
      </c>
      <c r="P11" s="1296">
        <v>0</v>
      </c>
      <c r="Q11" s="1296">
        <v>0</v>
      </c>
      <c r="R11" s="1296">
        <v>0</v>
      </c>
      <c r="S11" s="1296">
        <v>0</v>
      </c>
      <c r="T11" s="1296">
        <v>0</v>
      </c>
      <c r="U11" s="1296">
        <v>0</v>
      </c>
      <c r="V11" s="1296">
        <v>0</v>
      </c>
      <c r="W11" s="1296">
        <v>0</v>
      </c>
      <c r="X11" s="1466"/>
    </row>
    <row r="12" spans="3:24">
      <c r="C12" s="1295"/>
      <c r="D12" s="1295"/>
      <c r="E12" s="1291"/>
      <c r="F12" s="1291"/>
      <c r="G12" s="1290"/>
      <c r="H12" s="1291"/>
      <c r="I12" s="1291"/>
      <c r="J12" s="1291"/>
      <c r="K12" s="1291"/>
      <c r="L12" s="1291"/>
      <c r="M12" s="1291"/>
      <c r="N12" s="1291"/>
      <c r="O12" s="1291"/>
      <c r="P12" s="1293"/>
      <c r="Q12" s="1293"/>
      <c r="R12" s="1293"/>
      <c r="S12" s="1293"/>
      <c r="T12" s="1293"/>
      <c r="U12" s="1293"/>
      <c r="V12" s="1312"/>
      <c r="W12" s="1312"/>
    </row>
    <row r="13" spans="3:24">
      <c r="C13" s="1288" t="s">
        <v>1141</v>
      </c>
      <c r="D13" s="1294">
        <v>543.02300000000002</v>
      </c>
      <c r="E13" s="1291">
        <v>534.34199999999998</v>
      </c>
      <c r="F13" s="1291">
        <v>567.81500000000005</v>
      </c>
      <c r="G13" s="1290">
        <v>616.38400000000001</v>
      </c>
      <c r="H13" s="1291">
        <v>697.68299999999999</v>
      </c>
      <c r="I13" s="1291">
        <v>713.97900000000004</v>
      </c>
      <c r="J13" s="1291">
        <v>708.55</v>
      </c>
      <c r="K13" s="1291">
        <v>765.65</v>
      </c>
      <c r="L13" s="1291">
        <v>790.06940725000004</v>
      </c>
      <c r="M13" s="1291">
        <v>824.52344161999997</v>
      </c>
      <c r="N13" s="1291">
        <v>824.75944161999996</v>
      </c>
      <c r="O13" s="1291">
        <v>824.75944161999996</v>
      </c>
      <c r="P13" s="1291">
        <v>1092.2506360300001</v>
      </c>
      <c r="Q13" s="1291">
        <v>1198.0816714469997</v>
      </c>
      <c r="R13" s="1291">
        <v>1356.218110972</v>
      </c>
      <c r="S13" s="1291">
        <v>1660.8163985761887</v>
      </c>
      <c r="T13" s="1291">
        <v>1220.2047607631685</v>
      </c>
      <c r="U13" s="1291">
        <v>1370.4711682697503</v>
      </c>
      <c r="V13" s="1291">
        <v>1405.5672066961574</v>
      </c>
      <c r="W13" s="1291">
        <v>1426</v>
      </c>
    </row>
    <row r="14" spans="3:24">
      <c r="C14" s="1295" t="s">
        <v>1138</v>
      </c>
      <c r="D14" s="1292">
        <v>316</v>
      </c>
      <c r="E14" s="1296">
        <v>301</v>
      </c>
      <c r="F14" s="1296">
        <v>315</v>
      </c>
      <c r="G14" s="1297">
        <v>351</v>
      </c>
      <c r="H14" s="1296">
        <v>403</v>
      </c>
      <c r="I14" s="1296">
        <v>441.97899999999998</v>
      </c>
      <c r="J14" s="1296">
        <v>438.90000000000003</v>
      </c>
      <c r="K14" s="1296">
        <v>463.65</v>
      </c>
      <c r="L14" s="1296">
        <v>474.05451612999997</v>
      </c>
      <c r="M14" s="1296">
        <v>497.45944162000001</v>
      </c>
      <c r="N14" s="1296">
        <v>497.45944162000001</v>
      </c>
      <c r="O14" s="1296">
        <v>497.45944162000001</v>
      </c>
      <c r="P14" s="1296">
        <v>710.58406663000017</v>
      </c>
      <c r="Q14" s="1296">
        <v>703.24752300699993</v>
      </c>
      <c r="R14" s="1296">
        <v>858.23052341200014</v>
      </c>
      <c r="S14" s="1296">
        <v>1154.8163985761887</v>
      </c>
      <c r="T14" s="1296">
        <v>760.47771002916852</v>
      </c>
      <c r="U14" s="1296">
        <v>779.00369302775039</v>
      </c>
      <c r="V14" s="1296">
        <v>843.23365306761491</v>
      </c>
      <c r="W14" s="1296">
        <v>898</v>
      </c>
    </row>
    <row r="15" spans="3:24">
      <c r="C15" s="1295" t="s">
        <v>1139</v>
      </c>
      <c r="D15" s="1292">
        <v>223.90199999999999</v>
      </c>
      <c r="E15" s="1296">
        <v>233.34200000000001</v>
      </c>
      <c r="F15" s="1296">
        <v>252.815</v>
      </c>
      <c r="G15" s="1297">
        <v>265.38400000000001</v>
      </c>
      <c r="H15" s="1296">
        <v>294.68299999999999</v>
      </c>
      <c r="I15" s="1296">
        <v>272</v>
      </c>
      <c r="J15" s="1296">
        <v>269.64999999999998</v>
      </c>
      <c r="K15" s="1296">
        <v>302</v>
      </c>
      <c r="L15" s="1296">
        <v>316.01489112000002</v>
      </c>
      <c r="M15" s="1296">
        <v>327.06399999999996</v>
      </c>
      <c r="N15" s="1296">
        <v>327.3</v>
      </c>
      <c r="O15" s="1296">
        <v>327.3</v>
      </c>
      <c r="P15" s="1296">
        <v>381.66656939999996</v>
      </c>
      <c r="Q15" s="1296">
        <v>494.83414843999992</v>
      </c>
      <c r="R15" s="1296">
        <v>497.98758755999995</v>
      </c>
      <c r="S15" s="1296">
        <v>506</v>
      </c>
      <c r="T15" s="1296">
        <v>459.72705073400004</v>
      </c>
      <c r="U15" s="1296">
        <v>591.46747524199998</v>
      </c>
      <c r="V15" s="1296">
        <v>562.33355362854263</v>
      </c>
      <c r="W15" s="1296">
        <v>528</v>
      </c>
    </row>
    <row r="16" spans="3:24">
      <c r="C16" s="1295" t="s">
        <v>1140</v>
      </c>
      <c r="D16" s="1292">
        <v>3.121</v>
      </c>
      <c r="E16" s="1296">
        <v>0</v>
      </c>
      <c r="F16" s="1296">
        <v>0</v>
      </c>
      <c r="G16" s="1297">
        <v>0</v>
      </c>
      <c r="H16" s="1296">
        <v>0</v>
      </c>
      <c r="I16" s="1296">
        <v>0</v>
      </c>
      <c r="J16" s="1296">
        <v>0</v>
      </c>
      <c r="K16" s="1296">
        <v>0</v>
      </c>
      <c r="L16" s="1296">
        <v>0</v>
      </c>
      <c r="M16" s="1296">
        <v>0</v>
      </c>
      <c r="N16" s="1296">
        <v>0</v>
      </c>
      <c r="O16" s="1296">
        <v>0</v>
      </c>
      <c r="P16" s="1296">
        <v>0</v>
      </c>
      <c r="Q16" s="1296">
        <v>0</v>
      </c>
      <c r="R16" s="1296">
        <v>0</v>
      </c>
      <c r="S16" s="1296">
        <v>0</v>
      </c>
      <c r="T16" s="1296">
        <v>0</v>
      </c>
      <c r="U16" s="1296">
        <v>0</v>
      </c>
      <c r="V16" s="1296">
        <v>0</v>
      </c>
      <c r="W16" s="1296">
        <v>0</v>
      </c>
    </row>
    <row r="17" spans="3:23">
      <c r="C17" s="1295"/>
      <c r="D17" s="1295"/>
      <c r="E17" s="1291"/>
      <c r="F17" s="1291"/>
      <c r="G17" s="1290"/>
      <c r="H17" s="1291"/>
      <c r="I17" s="1291"/>
      <c r="J17" s="1291"/>
      <c r="K17" s="1291"/>
      <c r="L17" s="1291"/>
      <c r="M17" s="1291"/>
      <c r="N17" s="1291"/>
      <c r="O17" s="1291"/>
      <c r="P17" s="1293"/>
      <c r="Q17" s="1293"/>
      <c r="R17" s="1293"/>
      <c r="S17" s="1293"/>
      <c r="T17" s="1293"/>
      <c r="U17" s="1293"/>
      <c r="V17" s="1312"/>
      <c r="W17" s="1312"/>
    </row>
    <row r="18" spans="3:23">
      <c r="C18" s="1288" t="s">
        <v>1142</v>
      </c>
      <c r="D18" s="1292">
        <v>364</v>
      </c>
      <c r="E18" s="1291">
        <v>292</v>
      </c>
      <c r="F18" s="1291">
        <v>292</v>
      </c>
      <c r="G18" s="1290">
        <v>279</v>
      </c>
      <c r="H18" s="1291">
        <v>288</v>
      </c>
      <c r="I18" s="1291">
        <v>291</v>
      </c>
      <c r="J18" s="1291">
        <v>144.4</v>
      </c>
      <c r="K18" s="1291">
        <v>130</v>
      </c>
      <c r="L18" s="1291">
        <v>136.69999999999999</v>
      </c>
      <c r="M18" s="1291">
        <v>140</v>
      </c>
      <c r="N18" s="1291">
        <v>140</v>
      </c>
      <c r="O18" s="1291">
        <v>550</v>
      </c>
      <c r="P18" s="1291">
        <v>127</v>
      </c>
      <c r="Q18" s="1291">
        <v>125</v>
      </c>
      <c r="R18" s="1291">
        <v>125.14749914000001</v>
      </c>
      <c r="S18" s="1291">
        <v>120</v>
      </c>
      <c r="T18" s="1291">
        <v>110.456301889</v>
      </c>
      <c r="U18" s="1291">
        <v>0</v>
      </c>
      <c r="V18" s="1291">
        <v>0</v>
      </c>
      <c r="W18" s="1291">
        <v>0</v>
      </c>
    </row>
    <row r="19" spans="3:23">
      <c r="C19" s="1295" t="s">
        <v>1143</v>
      </c>
      <c r="D19" s="1292">
        <v>364</v>
      </c>
      <c r="E19" s="1296">
        <v>292</v>
      </c>
      <c r="F19" s="1296">
        <v>292</v>
      </c>
      <c r="G19" s="1297">
        <v>279</v>
      </c>
      <c r="H19" s="1296">
        <v>288</v>
      </c>
      <c r="I19" s="1296">
        <v>291</v>
      </c>
      <c r="J19" s="1296">
        <v>144.4</v>
      </c>
      <c r="K19" s="1296">
        <v>130</v>
      </c>
      <c r="L19" s="1296">
        <v>136.69999999999999</v>
      </c>
      <c r="M19" s="1296">
        <v>140</v>
      </c>
      <c r="N19" s="1296">
        <v>140</v>
      </c>
      <c r="O19" s="1296">
        <v>550</v>
      </c>
      <c r="P19" s="1296">
        <v>127</v>
      </c>
      <c r="Q19" s="1298">
        <v>125</v>
      </c>
      <c r="R19" s="1296">
        <v>125.14749914000001</v>
      </c>
      <c r="S19" s="1296">
        <v>120</v>
      </c>
      <c r="T19" s="1296">
        <v>110.456301889</v>
      </c>
      <c r="U19" s="1296">
        <v>0</v>
      </c>
      <c r="V19" s="1296">
        <v>0</v>
      </c>
      <c r="W19" s="1296">
        <v>0</v>
      </c>
    </row>
    <row r="20" spans="3:23">
      <c r="C20" s="1295"/>
      <c r="D20" s="1295"/>
      <c r="E20" s="1291"/>
      <c r="F20" s="1291"/>
      <c r="G20" s="1290"/>
      <c r="H20" s="1291"/>
      <c r="I20" s="1291"/>
      <c r="J20" s="1291"/>
      <c r="K20" s="1291"/>
      <c r="L20" s="1291"/>
      <c r="M20" s="1291"/>
      <c r="N20" s="1291"/>
      <c r="O20" s="1291"/>
      <c r="P20" s="1293"/>
      <c r="Q20" s="1293"/>
      <c r="R20" s="1293"/>
      <c r="S20" s="1293"/>
      <c r="T20" s="1293"/>
      <c r="U20" s="1293"/>
      <c r="V20" s="1312"/>
      <c r="W20" s="1312"/>
    </row>
    <row r="21" spans="3:23">
      <c r="C21" s="1288" t="s">
        <v>1016</v>
      </c>
      <c r="D21" s="1292">
        <v>161.61600000000001</v>
      </c>
      <c r="E21" s="1291">
        <v>152.03100000000001</v>
      </c>
      <c r="F21" s="1291">
        <v>67.45</v>
      </c>
      <c r="G21" s="1290">
        <v>56.1</v>
      </c>
      <c r="H21" s="1291">
        <v>40.874000000000002</v>
      </c>
      <c r="I21" s="1291">
        <v>77.893000000000001</v>
      </c>
      <c r="J21" s="1291">
        <v>57</v>
      </c>
      <c r="K21" s="1291">
        <v>45.1</v>
      </c>
      <c r="L21" s="1291">
        <v>50.889359850000005</v>
      </c>
      <c r="M21" s="1291">
        <v>35</v>
      </c>
      <c r="N21" s="1291">
        <v>57</v>
      </c>
      <c r="O21" s="1291">
        <v>141.9</v>
      </c>
      <c r="P21" s="1291">
        <v>366.38600000000002</v>
      </c>
      <c r="Q21" s="1299">
        <v>480</v>
      </c>
      <c r="R21" s="1291">
        <v>1001.7</v>
      </c>
      <c r="S21" s="1291">
        <v>2261.2833919291502</v>
      </c>
      <c r="T21" s="1291">
        <v>1913.4217369999999</v>
      </c>
      <c r="U21" s="1291">
        <v>1920.2912752099999</v>
      </c>
      <c r="V21" s="1291">
        <v>1949.2912752100001</v>
      </c>
      <c r="W21" s="1291">
        <v>2095</v>
      </c>
    </row>
    <row r="22" spans="3:23">
      <c r="C22" s="1288"/>
      <c r="D22" s="1288"/>
      <c r="E22" s="1291"/>
      <c r="F22" s="1291"/>
      <c r="G22" s="1290"/>
      <c r="H22" s="1291"/>
      <c r="I22" s="1291"/>
      <c r="J22" s="1291"/>
      <c r="K22" s="1291"/>
      <c r="L22" s="1291"/>
      <c r="M22" s="1291"/>
      <c r="N22" s="1291"/>
      <c r="O22" s="1291"/>
      <c r="P22" s="1293"/>
      <c r="Q22" s="1293"/>
      <c r="R22" s="1293"/>
      <c r="S22" s="1293"/>
      <c r="T22" s="1293"/>
      <c r="U22" s="1293"/>
      <c r="V22" s="1312"/>
      <c r="W22" s="1312"/>
    </row>
    <row r="23" spans="3:23">
      <c r="C23" s="1288" t="s">
        <v>1144</v>
      </c>
      <c r="D23" s="1292">
        <v>532</v>
      </c>
      <c r="E23" s="1291">
        <v>298</v>
      </c>
      <c r="F23" s="1291">
        <v>166.7</v>
      </c>
      <c r="G23" s="1290">
        <v>183</v>
      </c>
      <c r="H23" s="1291">
        <v>168.6</v>
      </c>
      <c r="I23" s="1291">
        <v>144.1</v>
      </c>
      <c r="J23" s="1291">
        <v>172.7</v>
      </c>
      <c r="K23" s="1291">
        <v>281.35599999999999</v>
      </c>
      <c r="L23" s="1291">
        <v>387.452</v>
      </c>
      <c r="M23" s="1291">
        <v>225.7</v>
      </c>
      <c r="N23" s="1291">
        <v>1347.7469999999998</v>
      </c>
      <c r="O23" s="1291">
        <v>2040.2</v>
      </c>
      <c r="P23" s="1291">
        <v>1285.9789999999998</v>
      </c>
      <c r="Q23" s="1299">
        <v>891</v>
      </c>
      <c r="R23" s="1291">
        <v>1564.2719999999999</v>
      </c>
      <c r="S23" s="1291">
        <v>2394.2231668125887</v>
      </c>
      <c r="T23" s="1291">
        <v>2257.887463</v>
      </c>
      <c r="U23" s="1291">
        <v>2304.2474969300001</v>
      </c>
      <c r="V23" s="1291">
        <v>2298.8456224000001</v>
      </c>
      <c r="W23" s="1291">
        <v>2374</v>
      </c>
    </row>
    <row r="24" spans="3:23">
      <c r="C24" s="1295" t="s">
        <v>1145</v>
      </c>
      <c r="D24" s="1292">
        <v>150</v>
      </c>
      <c r="E24" s="1296">
        <v>42</v>
      </c>
      <c r="F24" s="1296">
        <v>13</v>
      </c>
      <c r="G24" s="1297">
        <v>26</v>
      </c>
      <c r="H24" s="1296">
        <v>50.6</v>
      </c>
      <c r="I24" s="1296">
        <v>69.099999999999994</v>
      </c>
      <c r="J24" s="1296">
        <v>106.7</v>
      </c>
      <c r="K24" s="1296">
        <v>122.4</v>
      </c>
      <c r="L24" s="1296">
        <v>178.28800000000001</v>
      </c>
      <c r="M24" s="1296">
        <v>40.700000000000003</v>
      </c>
      <c r="N24" s="1296">
        <v>193.34700000000001</v>
      </c>
      <c r="O24" s="1296">
        <v>286.3</v>
      </c>
      <c r="P24" s="1296">
        <v>133.61699999999999</v>
      </c>
      <c r="Q24" s="1298">
        <v>30</v>
      </c>
      <c r="R24" s="1296">
        <v>0</v>
      </c>
      <c r="S24" s="1296">
        <v>0</v>
      </c>
      <c r="T24" s="1296">
        <v>0</v>
      </c>
      <c r="U24" s="1296">
        <v>0</v>
      </c>
      <c r="V24" s="1296">
        <v>0</v>
      </c>
      <c r="W24" s="1296">
        <v>0</v>
      </c>
    </row>
    <row r="25" spans="3:23">
      <c r="C25" s="1295" t="s">
        <v>1146</v>
      </c>
      <c r="D25" s="1296">
        <v>0</v>
      </c>
      <c r="E25" s="1296">
        <v>0</v>
      </c>
      <c r="F25" s="1296">
        <v>0</v>
      </c>
      <c r="G25" s="1296">
        <v>0</v>
      </c>
      <c r="H25" s="1296">
        <v>0</v>
      </c>
      <c r="I25" s="1296">
        <v>0</v>
      </c>
      <c r="J25" s="1296">
        <v>0</v>
      </c>
      <c r="K25" s="1296">
        <v>0</v>
      </c>
      <c r="L25" s="1296">
        <v>0</v>
      </c>
      <c r="M25" s="1296">
        <v>0</v>
      </c>
      <c r="N25" s="1296">
        <v>998.4</v>
      </c>
      <c r="O25" s="1296">
        <v>1300</v>
      </c>
      <c r="P25" s="1296">
        <v>615</v>
      </c>
      <c r="Q25" s="1298">
        <v>615</v>
      </c>
      <c r="R25" s="1296">
        <v>614</v>
      </c>
      <c r="S25" s="1296">
        <v>587</v>
      </c>
      <c r="T25" s="1296">
        <v>587</v>
      </c>
      <c r="U25" s="1296">
        <v>573</v>
      </c>
      <c r="V25" s="1296">
        <v>507.23809153999997</v>
      </c>
      <c r="W25" s="1296">
        <v>441</v>
      </c>
    </row>
    <row r="26" spans="3:23">
      <c r="C26" s="1295" t="s">
        <v>1016</v>
      </c>
      <c r="D26" s="1292">
        <v>382</v>
      </c>
      <c r="E26" s="1296">
        <v>256</v>
      </c>
      <c r="F26" s="1296">
        <v>153.69999999999999</v>
      </c>
      <c r="G26" s="1297">
        <v>157</v>
      </c>
      <c r="H26" s="1296">
        <v>118</v>
      </c>
      <c r="I26" s="1296">
        <v>75</v>
      </c>
      <c r="J26" s="1296">
        <v>66</v>
      </c>
      <c r="K26" s="1296">
        <v>158.95600000000002</v>
      </c>
      <c r="L26" s="1296">
        <v>209.16399999999999</v>
      </c>
      <c r="M26" s="1296">
        <v>185</v>
      </c>
      <c r="N26" s="1296">
        <v>156</v>
      </c>
      <c r="O26" s="1296">
        <v>453.9</v>
      </c>
      <c r="P26" s="1296">
        <v>537.36199999999997</v>
      </c>
      <c r="Q26" s="1298">
        <v>246</v>
      </c>
      <c r="R26" s="1296">
        <v>950.27200000000005</v>
      </c>
      <c r="S26" s="1296">
        <v>1807.2231668125889</v>
      </c>
      <c r="T26" s="1296">
        <v>1670.887463</v>
      </c>
      <c r="U26" s="1296">
        <v>1731.2474969300001</v>
      </c>
      <c r="V26" s="1296">
        <v>1791.6075308600002</v>
      </c>
      <c r="W26" s="1296">
        <v>1933</v>
      </c>
    </row>
    <row r="27" spans="3:23">
      <c r="C27" s="1295"/>
      <c r="D27" s="1295"/>
      <c r="E27" s="1300"/>
      <c r="F27" s="1296"/>
      <c r="G27" s="1301"/>
      <c r="H27" s="1302"/>
      <c r="I27" s="1296"/>
      <c r="J27" s="1296"/>
      <c r="K27" s="1153"/>
      <c r="L27" s="1153"/>
      <c r="M27" s="1153"/>
      <c r="N27" s="1153"/>
      <c r="O27" s="1153"/>
      <c r="P27" s="1154"/>
      <c r="Q27" s="1154"/>
      <c r="R27" s="1154"/>
      <c r="S27" s="1154"/>
      <c r="T27" s="1154"/>
      <c r="U27" s="1154"/>
      <c r="V27" s="1153"/>
      <c r="W27" s="1153"/>
    </row>
    <row r="28" spans="3:23">
      <c r="C28" s="1295"/>
      <c r="D28" s="1295"/>
      <c r="E28" s="1296"/>
      <c r="F28" s="1296"/>
      <c r="G28" s="1297"/>
      <c r="H28" s="1296"/>
      <c r="I28" s="1296"/>
      <c r="J28" s="1296"/>
      <c r="K28" s="1296"/>
      <c r="L28" s="1296"/>
      <c r="M28" s="1296"/>
      <c r="N28" s="1296"/>
      <c r="O28" s="1296"/>
      <c r="P28" s="1303"/>
      <c r="Q28" s="1303"/>
      <c r="R28" s="1303"/>
      <c r="S28" s="1303"/>
      <c r="T28" s="1304"/>
      <c r="U28" s="1304"/>
      <c r="V28" s="1295"/>
      <c r="W28" s="1295"/>
    </row>
    <row r="29" spans="3:23" ht="16.5" thickBot="1">
      <c r="C29" s="1285" t="s">
        <v>1147</v>
      </c>
      <c r="D29" s="1305">
        <v>4061.6390000000001</v>
      </c>
      <c r="E29" s="1306">
        <v>3525.373</v>
      </c>
      <c r="F29" s="1306">
        <v>3421.9649999999997</v>
      </c>
      <c r="G29" s="1306">
        <v>3510.4839999999999</v>
      </c>
      <c r="H29" s="1306">
        <v>3812.1569999999997</v>
      </c>
      <c r="I29" s="1306">
        <v>4070.9720000000002</v>
      </c>
      <c r="J29" s="1306">
        <v>3977.65</v>
      </c>
      <c r="K29" s="1306">
        <v>4246.1009999999997</v>
      </c>
      <c r="L29" s="1306">
        <v>4606.9578107099996</v>
      </c>
      <c r="M29" s="1306">
        <v>4689.6754416199992</v>
      </c>
      <c r="N29" s="1306">
        <v>7480.6383165920897</v>
      </c>
      <c r="O29" s="1306">
        <v>8309.4793165920892</v>
      </c>
      <c r="P29" s="1306">
        <v>8865.679572243529</v>
      </c>
      <c r="Q29" s="1306">
        <v>8985.568725477895</v>
      </c>
      <c r="R29" s="1307">
        <v>10218.942003986091</v>
      </c>
      <c r="S29" s="1307">
        <v>12628.432206590018</v>
      </c>
      <c r="T29" s="1307">
        <v>11598.840003762376</v>
      </c>
      <c r="U29" s="1307">
        <v>11609.512177705841</v>
      </c>
      <c r="V29" s="1307">
        <v>11853.954170538029</v>
      </c>
      <c r="W29" s="1307">
        <v>13134</v>
      </c>
    </row>
    <row r="30" spans="3:23">
      <c r="C30" s="1308"/>
      <c r="D30" s="1308"/>
      <c r="E30" s="1309"/>
      <c r="F30" s="1309"/>
      <c r="G30" s="493"/>
      <c r="H30" s="493"/>
      <c r="I30" s="493"/>
      <c r="J30" s="493"/>
      <c r="K30" s="493"/>
      <c r="L30" s="493"/>
      <c r="M30" s="493"/>
      <c r="O30" s="1310"/>
      <c r="P30" s="1310"/>
      <c r="Q30" s="493"/>
      <c r="R30" s="1310"/>
      <c r="S30" s="1310"/>
      <c r="T30" s="1310"/>
      <c r="U30" s="1310"/>
      <c r="V30" s="1310"/>
    </row>
    <row r="31" spans="3:23" ht="20.25">
      <c r="C31" s="1411" t="s">
        <v>1779</v>
      </c>
      <c r="D31" s="1311"/>
      <c r="E31" s="1309"/>
      <c r="F31" s="493"/>
      <c r="G31" s="493"/>
      <c r="H31" s="493"/>
      <c r="I31" s="493"/>
      <c r="J31" s="493"/>
      <c r="K31" s="493"/>
      <c r="L31" s="493"/>
      <c r="M31" s="493"/>
      <c r="O31" s="1310"/>
      <c r="P31" s="1310"/>
      <c r="Q31" s="493"/>
      <c r="R31" s="1310"/>
      <c r="S31" s="1310"/>
      <c r="T31" s="1310"/>
      <c r="U31" s="1310"/>
      <c r="V31" s="1310"/>
    </row>
  </sheetData>
  <customSheetViews>
    <customSheetView guid="{89CA84C2-78F5-4B05-8F1D-B7C5F97BCB4E}" showPageBreaks="1" showGridLines="0" printArea="1" topLeftCell="I13">
      <selection activeCell="N12" sqref="N12"/>
      <pageMargins left="0.7" right="0.7" top="0.75" bottom="0.75" header="0.3" footer="0.3"/>
      <pageSetup scale="65" orientation="landscape" r:id="rId1"/>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2"/>
    </customSheetView>
    <customSheetView guid="{D45E5F9E-4EA6-40A2-8A1D-3AC67FB8CE54}" showPageBreaks="1" showGridLines="0" printArea="1" hiddenColumns="1">
      <selection activeCell="C17" sqref="C17"/>
      <pageMargins left="0.7" right="0.7" top="0.75" bottom="0.75" header="0.3" footer="0.3"/>
      <pageSetup scale="65" orientation="landscape" r:id="rId3"/>
    </customSheetView>
    <customSheetView guid="{705E0D18-9A83-42CA-8732-90923BE2EC7D}" showPageBreaks="1" showGridLines="0" printArea="1" hiddenColumns="1" topLeftCell="A19">
      <selection activeCell="C3" sqref="C2:V31"/>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902" t="s">
        <v>1159</v>
      </c>
      <c r="D1" s="1902"/>
      <c r="E1" s="1902"/>
      <c r="F1" s="1902"/>
      <c r="G1" s="1902"/>
      <c r="H1" s="190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93" t="s">
        <v>1736</v>
      </c>
      <c r="C81" s="1893"/>
      <c r="D81" s="1893"/>
      <c r="E81" s="1893"/>
      <c r="F81" s="1893"/>
      <c r="G81" s="189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1754</v>
      </c>
      <c r="D84" s="727" t="s">
        <v>1753</v>
      </c>
      <c r="E84" s="727" t="s">
        <v>762</v>
      </c>
      <c r="F84" s="727" t="s">
        <v>1755</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1742</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65" t="s">
        <v>344</v>
      </c>
      <c r="C159" s="1265">
        <v>12.4</v>
      </c>
      <c r="D159" s="1265">
        <v>9.9601593625498008</v>
      </c>
      <c r="E159" s="1265">
        <v>112.75</v>
      </c>
      <c r="F159" s="1265">
        <v>1.1944999999999999</v>
      </c>
      <c r="G159" s="1265">
        <v>1.35</v>
      </c>
    </row>
    <row r="160" spans="2:7" ht="15" customHeight="1">
      <c r="B160" s="1265"/>
      <c r="C160" s="1265"/>
      <c r="D160" s="1265"/>
      <c r="E160" s="1265"/>
      <c r="F160" s="1265"/>
      <c r="G160" s="1265"/>
    </row>
    <row r="161" spans="2:10" ht="15" customHeight="1">
      <c r="B161" s="728">
        <v>2018</v>
      </c>
      <c r="C161" s="1265"/>
      <c r="D161" s="1265"/>
      <c r="E161" s="1265"/>
      <c r="F161" s="1265"/>
      <c r="G161" s="1265"/>
    </row>
    <row r="162" spans="2:10" ht="15" customHeight="1">
      <c r="B162" s="1265" t="s">
        <v>345</v>
      </c>
      <c r="C162" s="1265">
        <v>12.272731818181818</v>
      </c>
      <c r="D162" s="1265">
        <v>9.7871329802743201</v>
      </c>
      <c r="E162" s="1265">
        <v>111.234772727273</v>
      </c>
      <c r="F162" s="1265">
        <v>1.210507</v>
      </c>
      <c r="G162" s="1265">
        <v>1.3734249999999999</v>
      </c>
      <c r="J162" s="1442"/>
    </row>
    <row r="163" spans="2:10" ht="15" customHeight="1">
      <c r="B163" s="1265" t="s">
        <v>334</v>
      </c>
      <c r="C163" s="1265">
        <v>11.829647368421051</v>
      </c>
      <c r="D163" s="1265">
        <v>9.552691315115613</v>
      </c>
      <c r="E163" s="1265">
        <v>107.88236842105265</v>
      </c>
      <c r="F163" s="1265">
        <v>1.236383</v>
      </c>
      <c r="G163" s="1265">
        <v>1.3985000000000001</v>
      </c>
    </row>
    <row r="164" spans="2:10" ht="15" customHeight="1">
      <c r="B164" s="1265" t="s">
        <v>335</v>
      </c>
      <c r="C164" s="1265">
        <v>11.837899999999999</v>
      </c>
      <c r="D164" s="1265">
        <v>9.5578000000000003</v>
      </c>
      <c r="E164" s="1265">
        <v>106.011</v>
      </c>
      <c r="F164" s="1265">
        <v>1.234</v>
      </c>
      <c r="G164" s="1265">
        <v>1.3966000000000001</v>
      </c>
    </row>
    <row r="165" spans="2:10" ht="15" customHeight="1">
      <c r="B165" s="1265" t="s">
        <v>336</v>
      </c>
      <c r="C165" s="1265">
        <v>12.077199999999999</v>
      </c>
      <c r="D165" s="1265">
        <v>9.6656999999999993</v>
      </c>
      <c r="E165" s="1265">
        <v>107.6105</v>
      </c>
      <c r="F165" s="1265">
        <v>1.228</v>
      </c>
      <c r="G165" s="1265">
        <v>1.4074</v>
      </c>
    </row>
    <row r="166" spans="2:10" ht="15" customHeight="1">
      <c r="B166" s="1265" t="s">
        <v>337</v>
      </c>
      <c r="C166" s="1265">
        <v>12.539928571428572</v>
      </c>
      <c r="D166" s="1265">
        <v>9.9233780378062626</v>
      </c>
      <c r="E166" s="1265">
        <v>109.73309523809522</v>
      </c>
      <c r="F166" s="1265">
        <v>1.1825141053045114</v>
      </c>
      <c r="G166" s="1265">
        <v>1.3476087667376826</v>
      </c>
    </row>
    <row r="167" spans="2:10" ht="15" customHeight="1">
      <c r="B167" s="1265" t="s">
        <v>338</v>
      </c>
      <c r="C167" s="1265">
        <v>13.281404761904762</v>
      </c>
      <c r="D167" s="1265">
        <v>10.214600147479119</v>
      </c>
      <c r="E167" s="1265">
        <v>109.98904761904764</v>
      </c>
      <c r="F167" s="1265">
        <v>1.1677314207635101</v>
      </c>
      <c r="G167" s="1265">
        <v>1.328745486535259</v>
      </c>
    </row>
    <row r="168" spans="2:10" ht="15" customHeight="1">
      <c r="B168" s="1265" t="s">
        <v>339</v>
      </c>
      <c r="C168" s="1392">
        <v>13.421611904761907</v>
      </c>
      <c r="D168" s="1392">
        <v>10.317854147549117</v>
      </c>
      <c r="E168" s="1392">
        <v>111.44190476190475</v>
      </c>
      <c r="F168" s="1392">
        <v>1.1686998705409841</v>
      </c>
      <c r="G168" s="1392">
        <v>1.3173564700879024</v>
      </c>
    </row>
    <row r="169" spans="2:10" ht="15" customHeight="1">
      <c r="B169" s="1265" t="s">
        <v>340</v>
      </c>
      <c r="C169" s="1392">
        <v>14.037390476190472</v>
      </c>
      <c r="D169" s="1392">
        <v>10.561541807417424</v>
      </c>
      <c r="E169" s="1392">
        <v>111.12952380952382</v>
      </c>
      <c r="F169" s="1392">
        <v>1.1560939693338113</v>
      </c>
      <c r="G169" s="1392">
        <v>1.2891940188501041</v>
      </c>
    </row>
    <row r="170" spans="2:10" ht="15" customHeight="1">
      <c r="B170" s="1265" t="s">
        <v>341</v>
      </c>
      <c r="C170" s="1392">
        <v>14.799625000000001</v>
      </c>
      <c r="D170" s="1392">
        <v>10.799704159647005</v>
      </c>
      <c r="E170" s="1392">
        <v>111.92525000000001</v>
      </c>
      <c r="F170" s="1392">
        <v>1.1659101902440381</v>
      </c>
      <c r="G170" s="1392">
        <v>1.3048720115068093</v>
      </c>
    </row>
    <row r="171" spans="2:10" ht="15" customHeight="1">
      <c r="B171" s="1265" t="s">
        <v>342</v>
      </c>
      <c r="C171" s="1392">
        <v>14.538839999999999</v>
      </c>
      <c r="D171" s="1392">
        <v>10.746558307786561</v>
      </c>
      <c r="E171" s="1392">
        <v>112.69625000000001</v>
      </c>
      <c r="F171" s="1392">
        <v>1.1216887500000001</v>
      </c>
      <c r="G171" s="1392">
        <v>1.2698187500000002</v>
      </c>
    </row>
    <row r="172" spans="2:10" ht="15" customHeight="1">
      <c r="B172" s="1265" t="s">
        <v>343</v>
      </c>
      <c r="C172" s="1392">
        <v>14.11</v>
      </c>
      <c r="D172" s="1392">
        <v>10.65</v>
      </c>
      <c r="E172" s="1392">
        <v>113.34</v>
      </c>
      <c r="F172" s="1392">
        <v>1.1368254963525204</v>
      </c>
      <c r="G172" s="1392">
        <v>1.2987012987012987</v>
      </c>
    </row>
    <row r="173" spans="2:10" ht="15" customHeight="1">
      <c r="B173" s="1265" t="s">
        <v>344</v>
      </c>
      <c r="C173" s="1392">
        <v>14.19</v>
      </c>
      <c r="D173" s="1392">
        <v>10.68</v>
      </c>
      <c r="E173" s="1392">
        <v>112.54</v>
      </c>
      <c r="F173" s="1392">
        <v>1.1363636363636365</v>
      </c>
      <c r="G173" s="1392">
        <v>1.2658227848101264</v>
      </c>
    </row>
    <row r="174" spans="2:10" ht="15" customHeight="1">
      <c r="B174" s="1441"/>
      <c r="C174" s="1441"/>
      <c r="D174" s="1441"/>
      <c r="E174" s="1441"/>
      <c r="F174" s="1441"/>
      <c r="G174" s="1441"/>
    </row>
    <row r="175" spans="2:10" ht="15" customHeight="1">
      <c r="B175" s="728">
        <v>2019</v>
      </c>
      <c r="C175" s="1441"/>
      <c r="D175" s="1441"/>
      <c r="E175" s="1441"/>
      <c r="F175" s="1441"/>
      <c r="G175" s="1441"/>
    </row>
    <row r="176" spans="2:10" ht="15" customHeight="1">
      <c r="B176" s="1452" t="s">
        <v>345</v>
      </c>
      <c r="C176" s="1441">
        <v>13.861838636363638</v>
      </c>
      <c r="D176" s="1441">
        <v>10.535963371687563</v>
      </c>
      <c r="E176" s="1441">
        <v>109.15886363636365</v>
      </c>
      <c r="F176" s="1441">
        <v>1.1381321367424213</v>
      </c>
      <c r="G176" s="1441">
        <v>1.285338058805557</v>
      </c>
    </row>
    <row r="177" spans="2:7" ht="15" customHeight="1">
      <c r="B177" s="1452" t="s">
        <v>334</v>
      </c>
      <c r="C177" s="1441">
        <v>13.778905263157894</v>
      </c>
      <c r="D177" s="1441">
        <v>10.49637613525924</v>
      </c>
      <c r="E177" s="1441">
        <v>110.31105263157896</v>
      </c>
      <c r="F177" s="1441">
        <v>1.1449157960635286</v>
      </c>
      <c r="G177" s="1441">
        <v>1.3003668154121355</v>
      </c>
    </row>
    <row r="178" spans="2:7" ht="15" customHeight="1">
      <c r="B178" s="1452" t="s">
        <v>335</v>
      </c>
      <c r="C178" s="1441">
        <v>14.355671428571426</v>
      </c>
      <c r="D178" s="1441">
        <v>10.689596083755291</v>
      </c>
      <c r="E178" s="1441">
        <v>111.1195238095238</v>
      </c>
      <c r="F178" s="1441">
        <v>1.1363636363636365</v>
      </c>
      <c r="G178" s="1441">
        <v>1.3157894736842106</v>
      </c>
    </row>
    <row r="179" spans="2:7" ht="15" customHeight="1">
      <c r="B179" s="1452" t="s">
        <v>336</v>
      </c>
      <c r="C179" s="1441">
        <v>14.3368</v>
      </c>
      <c r="D179" s="1441">
        <v>10.758472296933835</v>
      </c>
      <c r="E179" s="1441">
        <v>111.515</v>
      </c>
      <c r="F179" s="1441">
        <v>1.1188499999999999</v>
      </c>
      <c r="G179" s="1441">
        <v>1.2942</v>
      </c>
    </row>
    <row r="180" spans="2:7" ht="15" customHeight="1">
      <c r="B180" s="1452" t="s">
        <v>337</v>
      </c>
      <c r="C180" s="1441">
        <v>14.426440909090907</v>
      </c>
      <c r="D180" s="1441">
        <v>10.759583673700224</v>
      </c>
      <c r="E180" s="1441">
        <v>109.99431818181816</v>
      </c>
      <c r="F180" s="1441">
        <v>1.1185534812940348</v>
      </c>
      <c r="G180" s="1441">
        <v>1.2851910524711021</v>
      </c>
    </row>
    <row r="181" spans="2:7" ht="15" customHeight="1">
      <c r="B181" s="1452" t="s">
        <v>338</v>
      </c>
      <c r="C181" s="1441"/>
      <c r="D181" s="1441"/>
      <c r="E181" s="1441"/>
      <c r="F181" s="1441"/>
      <c r="G181" s="1441"/>
    </row>
    <row r="182" spans="2:7" ht="15" customHeight="1">
      <c r="B182" s="1452" t="s">
        <v>339</v>
      </c>
      <c r="C182" s="1441"/>
      <c r="D182" s="1441"/>
      <c r="E182" s="1441"/>
      <c r="F182" s="1441"/>
      <c r="G182" s="1441"/>
    </row>
    <row r="183" spans="2:7" ht="15" customHeight="1" thickBot="1">
      <c r="B183" s="902"/>
      <c r="C183" s="1454"/>
      <c r="D183" s="903"/>
      <c r="E183" s="902"/>
      <c r="F183" s="902"/>
      <c r="G183" s="902"/>
    </row>
    <row r="184" spans="2:7" ht="15" customHeight="1" thickTop="1">
      <c r="B184" s="898"/>
      <c r="C184" s="899"/>
      <c r="D184" s="900"/>
      <c r="E184" s="899"/>
      <c r="F184" s="899"/>
      <c r="G184" s="899"/>
    </row>
    <row r="185" spans="2:7" ht="15" customHeight="1">
      <c r="B185" s="1408" t="s">
        <v>1778</v>
      </c>
      <c r="C185" s="935"/>
      <c r="D185" s="900"/>
      <c r="E185" s="899"/>
      <c r="F185" s="899"/>
      <c r="G185" s="899"/>
    </row>
    <row r="186" spans="2:7" ht="15" customHeight="1">
      <c r="B186" s="965"/>
      <c r="C186" s="935"/>
      <c r="D186" s="900"/>
      <c r="E186" s="899"/>
      <c r="F186" s="899"/>
      <c r="G186" s="899"/>
    </row>
    <row r="187" spans="2:7" ht="12.75" customHeight="1">
      <c r="B187" s="1903" t="s">
        <v>1357</v>
      </c>
      <c r="C187" s="1903"/>
      <c r="D187" s="744"/>
      <c r="E187" s="744"/>
      <c r="F187" s="744"/>
      <c r="G187" s="744"/>
    </row>
    <row r="188" spans="2:7" ht="12.75" customHeight="1">
      <c r="B188" s="1904" t="s">
        <v>1358</v>
      </c>
      <c r="C188" s="1904"/>
      <c r="D188" s="911"/>
      <c r="E188" s="744"/>
      <c r="F188" s="911"/>
      <c r="G188" s="744"/>
    </row>
  </sheetData>
  <customSheetViews>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1"/>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2"/>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3"/>
      <headerFooter alignWithMargins="0"/>
    </customSheetView>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2"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902" t="s">
        <v>1159</v>
      </c>
      <c r="E1" s="1902"/>
      <c r="F1" s="1902"/>
      <c r="G1" s="1902"/>
      <c r="H1" s="1902"/>
      <c r="I1" s="1902"/>
      <c r="J1" s="190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68"/>
      <c r="J4" s="481" t="s">
        <v>760</v>
      </c>
      <c r="K4" s="162"/>
    </row>
    <row r="5" spans="4:25" ht="24" hidden="1" customHeight="1">
      <c r="D5" s="161" t="s">
        <v>263</v>
      </c>
      <c r="E5" s="481" t="s">
        <v>1160</v>
      </c>
      <c r="F5" s="481" t="s">
        <v>1161</v>
      </c>
      <c r="G5" s="481" t="s">
        <v>1162</v>
      </c>
      <c r="H5" s="481" t="s">
        <v>1190</v>
      </c>
      <c r="I5" s="1468"/>
      <c r="J5" s="481" t="s">
        <v>1191</v>
      </c>
      <c r="K5" s="162"/>
    </row>
    <row r="6" spans="4:25" ht="12.75" hidden="1" customHeight="1">
      <c r="D6" s="161"/>
      <c r="E6" s="482"/>
      <c r="F6" s="482"/>
      <c r="G6" s="482"/>
      <c r="H6" s="482"/>
      <c r="I6" s="1469"/>
      <c r="J6" s="482"/>
      <c r="K6" s="162"/>
    </row>
    <row r="7" spans="4:25" ht="12.95" hidden="1" customHeight="1" thickBot="1">
      <c r="D7" s="245"/>
      <c r="E7" s="483"/>
      <c r="F7" s="483"/>
      <c r="G7" s="483"/>
      <c r="H7" s="483"/>
      <c r="I7" s="1470"/>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71"/>
      <c r="J9" s="485"/>
      <c r="K9" s="160"/>
    </row>
    <row r="10" spans="4:25" ht="23.25" hidden="1" customHeight="1">
      <c r="D10" s="159"/>
      <c r="E10" s="485"/>
      <c r="F10" s="485"/>
      <c r="G10" s="485"/>
      <c r="H10" s="485"/>
      <c r="I10" s="1471"/>
      <c r="J10" s="485"/>
      <c r="K10" s="160"/>
    </row>
    <row r="11" spans="4:25" ht="24.75" hidden="1" customHeight="1">
      <c r="D11" s="159" t="s">
        <v>298</v>
      </c>
      <c r="E11" s="486">
        <v>10.042378096845308</v>
      </c>
      <c r="F11" s="486">
        <v>1.2885734081697975</v>
      </c>
      <c r="G11" s="486">
        <v>0.112170119336166</v>
      </c>
      <c r="H11" s="486">
        <v>1.2885734081697975</v>
      </c>
      <c r="I11" s="1472"/>
      <c r="J11" s="486">
        <v>14.275852434262701</v>
      </c>
      <c r="K11" s="160"/>
    </row>
    <row r="12" spans="4:25" ht="23.25" hidden="1" customHeight="1">
      <c r="D12" s="159" t="s">
        <v>299</v>
      </c>
      <c r="E12" s="486">
        <v>10.259999976947386</v>
      </c>
      <c r="F12" s="486">
        <v>1.2871169980786428</v>
      </c>
      <c r="G12" s="486">
        <v>0.11452810114731439</v>
      </c>
      <c r="H12" s="486">
        <v>1.2871169980786428</v>
      </c>
      <c r="I12" s="1472"/>
      <c r="J12" s="486">
        <v>14.745158969105162</v>
      </c>
      <c r="K12" s="160"/>
    </row>
    <row r="13" spans="4:25" ht="23.25" hidden="1" customHeight="1">
      <c r="D13" s="159" t="s">
        <v>300</v>
      </c>
      <c r="E13" s="486">
        <v>9.8863867799106746</v>
      </c>
      <c r="F13" s="486">
        <v>1.2478340862442787</v>
      </c>
      <c r="G13" s="486">
        <v>0.10130311595127124</v>
      </c>
      <c r="H13" s="486">
        <v>1.2478340862442787</v>
      </c>
      <c r="I13" s="1472"/>
      <c r="J13" s="486">
        <v>14.07695672207606</v>
      </c>
      <c r="K13" s="160"/>
    </row>
    <row r="14" spans="4:25" ht="23.25" hidden="1" customHeight="1">
      <c r="D14" s="159" t="s">
        <v>301</v>
      </c>
      <c r="E14" s="486">
        <v>9.0194012406724955</v>
      </c>
      <c r="F14" s="486">
        <v>1.2115256675357382</v>
      </c>
      <c r="G14" s="486">
        <v>9.1234379214240657E-2</v>
      </c>
      <c r="H14" s="486">
        <v>1.2115256675357382</v>
      </c>
      <c r="I14" s="1472"/>
      <c r="J14" s="486">
        <v>13.270916119751858</v>
      </c>
      <c r="K14" s="160"/>
    </row>
    <row r="15" spans="4:25" ht="23.25" hidden="1" customHeight="1">
      <c r="D15" s="159" t="s">
        <v>302</v>
      </c>
      <c r="E15" s="486">
        <v>8.3822835616515423</v>
      </c>
      <c r="F15" s="486">
        <v>1.1774860191139151</v>
      </c>
      <c r="G15" s="486">
        <v>8.686559833256198E-2</v>
      </c>
      <c r="H15" s="486">
        <v>1.1774860191139151</v>
      </c>
      <c r="I15" s="1472"/>
      <c r="J15" s="486">
        <v>12.919551738616239</v>
      </c>
      <c r="K15" s="160"/>
    </row>
    <row r="16" spans="4:25" ht="23.25" hidden="1" customHeight="1">
      <c r="D16" s="159" t="s">
        <v>303</v>
      </c>
      <c r="E16" s="486">
        <v>8.055873356373894</v>
      </c>
      <c r="F16" s="486">
        <v>1.1663786596750487</v>
      </c>
      <c r="G16" s="486">
        <v>8.3472371191355935E-2</v>
      </c>
      <c r="H16" s="486">
        <v>1.1663786596750487</v>
      </c>
      <c r="I16" s="1472"/>
      <c r="J16" s="486">
        <v>13.182417669725508</v>
      </c>
      <c r="K16" s="160"/>
    </row>
    <row r="17" spans="4:24" ht="23.25" hidden="1" customHeight="1">
      <c r="D17" s="159" t="s">
        <v>304</v>
      </c>
      <c r="E17" s="486">
        <v>7.9559301648155465</v>
      </c>
      <c r="F17" s="486">
        <v>1.1580124410366281</v>
      </c>
      <c r="G17" s="486">
        <v>8.4164928304298059E-2</v>
      </c>
      <c r="H17" s="486">
        <v>1.1580124410366281</v>
      </c>
      <c r="I17" s="1472"/>
      <c r="J17" s="486">
        <v>13.014263967976545</v>
      </c>
      <c r="K17" s="160"/>
    </row>
    <row r="18" spans="4:24" ht="23.25" hidden="1" customHeight="1">
      <c r="D18" s="159" t="s">
        <v>305</v>
      </c>
      <c r="E18" s="486">
        <v>7.81</v>
      </c>
      <c r="F18" s="486">
        <v>1.1499999999999999</v>
      </c>
      <c r="G18" s="486">
        <v>0.08</v>
      </c>
      <c r="H18" s="486">
        <v>11.13</v>
      </c>
      <c r="I18" s="1472"/>
      <c r="J18" s="486">
        <v>12.65</v>
      </c>
      <c r="K18" s="160"/>
    </row>
    <row r="19" spans="4:24" ht="23.25" hidden="1" customHeight="1">
      <c r="D19" s="159" t="s">
        <v>306</v>
      </c>
      <c r="E19" s="486">
        <v>7.81</v>
      </c>
      <c r="F19" s="486">
        <v>1.1499999999999999</v>
      </c>
      <c r="G19" s="486">
        <v>0.08</v>
      </c>
      <c r="H19" s="486">
        <v>11.13</v>
      </c>
      <c r="I19" s="1472"/>
      <c r="J19" s="486">
        <v>12.65</v>
      </c>
      <c r="K19" s="160"/>
    </row>
    <row r="20" spans="4:24" ht="23.25" hidden="1" customHeight="1">
      <c r="D20" s="159" t="s">
        <v>307</v>
      </c>
      <c r="E20" s="486">
        <v>7.74</v>
      </c>
      <c r="F20" s="486">
        <v>1.1499999999999999</v>
      </c>
      <c r="G20" s="486">
        <v>0.09</v>
      </c>
      <c r="H20" s="486">
        <v>11.48</v>
      </c>
      <c r="I20" s="1472"/>
      <c r="J20" s="486">
        <v>12.8</v>
      </c>
      <c r="K20" s="160"/>
    </row>
    <row r="21" spans="4:24" ht="23.25" hidden="1" customHeight="1">
      <c r="D21" s="159" t="s">
        <v>308</v>
      </c>
      <c r="E21" s="486">
        <v>7.38</v>
      </c>
      <c r="F21" s="486">
        <v>1.1100000000000001</v>
      </c>
      <c r="G21" s="486">
        <v>0.09</v>
      </c>
      <c r="H21" s="486">
        <v>11.11</v>
      </c>
      <c r="I21" s="1472"/>
      <c r="J21" s="486">
        <v>12.21</v>
      </c>
      <c r="K21" s="160"/>
    </row>
    <row r="22" spans="4:24" ht="23.25" hidden="1" customHeight="1">
      <c r="D22" s="159" t="s">
        <v>311</v>
      </c>
      <c r="E22" s="486">
        <v>7.39</v>
      </c>
      <c r="F22" s="486">
        <v>1.1100000000000001</v>
      </c>
      <c r="G22" s="486">
        <v>0.08</v>
      </c>
      <c r="H22" s="486">
        <v>10.56</v>
      </c>
      <c r="I22" s="1472"/>
      <c r="J22" s="486">
        <v>11.88</v>
      </c>
      <c r="K22" s="160"/>
    </row>
    <row r="23" spans="4:24" ht="23.25" hidden="1" customHeight="1">
      <c r="D23" s="161">
        <v>2010</v>
      </c>
      <c r="E23" s="486"/>
      <c r="F23" s="486"/>
      <c r="G23" s="486"/>
      <c r="H23" s="486"/>
      <c r="I23" s="1472"/>
      <c r="J23" s="486"/>
      <c r="K23" s="160"/>
    </row>
    <row r="24" spans="4:24" ht="9.6" hidden="1" customHeight="1">
      <c r="D24" s="161"/>
      <c r="E24" s="486"/>
      <c r="F24" s="486"/>
      <c r="G24" s="486"/>
      <c r="H24" s="486"/>
      <c r="I24" s="1472"/>
      <c r="J24" s="486"/>
      <c r="K24" s="160"/>
    </row>
    <row r="25" spans="4:24" ht="23.25" hidden="1" customHeight="1">
      <c r="D25" s="159" t="s">
        <v>298</v>
      </c>
      <c r="E25" s="486">
        <v>7.62</v>
      </c>
      <c r="F25" s="486">
        <v>6.8259385665529013</v>
      </c>
      <c r="G25" s="486">
        <v>89.84</v>
      </c>
      <c r="H25" s="486">
        <f>1/0.710732054015636</f>
        <v>1.4070000000000003</v>
      </c>
      <c r="I25" s="1472"/>
      <c r="J25" s="486">
        <f>1/0.619962802231866</f>
        <v>1.6130000000000004</v>
      </c>
      <c r="K25" s="160"/>
    </row>
    <row r="26" spans="4:24" ht="23.25" hidden="1" customHeight="1">
      <c r="D26" s="159" t="s">
        <v>299</v>
      </c>
      <c r="E26" s="486">
        <v>7.7</v>
      </c>
      <c r="F26" s="486">
        <v>6.92</v>
      </c>
      <c r="G26" s="486">
        <v>89.25</v>
      </c>
      <c r="H26" s="486">
        <f>1.36</f>
        <v>1.36</v>
      </c>
      <c r="I26" s="1472"/>
      <c r="J26" s="486">
        <f>1.51</f>
        <v>1.51</v>
      </c>
      <c r="K26" s="160"/>
    </row>
    <row r="27" spans="4:24" ht="23.25" hidden="1" customHeight="1">
      <c r="D27" s="159" t="s">
        <v>300</v>
      </c>
      <c r="E27" s="486">
        <v>7.38</v>
      </c>
      <c r="F27" s="486">
        <v>6.7842605156037994</v>
      </c>
      <c r="G27" s="486">
        <v>93.26</v>
      </c>
      <c r="H27" s="486">
        <f>1/0.74582338902148</f>
        <v>1.3407999999999993</v>
      </c>
      <c r="I27" s="1472"/>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72"/>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72"/>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72"/>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72"/>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72"/>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72"/>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72"/>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72"/>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72"/>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72"/>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72"/>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73"/>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74"/>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74"/>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74"/>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74"/>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93" t="s">
        <v>1736</v>
      </c>
      <c r="C81" s="1893"/>
      <c r="D81" s="1893"/>
      <c r="E81" s="1893"/>
      <c r="F81" s="1893"/>
      <c r="G81" s="1893"/>
      <c r="H81" s="1893"/>
      <c r="I81" s="1467"/>
    </row>
    <row r="82" spans="2:9">
      <c r="B82" s="1475"/>
      <c r="C82" s="1475"/>
      <c r="D82" s="1475"/>
      <c r="E82" s="1475"/>
      <c r="F82" s="1475"/>
      <c r="G82" s="1475"/>
      <c r="H82" s="1475"/>
      <c r="I82" s="1475"/>
    </row>
    <row r="83" spans="2:9">
      <c r="B83" s="898"/>
      <c r="C83" s="898"/>
      <c r="D83" s="898"/>
      <c r="E83" s="898"/>
      <c r="F83" s="898"/>
      <c r="G83" s="898"/>
      <c r="H83" s="898"/>
      <c r="I83" s="898"/>
    </row>
    <row r="84" spans="2:9" ht="27.75" customHeight="1">
      <c r="B84" s="1505"/>
      <c r="C84" s="1506" t="s">
        <v>1786</v>
      </c>
      <c r="D84" s="1506" t="s">
        <v>1754</v>
      </c>
      <c r="E84" s="1507" t="s">
        <v>1753</v>
      </c>
      <c r="F84" s="1506" t="s">
        <v>762</v>
      </c>
      <c r="G84" s="1506" t="s">
        <v>1755</v>
      </c>
      <c r="H84" s="1508" t="s">
        <v>760</v>
      </c>
      <c r="I84" s="1476"/>
    </row>
    <row r="85" spans="2:9">
      <c r="B85" s="1489" t="s">
        <v>263</v>
      </c>
      <c r="C85" s="1483" t="s">
        <v>1787</v>
      </c>
      <c r="D85" s="1483" t="s">
        <v>1160</v>
      </c>
      <c r="E85" s="1489" t="s">
        <v>1161</v>
      </c>
      <c r="F85" s="1483" t="s">
        <v>1162</v>
      </c>
      <c r="G85" s="1483"/>
      <c r="H85" s="1501" t="s">
        <v>1191</v>
      </c>
      <c r="I85" s="1476"/>
    </row>
    <row r="86" spans="2:9" ht="16.5" thickBot="1">
      <c r="B86" s="1490"/>
      <c r="C86" s="1484"/>
      <c r="D86" s="1496"/>
      <c r="E86" s="1498"/>
      <c r="F86" s="1484"/>
      <c r="G86" s="1484"/>
      <c r="H86" s="1502"/>
      <c r="I86" s="898"/>
    </row>
    <row r="87" spans="2:9" ht="15" customHeight="1" thickTop="1">
      <c r="B87" s="1491"/>
      <c r="C87" s="1485"/>
      <c r="D87" s="1485"/>
      <c r="E87" s="1491"/>
      <c r="F87" s="1485"/>
      <c r="G87" s="1485"/>
      <c r="H87" s="1503"/>
      <c r="I87" s="939"/>
    </row>
    <row r="88" spans="2:9" ht="15" customHeight="1">
      <c r="B88" s="1492">
        <v>2019</v>
      </c>
      <c r="C88" s="1487"/>
      <c r="D88" s="1485"/>
      <c r="E88" s="1491"/>
      <c r="F88" s="1485"/>
      <c r="G88" s="1485"/>
      <c r="H88" s="1503"/>
      <c r="I88" s="939"/>
    </row>
    <row r="89" spans="2:9" ht="15" customHeight="1">
      <c r="B89" s="1493" t="s">
        <v>335</v>
      </c>
      <c r="C89" s="1485">
        <v>3.012</v>
      </c>
      <c r="D89" s="1485">
        <v>0.20637066234664081</v>
      </c>
      <c r="E89" s="1491">
        <v>0.27889999999999998</v>
      </c>
      <c r="F89" s="1485">
        <v>2.7199671427969151E-2</v>
      </c>
      <c r="G89" s="1485">
        <v>3.3831500000000001</v>
      </c>
      <c r="H89" s="1503">
        <v>3.9363000000000001</v>
      </c>
      <c r="I89" s="939"/>
    </row>
    <row r="90" spans="2:9" ht="15" customHeight="1">
      <c r="B90" s="1493" t="s">
        <v>336</v>
      </c>
      <c r="C90" s="1485">
        <v>3.2614000000000001</v>
      </c>
      <c r="D90" s="1485">
        <v>0.22748728914771885</v>
      </c>
      <c r="E90" s="1491">
        <v>0.30309999999999998</v>
      </c>
      <c r="F90" s="1485">
        <v>2.9246308019191428E-2</v>
      </c>
      <c r="G90" s="1485">
        <v>3.6490000000000005</v>
      </c>
      <c r="H90" s="1503">
        <v>4.2208500000000004</v>
      </c>
      <c r="I90" s="939"/>
    </row>
    <row r="91" spans="2:9" ht="15" customHeight="1">
      <c r="B91" s="1493" t="s">
        <v>337</v>
      </c>
      <c r="C91" s="1485">
        <v>5.2634999999999996</v>
      </c>
      <c r="D91" s="1485">
        <v>0.35496867401451826</v>
      </c>
      <c r="E91" s="1491">
        <v>0.48310000000000003</v>
      </c>
      <c r="F91" s="1485">
        <v>4.8317931992510721E-2</v>
      </c>
      <c r="G91" s="1485">
        <v>5.8585000000000003</v>
      </c>
      <c r="H91" s="1503">
        <v>6.6390500000000001</v>
      </c>
      <c r="I91" s="939"/>
    </row>
    <row r="92" spans="2:9" ht="15" customHeight="1">
      <c r="B92" s="1493" t="s">
        <v>338</v>
      </c>
      <c r="C92" s="1485">
        <v>6.6219999999999999</v>
      </c>
      <c r="D92" s="1485">
        <v>0.46734431592475761</v>
      </c>
      <c r="E92" s="1491">
        <v>0.62309999999999999</v>
      </c>
      <c r="F92" s="1485">
        <v>6.1511018161128118E-2</v>
      </c>
      <c r="G92" s="1485">
        <v>7.5244499999999999</v>
      </c>
      <c r="H92" s="1503">
        <v>8.3905999999999992</v>
      </c>
      <c r="I92" s="939"/>
    </row>
    <row r="93" spans="2:9" ht="15" customHeight="1">
      <c r="B93" s="1493" t="s">
        <v>339</v>
      </c>
      <c r="C93" s="1485">
        <v>9.19</v>
      </c>
      <c r="D93" s="1485">
        <v>0.64935064935064934</v>
      </c>
      <c r="E93" s="1491">
        <v>0.86206896551724144</v>
      </c>
      <c r="F93" s="1485">
        <v>8.4602368866328256E-2</v>
      </c>
      <c r="G93" s="1485">
        <v>10</v>
      </c>
      <c r="H93" s="1503">
        <v>11.111111111111111</v>
      </c>
      <c r="I93" s="939"/>
    </row>
    <row r="94" spans="2:9" ht="15" customHeight="1">
      <c r="B94" s="1493" t="s">
        <v>340</v>
      </c>
      <c r="C94" s="1488">
        <v>10.512</v>
      </c>
      <c r="D94" s="1485">
        <v>0.68330000000000002</v>
      </c>
      <c r="E94" s="1499">
        <v>0.94579999999999997</v>
      </c>
      <c r="F94" s="1488">
        <v>9.4029591112323049E-2</v>
      </c>
      <c r="G94" s="1488">
        <v>11.6288</v>
      </c>
      <c r="H94" s="1495">
        <v>12.8226</v>
      </c>
      <c r="I94" s="899"/>
    </row>
    <row r="95" spans="2:9" ht="15" customHeight="1" thickBot="1">
      <c r="B95" s="1494" t="s">
        <v>341</v>
      </c>
      <c r="C95" s="1486">
        <v>13.07</v>
      </c>
      <c r="D95" s="1497">
        <v>0.87995930905545028</v>
      </c>
      <c r="E95" s="1500">
        <v>1.1937596622432576</v>
      </c>
      <c r="F95" s="1486">
        <v>0.12165198852933486</v>
      </c>
      <c r="G95" s="1486">
        <v>14.24791084499835</v>
      </c>
      <c r="H95" s="1504">
        <v>16.134816009090407</v>
      </c>
      <c r="I95" s="899"/>
    </row>
    <row r="96" spans="2:9" ht="15" customHeight="1">
      <c r="B96" s="1481"/>
      <c r="C96" s="899"/>
      <c r="D96" s="939"/>
      <c r="E96" s="900"/>
      <c r="F96" s="899"/>
      <c r="G96" s="899"/>
      <c r="H96" s="899"/>
      <c r="I96" s="899"/>
    </row>
    <row r="97" spans="2:9" ht="15" customHeight="1">
      <c r="B97" s="1408" t="s">
        <v>1778</v>
      </c>
      <c r="C97" s="1408"/>
      <c r="D97" s="935"/>
      <c r="E97" s="900"/>
      <c r="F97" s="899"/>
      <c r="G97" s="899"/>
      <c r="H97" s="899"/>
      <c r="I97" s="899" t="s">
        <v>838</v>
      </c>
    </row>
    <row r="98" spans="2:9" ht="15" customHeight="1">
      <c r="B98" s="965"/>
      <c r="C98" s="965"/>
      <c r="D98" s="935"/>
      <c r="E98" s="900"/>
      <c r="F98" s="899"/>
      <c r="G98" s="899"/>
      <c r="H98" s="899"/>
      <c r="I98" s="899"/>
    </row>
    <row r="99" spans="2:9" ht="12.75" customHeight="1">
      <c r="B99" s="1903" t="s">
        <v>1788</v>
      </c>
      <c r="C99" s="1903"/>
      <c r="D99" s="1903"/>
      <c r="E99" s="744"/>
      <c r="F99" s="744"/>
      <c r="G99" s="744"/>
      <c r="H99" s="744"/>
      <c r="I99" s="744"/>
    </row>
    <row r="100" spans="2:9" ht="12.75" customHeight="1">
      <c r="B100" s="1904"/>
      <c r="C100" s="1904"/>
      <c r="D100" s="190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906" t="s">
        <v>41</v>
      </c>
      <c r="B1" s="1906"/>
      <c r="C1" s="1906"/>
      <c r="D1" s="1906"/>
      <c r="E1" s="1906"/>
      <c r="F1" s="1906"/>
      <c r="G1" s="1906"/>
      <c r="H1" s="1906"/>
      <c r="I1" s="1906"/>
      <c r="J1" s="1906"/>
      <c r="K1" s="1906"/>
      <c r="L1" s="1906"/>
    </row>
    <row r="2" spans="1:16" ht="12.75" customHeight="1">
      <c r="A2" s="366"/>
      <c r="B2" s="367"/>
      <c r="C2" s="367"/>
      <c r="E2" s="367"/>
      <c r="F2" s="367"/>
      <c r="G2" s="367"/>
      <c r="H2" s="367"/>
      <c r="I2" s="367"/>
      <c r="J2" s="367"/>
      <c r="K2" s="367"/>
      <c r="L2" s="282"/>
    </row>
    <row r="3" spans="1:16" ht="15" customHeight="1">
      <c r="A3" s="1907" t="s">
        <v>1039</v>
      </c>
      <c r="B3" s="1907"/>
      <c r="C3" s="1907"/>
      <c r="D3" s="1907"/>
      <c r="E3" s="1907"/>
      <c r="F3" s="1907"/>
      <c r="G3" s="1907"/>
      <c r="H3" s="1907"/>
      <c r="I3" s="1907"/>
      <c r="J3" s="1907"/>
      <c r="K3" s="1907"/>
      <c r="L3" s="190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905"/>
      <c r="C278" s="1905"/>
      <c r="D278" s="190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31" type="noConversion"/>
  <printOptions horizontalCentered="1"/>
  <pageMargins left="0.5" right="0" top="0.5" bottom="0.5" header="0.5" footer="0.5"/>
  <pageSetup paperSize="9" scale="57" orientation="landscape" horizontalDpi="300" verticalDpi="300" r:id="rId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906" t="s">
        <v>56</v>
      </c>
      <c r="C4" s="1906"/>
      <c r="D4" s="1906"/>
      <c r="E4" s="1906"/>
      <c r="F4" s="1906"/>
      <c r="G4" s="1906"/>
      <c r="H4" s="1906"/>
      <c r="I4" s="1906"/>
      <c r="J4" s="1906"/>
      <c r="K4" s="1906"/>
      <c r="L4" s="1906"/>
      <c r="M4" s="1906"/>
      <c r="N4" s="283"/>
    </row>
    <row r="5" spans="2:15" ht="15.75">
      <c r="B5" s="282"/>
      <c r="C5" s="409"/>
      <c r="D5" s="409"/>
      <c r="E5" s="283"/>
      <c r="F5" s="409"/>
      <c r="G5" s="409"/>
      <c r="H5" s="409"/>
      <c r="I5" s="409"/>
      <c r="J5" s="409"/>
      <c r="K5" s="409"/>
      <c r="L5" s="409"/>
      <c r="M5" s="283"/>
      <c r="N5" s="283"/>
    </row>
    <row r="6" spans="2:15" ht="15.75">
      <c r="B6" s="1907" t="s">
        <v>1039</v>
      </c>
      <c r="C6" s="1907"/>
      <c r="D6" s="1907"/>
      <c r="E6" s="1907"/>
      <c r="F6" s="1907"/>
      <c r="G6" s="1907"/>
      <c r="H6" s="1907"/>
      <c r="I6" s="1907"/>
      <c r="J6" s="1907"/>
      <c r="K6" s="1907"/>
      <c r="L6" s="1907"/>
      <c r="M6" s="190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908" t="s">
        <v>57</v>
      </c>
      <c r="D9" s="1905"/>
      <c r="E9" s="190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2" type="noConversion"/>
  <pageMargins left="0.17" right="0.17" top="0.22" bottom="0.46" header="0.5" footer="0.5"/>
  <pageSetup scale="55" orientation="landscape" horizontalDpi="300" verticalDpi="300" r:id="rId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913" t="s">
        <v>1009</v>
      </c>
      <c r="B2" s="1913"/>
      <c r="C2" s="1913"/>
      <c r="D2" s="1913"/>
      <c r="E2" s="1913"/>
      <c r="F2" s="1913"/>
      <c r="G2" s="1913"/>
      <c r="H2" s="1913"/>
      <c r="I2" s="1913"/>
      <c r="J2" s="1913"/>
      <c r="K2" s="1913"/>
      <c r="L2" s="1913"/>
      <c r="M2" s="191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907" t="s">
        <v>1039</v>
      </c>
      <c r="B4" s="1907"/>
      <c r="C4" s="1907"/>
      <c r="D4" s="1907"/>
      <c r="E4" s="1907"/>
      <c r="F4" s="1907"/>
      <c r="G4" s="1907"/>
      <c r="H4" s="1907"/>
      <c r="I4" s="1907"/>
      <c r="J4" s="1907"/>
      <c r="K4" s="1907"/>
      <c r="L4" s="1907"/>
      <c r="M4" s="190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910" t="s">
        <v>1010</v>
      </c>
      <c r="C7" s="1911"/>
      <c r="D7" s="1911"/>
      <c r="E7" s="1911"/>
      <c r="F7" s="1911"/>
      <c r="G7" s="1911"/>
      <c r="H7" s="1911"/>
      <c r="I7" s="1911"/>
      <c r="J7" s="191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910" t="s">
        <v>1010</v>
      </c>
      <c r="C175" s="1911"/>
      <c r="D175" s="1911"/>
      <c r="E175" s="1911"/>
      <c r="F175" s="1911"/>
      <c r="G175" s="1911"/>
      <c r="H175" s="1911"/>
      <c r="I175" s="1911"/>
      <c r="J175" s="191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31"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913" t="s">
        <v>1019</v>
      </c>
      <c r="C4" s="1913"/>
      <c r="D4" s="1913"/>
      <c r="E4" s="1913"/>
      <c r="F4" s="1913"/>
      <c r="G4" s="1913"/>
      <c r="H4" s="1913"/>
      <c r="I4" s="1913"/>
      <c r="J4" s="1913"/>
      <c r="K4" s="1913"/>
      <c r="L4" s="1913"/>
      <c r="M4" s="1913"/>
      <c r="N4" s="285"/>
    </row>
    <row r="5" spans="1:14" ht="18.75">
      <c r="B5" s="284"/>
      <c r="C5" s="285"/>
      <c r="D5" s="285"/>
      <c r="E5" s="285"/>
      <c r="F5" s="285"/>
      <c r="G5" s="285"/>
      <c r="H5" s="285"/>
      <c r="I5" s="285"/>
      <c r="J5" s="285"/>
      <c r="K5" s="285"/>
      <c r="L5" s="285"/>
      <c r="M5" s="285"/>
      <c r="N5" s="285"/>
    </row>
    <row r="6" spans="1:14" ht="18.75">
      <c r="B6" s="1907" t="s">
        <v>1039</v>
      </c>
      <c r="C6" s="1907"/>
      <c r="D6" s="1907"/>
      <c r="E6" s="1907"/>
      <c r="F6" s="1907"/>
      <c r="G6" s="1907"/>
      <c r="H6" s="1907"/>
      <c r="I6" s="1907"/>
      <c r="J6" s="1907"/>
      <c r="K6" s="1907"/>
      <c r="L6" s="1907"/>
      <c r="M6" s="190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914" t="s">
        <v>996</v>
      </c>
      <c r="D9" s="1915"/>
      <c r="E9" s="1915"/>
      <c r="F9" s="1915"/>
      <c r="G9" s="191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2" type="noConversion"/>
  <pageMargins left="0.25" right="0.28999999999999998" top="0.43" bottom="0.51" header="0.5" footer="0.5"/>
  <pageSetup scale="53"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921" t="s">
        <v>1737</v>
      </c>
      <c r="C3" s="1921"/>
      <c r="D3" s="1921"/>
      <c r="E3" s="1921"/>
      <c r="F3" s="1921"/>
      <c r="G3" s="1921"/>
      <c r="H3" s="1921"/>
    </row>
    <row r="4" spans="2:8" ht="13.5" thickBot="1"/>
    <row r="5" spans="2:8" ht="14.25" thickTop="1" thickBot="1">
      <c r="B5" s="1509"/>
      <c r="C5" s="1509"/>
      <c r="D5" s="1919" t="s">
        <v>1119</v>
      </c>
      <c r="E5" s="1920"/>
      <c r="F5" s="1922"/>
      <c r="G5" s="1923"/>
      <c r="H5" s="1205" t="s">
        <v>1122</v>
      </c>
    </row>
    <row r="6" spans="2:8" ht="15.75" customHeight="1" thickBot="1">
      <c r="B6" s="1514" t="s">
        <v>263</v>
      </c>
      <c r="C6" s="1510"/>
      <c r="D6" s="1917" t="s">
        <v>1120</v>
      </c>
      <c r="E6" s="1917" t="s">
        <v>1121</v>
      </c>
      <c r="F6" s="1924" t="s">
        <v>1781</v>
      </c>
      <c r="G6" s="1917" t="s">
        <v>1318</v>
      </c>
      <c r="H6" s="1556"/>
    </row>
    <row r="7" spans="2:8" ht="15.75" customHeight="1" thickBot="1">
      <c r="B7" s="1543"/>
      <c r="C7" s="1549" t="s">
        <v>1764</v>
      </c>
      <c r="D7" s="1918"/>
      <c r="E7" s="1918"/>
      <c r="F7" s="1925"/>
      <c r="G7" s="1918"/>
      <c r="H7" s="1558" t="s">
        <v>1782</v>
      </c>
    </row>
    <row r="8" spans="2:8" ht="15.75" hidden="1" customHeight="1" thickTop="1" thickBot="1">
      <c r="B8" s="1511">
        <v>2009</v>
      </c>
      <c r="C8" s="1511"/>
      <c r="D8" s="1529"/>
      <c r="E8" s="1917"/>
      <c r="F8" s="1546"/>
      <c r="G8" s="1529"/>
      <c r="H8" s="1559"/>
    </row>
    <row r="9" spans="2:8" ht="15.75" hidden="1" customHeight="1" thickBot="1">
      <c r="B9" s="1512"/>
      <c r="C9" s="1512"/>
      <c r="D9" s="1530"/>
      <c r="E9" s="1918"/>
      <c r="F9" s="1547"/>
      <c r="G9" s="1530"/>
      <c r="H9" s="1510"/>
    </row>
    <row r="10" spans="2:8" ht="15.75" hidden="1" customHeight="1" thickTop="1" thickBot="1">
      <c r="B10" s="1513" t="s">
        <v>345</v>
      </c>
      <c r="C10" s="1513"/>
      <c r="D10" s="1531" t="s">
        <v>608</v>
      </c>
      <c r="E10" s="1917"/>
      <c r="F10" s="1548"/>
      <c r="G10" s="1531"/>
      <c r="H10" s="1531" t="s">
        <v>608</v>
      </c>
    </row>
    <row r="11" spans="2:8" ht="15.75" hidden="1" customHeight="1" thickBot="1">
      <c r="B11" s="1513" t="s">
        <v>334</v>
      </c>
      <c r="C11" s="1513"/>
      <c r="D11" s="1532">
        <v>58.56</v>
      </c>
      <c r="E11" s="1918"/>
      <c r="F11" s="1526"/>
      <c r="G11" s="1532"/>
      <c r="H11" s="1532">
        <v>1371.24</v>
      </c>
    </row>
    <row r="12" spans="2:8" ht="15.75" hidden="1" customHeight="1" thickTop="1" thickBot="1">
      <c r="B12" s="1513" t="s">
        <v>335</v>
      </c>
      <c r="C12" s="1513"/>
      <c r="D12" s="1532">
        <v>67.73</v>
      </c>
      <c r="E12" s="1917"/>
      <c r="F12" s="1526"/>
      <c r="G12" s="1532"/>
      <c r="H12" s="1532">
        <v>1666.28</v>
      </c>
    </row>
    <row r="13" spans="2:8" ht="15.75" hidden="1" customHeight="1" thickBot="1">
      <c r="B13" s="1513" t="s">
        <v>336</v>
      </c>
      <c r="C13" s="1513"/>
      <c r="D13" s="1532">
        <v>99.81</v>
      </c>
      <c r="E13" s="1918"/>
      <c r="F13" s="1526"/>
      <c r="G13" s="1532"/>
      <c r="H13" s="1532">
        <v>2996.17</v>
      </c>
    </row>
    <row r="14" spans="2:8" ht="15.75" hidden="1" customHeight="1" thickTop="1" thickBot="1">
      <c r="B14" s="1513" t="s">
        <v>337</v>
      </c>
      <c r="C14" s="1513"/>
      <c r="D14" s="1532">
        <v>139.53</v>
      </c>
      <c r="E14" s="1917"/>
      <c r="F14" s="1526"/>
      <c r="G14" s="1532"/>
      <c r="H14" s="1532">
        <v>3568.24</v>
      </c>
    </row>
    <row r="15" spans="2:8" ht="15.75" hidden="1" customHeight="1" thickBot="1">
      <c r="B15" s="1513" t="s">
        <v>338</v>
      </c>
      <c r="C15" s="1513"/>
      <c r="D15" s="1532">
        <v>154.41999999999999</v>
      </c>
      <c r="E15" s="1918"/>
      <c r="F15" s="1526"/>
      <c r="G15" s="1532"/>
      <c r="H15" s="1532">
        <v>3895.12</v>
      </c>
    </row>
    <row r="16" spans="2:8" ht="14.25" hidden="1" thickTop="1" thickBot="1">
      <c r="B16" s="1513" t="s">
        <v>339</v>
      </c>
      <c r="C16" s="1513"/>
      <c r="D16" s="1532">
        <v>148.47999999999999</v>
      </c>
      <c r="E16" s="1533">
        <v>222.55</v>
      </c>
      <c r="F16" s="1526"/>
      <c r="G16" s="1532"/>
      <c r="H16" s="1532">
        <v>3717.25</v>
      </c>
    </row>
    <row r="17" spans="2:8" ht="14.25" hidden="1" thickTop="1" thickBot="1">
      <c r="B17" s="1513" t="s">
        <v>340</v>
      </c>
      <c r="C17" s="1513"/>
      <c r="D17" s="1532">
        <v>137.06</v>
      </c>
      <c r="E17" s="1532">
        <v>192.8</v>
      </c>
      <c r="F17" s="1526"/>
      <c r="G17" s="1532"/>
      <c r="H17" s="1532">
        <v>3437.05</v>
      </c>
    </row>
    <row r="18" spans="2:8" ht="14.25" hidden="1" thickTop="1" thickBot="1">
      <c r="B18" s="1513" t="s">
        <v>341</v>
      </c>
      <c r="C18" s="1513"/>
      <c r="D18" s="1532">
        <v>158.07</v>
      </c>
      <c r="E18" s="1532">
        <v>215.23</v>
      </c>
      <c r="F18" s="1526"/>
      <c r="G18" s="1532"/>
      <c r="H18" s="1532">
        <v>3954.5</v>
      </c>
    </row>
    <row r="19" spans="2:8" ht="14.25" hidden="1" thickTop="1" thickBot="1">
      <c r="B19" s="1513" t="s">
        <v>342</v>
      </c>
      <c r="C19" s="1513"/>
      <c r="D19" s="1532">
        <v>149.03</v>
      </c>
      <c r="E19" s="1532">
        <v>182.15</v>
      </c>
      <c r="F19" s="1526"/>
      <c r="G19" s="1532"/>
      <c r="H19" s="1532">
        <v>3755.97</v>
      </c>
    </row>
    <row r="20" spans="2:8" ht="14.25" hidden="1" thickTop="1" thickBot="1">
      <c r="B20" s="1513" t="s">
        <v>343</v>
      </c>
      <c r="C20" s="1513"/>
      <c r="D20" s="1532">
        <v>149.47</v>
      </c>
      <c r="E20" s="1532">
        <v>189.51</v>
      </c>
      <c r="F20" s="1526"/>
      <c r="G20" s="1532"/>
      <c r="H20" s="1532">
        <v>3746.14</v>
      </c>
    </row>
    <row r="21" spans="2:8" ht="14.25" hidden="1" thickTop="1" thickBot="1">
      <c r="B21" s="1513" t="s">
        <v>344</v>
      </c>
      <c r="C21" s="1513"/>
      <c r="D21" s="1532">
        <v>151.99</v>
      </c>
      <c r="E21" s="1532">
        <v>185.5</v>
      </c>
      <c r="F21" s="1526"/>
      <c r="G21" s="1532"/>
      <c r="H21" s="1532">
        <v>3829.93</v>
      </c>
    </row>
    <row r="22" spans="2:8" ht="14.25" hidden="1" thickTop="1" thickBot="1">
      <c r="B22" s="1513"/>
      <c r="C22" s="1513"/>
      <c r="D22" s="1533"/>
      <c r="E22" s="1533"/>
      <c r="F22" s="1525"/>
      <c r="G22" s="1533"/>
      <c r="H22" s="1533"/>
    </row>
    <row r="23" spans="2:8" ht="14.25" hidden="1" thickTop="1" thickBot="1">
      <c r="B23" s="1544">
        <v>2010</v>
      </c>
      <c r="C23" s="1511"/>
      <c r="D23" s="1521"/>
      <c r="E23" s="1521"/>
      <c r="F23" s="1527"/>
      <c r="G23" s="1521"/>
      <c r="H23" s="1521"/>
    </row>
    <row r="24" spans="2:8" ht="14.25" hidden="1" thickTop="1" thickBot="1">
      <c r="B24" s="1514"/>
      <c r="C24" s="1514"/>
      <c r="D24" s="1521"/>
      <c r="E24" s="1521"/>
      <c r="F24" s="1527"/>
      <c r="G24" s="1521"/>
      <c r="H24" s="1521"/>
    </row>
    <row r="25" spans="2:8" ht="14.25" hidden="1" thickTop="1" thickBot="1">
      <c r="B25" s="1513" t="s">
        <v>345</v>
      </c>
      <c r="C25" s="1513"/>
      <c r="D25" s="1521">
        <v>157.36000000000001</v>
      </c>
      <c r="E25" s="1521">
        <v>212.27</v>
      </c>
      <c r="F25" s="1527"/>
      <c r="G25" s="1521"/>
      <c r="H25" s="1521">
        <v>3972.1133500000001</v>
      </c>
    </row>
    <row r="26" spans="2:8" ht="14.25" hidden="1" thickTop="1" thickBot="1">
      <c r="B26" s="1513" t="s">
        <v>334</v>
      </c>
      <c r="C26" s="1513"/>
      <c r="D26" s="1521">
        <v>140.37</v>
      </c>
      <c r="E26" s="1521">
        <v>175.08</v>
      </c>
      <c r="F26" s="1527"/>
      <c r="G26" s="1521"/>
      <c r="H26" s="1521">
        <v>3552.707793</v>
      </c>
    </row>
    <row r="27" spans="2:8" ht="14.25" hidden="1" thickTop="1" thickBot="1">
      <c r="B27" s="1513" t="s">
        <v>335</v>
      </c>
      <c r="C27" s="1513"/>
      <c r="D27" s="1521">
        <v>142.37</v>
      </c>
      <c r="E27" s="1521">
        <v>216.85</v>
      </c>
      <c r="F27" s="1527"/>
      <c r="G27" s="1521"/>
      <c r="H27" s="1521">
        <v>3636.1107510000002</v>
      </c>
    </row>
    <row r="28" spans="2:8" ht="14.25" hidden="1" thickTop="1" thickBot="1">
      <c r="B28" s="1513" t="s">
        <v>336</v>
      </c>
      <c r="C28" s="1513"/>
      <c r="D28" s="1521">
        <v>139.01</v>
      </c>
      <c r="E28" s="1521">
        <v>167.9</v>
      </c>
      <c r="F28" s="1527"/>
      <c r="G28" s="1521"/>
      <c r="H28" s="1521">
        <v>3490.2877680000001</v>
      </c>
    </row>
    <row r="29" spans="2:8" ht="14.25" hidden="1" thickTop="1" thickBot="1">
      <c r="B29" s="1513" t="s">
        <v>337</v>
      </c>
      <c r="C29" s="1513"/>
      <c r="D29" s="1521">
        <v>129.4</v>
      </c>
      <c r="E29" s="1521">
        <v>159.28</v>
      </c>
      <c r="F29" s="1527"/>
      <c r="G29" s="1521"/>
      <c r="H29" s="1521">
        <v>3251.4528439999999</v>
      </c>
    </row>
    <row r="30" spans="2:8" ht="14.25" hidden="1" thickTop="1" thickBot="1">
      <c r="B30" s="1513" t="s">
        <v>338</v>
      </c>
      <c r="C30" s="1513"/>
      <c r="D30" s="1521">
        <v>127.46</v>
      </c>
      <c r="E30" s="1521">
        <v>143.08000000000001</v>
      </c>
      <c r="F30" s="1527"/>
      <c r="G30" s="1521"/>
      <c r="H30" s="1521">
        <v>3187.046257</v>
      </c>
    </row>
    <row r="31" spans="2:8" ht="14.25" hidden="1" thickTop="1" thickBot="1">
      <c r="B31" s="1513" t="s">
        <v>339</v>
      </c>
      <c r="C31" s="1513"/>
      <c r="D31" s="1521">
        <v>130.91999999999999</v>
      </c>
      <c r="E31" s="1521">
        <v>134.87</v>
      </c>
      <c r="F31" s="1527"/>
      <c r="G31" s="1521"/>
      <c r="H31" s="1521">
        <v>3286.469317</v>
      </c>
    </row>
    <row r="32" spans="2:8" ht="14.25" hidden="1" thickTop="1" thickBot="1">
      <c r="B32" s="1513" t="s">
        <v>340</v>
      </c>
      <c r="C32" s="1513"/>
      <c r="D32" s="1521">
        <v>130.91999999999999</v>
      </c>
      <c r="E32" s="1521">
        <v>127.64</v>
      </c>
      <c r="F32" s="1527"/>
      <c r="G32" s="1521"/>
      <c r="H32" s="1521">
        <v>3299.802103</v>
      </c>
    </row>
    <row r="33" spans="2:10" ht="14.25" hidden="1" thickTop="1" thickBot="1">
      <c r="B33" s="1513" t="s">
        <v>341</v>
      </c>
      <c r="C33" s="1513"/>
      <c r="D33" s="1521">
        <v>137.04</v>
      </c>
      <c r="E33" s="1521">
        <v>145.65</v>
      </c>
      <c r="F33" s="1527"/>
      <c r="G33" s="1521"/>
      <c r="H33" s="1521">
        <v>3418.0391989999998</v>
      </c>
    </row>
    <row r="34" spans="2:10" ht="14.25" hidden="1" thickTop="1" thickBot="1">
      <c r="B34" s="1513" t="s">
        <v>342</v>
      </c>
      <c r="C34" s="1513"/>
      <c r="D34" s="1521">
        <v>157.71</v>
      </c>
      <c r="E34" s="1521">
        <v>217.07</v>
      </c>
      <c r="F34" s="1527"/>
      <c r="G34" s="1521"/>
      <c r="H34" s="1521">
        <v>3978.2882589999999</v>
      </c>
    </row>
    <row r="35" spans="2:10" ht="14.25" hidden="1" thickTop="1" thickBot="1">
      <c r="B35" s="1513" t="s">
        <v>343</v>
      </c>
      <c r="C35" s="1513"/>
      <c r="D35" s="1521">
        <v>154.6</v>
      </c>
      <c r="E35" s="1521">
        <v>230.61</v>
      </c>
      <c r="F35" s="1527"/>
      <c r="G35" s="1521"/>
      <c r="H35" s="1521">
        <v>3942.8541220000002</v>
      </c>
    </row>
    <row r="36" spans="2:10" ht="14.25" hidden="1" thickTop="1" thickBot="1">
      <c r="B36" s="1513" t="s">
        <v>344</v>
      </c>
      <c r="C36" s="1513"/>
      <c r="D36" s="1521">
        <v>151.27000000000001</v>
      </c>
      <c r="E36" s="1521">
        <v>200.4</v>
      </c>
      <c r="F36" s="1527"/>
      <c r="G36" s="1521"/>
      <c r="H36" s="1521">
        <v>3868.1405629999999</v>
      </c>
    </row>
    <row r="37" spans="2:10" ht="14.25" hidden="1" thickTop="1" thickBot="1">
      <c r="B37" s="1512"/>
      <c r="C37" s="1512"/>
      <c r="D37" s="1521"/>
      <c r="E37" s="1521"/>
      <c r="F37" s="1527"/>
      <c r="G37" s="1521"/>
      <c r="H37" s="1521"/>
    </row>
    <row r="38" spans="2:10" ht="14.25" hidden="1" thickTop="1" thickBot="1">
      <c r="B38" s="1511">
        <v>2011</v>
      </c>
      <c r="C38" s="1511"/>
      <c r="D38" s="1521"/>
      <c r="E38" s="1521"/>
      <c r="F38" s="1527"/>
      <c r="G38" s="1521"/>
      <c r="H38" s="1521"/>
    </row>
    <row r="39" spans="2:10" ht="14.25" hidden="1" thickTop="1" thickBot="1">
      <c r="B39" s="1514"/>
      <c r="C39" s="1514"/>
      <c r="D39" s="1521"/>
      <c r="E39" s="1521"/>
      <c r="F39" s="1527"/>
      <c r="G39" s="1521"/>
      <c r="H39" s="1521"/>
    </row>
    <row r="40" spans="2:10" ht="14.25" hidden="1" thickTop="1" thickBot="1">
      <c r="B40" s="1513" t="s">
        <v>345</v>
      </c>
      <c r="C40" s="1513"/>
      <c r="D40" s="1521">
        <v>161.1</v>
      </c>
      <c r="E40" s="1521">
        <v>216.82</v>
      </c>
      <c r="F40" s="1527"/>
      <c r="G40" s="1521"/>
      <c r="H40" s="1521">
        <v>4131.8185549999998</v>
      </c>
      <c r="J40" s="158">
        <v>1000000</v>
      </c>
    </row>
    <row r="41" spans="2:10" ht="14.25" hidden="1" thickTop="1" thickBot="1">
      <c r="B41" s="1513" t="s">
        <v>334</v>
      </c>
      <c r="C41" s="1513"/>
      <c r="D41" s="1521">
        <v>159.04</v>
      </c>
      <c r="E41" s="1521">
        <v>239.08</v>
      </c>
      <c r="F41" s="1527"/>
      <c r="G41" s="1521"/>
      <c r="H41" s="1521">
        <v>4100.3363749</v>
      </c>
    </row>
    <row r="42" spans="2:10" ht="14.25" hidden="1" thickTop="1" thickBot="1">
      <c r="B42" s="1513" t="s">
        <v>335</v>
      </c>
      <c r="C42" s="1513"/>
      <c r="D42" s="1521">
        <v>160.65</v>
      </c>
      <c r="E42" s="1521">
        <v>237.18</v>
      </c>
      <c r="F42" s="1527"/>
      <c r="G42" s="1521"/>
      <c r="H42" s="1521">
        <v>4156.3153629999997</v>
      </c>
    </row>
    <row r="43" spans="2:10" ht="14.25" hidden="1" thickTop="1" thickBot="1">
      <c r="B43" s="1513" t="s">
        <v>336</v>
      </c>
      <c r="C43" s="1513"/>
      <c r="D43" s="1521">
        <v>164.64</v>
      </c>
      <c r="E43" s="1521">
        <v>201.36</v>
      </c>
      <c r="F43" s="1527"/>
      <c r="G43" s="1521"/>
      <c r="H43" s="1521">
        <v>4223.24</v>
      </c>
    </row>
    <row r="44" spans="2:10" ht="14.25" hidden="1" thickTop="1" thickBot="1">
      <c r="B44" s="1513" t="s">
        <v>337</v>
      </c>
      <c r="C44" s="1513"/>
      <c r="D44" s="1521">
        <v>163.37</v>
      </c>
      <c r="E44" s="1521">
        <v>197.37</v>
      </c>
      <c r="F44" s="1527"/>
      <c r="G44" s="1521"/>
      <c r="H44" s="1521">
        <v>4191</v>
      </c>
    </row>
    <row r="45" spans="2:10" ht="14.25" hidden="1" thickTop="1" thickBot="1">
      <c r="B45" s="1513" t="s">
        <v>338</v>
      </c>
      <c r="C45" s="1513"/>
      <c r="D45" s="1521">
        <v>167.18</v>
      </c>
      <c r="E45" s="1521">
        <v>171.32</v>
      </c>
      <c r="F45" s="1527"/>
      <c r="G45" s="1521"/>
      <c r="H45" s="1521">
        <v>4267.1400000000003</v>
      </c>
    </row>
    <row r="46" spans="2:10" ht="14.25" hidden="1" thickTop="1" thickBot="1">
      <c r="B46" s="1513" t="s">
        <v>339</v>
      </c>
      <c r="C46" s="1513"/>
      <c r="D46" s="1521">
        <v>163.69</v>
      </c>
      <c r="E46" s="1521">
        <v>160.16999999999999</v>
      </c>
      <c r="F46" s="1527"/>
      <c r="G46" s="1521"/>
      <c r="H46" s="1521">
        <v>4172.7</v>
      </c>
    </row>
    <row r="47" spans="2:10" ht="14.25" hidden="1" thickTop="1" thickBot="1">
      <c r="B47" s="1513" t="s">
        <v>340</v>
      </c>
      <c r="C47" s="1513"/>
      <c r="D47" s="1521">
        <v>160.53</v>
      </c>
      <c r="E47" s="1521">
        <v>164.52</v>
      </c>
      <c r="F47" s="1527"/>
      <c r="G47" s="1521"/>
      <c r="H47" s="1521">
        <v>4145.3599999999997</v>
      </c>
    </row>
    <row r="48" spans="2:10" ht="14.25" hidden="1" thickTop="1" thickBot="1">
      <c r="B48" s="1513" t="s">
        <v>341</v>
      </c>
      <c r="C48" s="1513"/>
      <c r="D48" s="1521">
        <v>155.82</v>
      </c>
      <c r="E48" s="1521">
        <v>152.41999999999999</v>
      </c>
      <c r="F48" s="1527"/>
      <c r="G48" s="1521"/>
      <c r="H48" s="1521">
        <v>3984.47</v>
      </c>
    </row>
    <row r="49" spans="2:8" ht="14.25" hidden="1" thickTop="1" thickBot="1">
      <c r="B49" s="1513" t="s">
        <v>342</v>
      </c>
      <c r="C49" s="1513"/>
      <c r="D49" s="1521">
        <v>143.58000000000001</v>
      </c>
      <c r="E49" s="1521">
        <v>131.75</v>
      </c>
      <c r="F49" s="1527"/>
      <c r="G49" s="1521"/>
      <c r="H49" s="1521">
        <v>3656.6</v>
      </c>
    </row>
    <row r="50" spans="2:8" ht="14.25" hidden="1" thickTop="1" thickBot="1">
      <c r="B50" s="1513" t="s">
        <v>343</v>
      </c>
      <c r="C50" s="1513"/>
      <c r="D50" s="1521">
        <v>144.97999999999999</v>
      </c>
      <c r="E50" s="1521">
        <v>115.47</v>
      </c>
      <c r="F50" s="1527"/>
      <c r="G50" s="1521"/>
      <c r="H50" s="1521">
        <v>3677.6</v>
      </c>
    </row>
    <row r="51" spans="2:8" ht="14.25" hidden="1" thickTop="1" thickBot="1">
      <c r="B51" s="1513" t="s">
        <v>344</v>
      </c>
      <c r="C51" s="1513"/>
      <c r="D51" s="1521">
        <v>145.86000000000001</v>
      </c>
      <c r="E51" s="1521">
        <v>100.7</v>
      </c>
      <c r="F51" s="1527"/>
      <c r="G51" s="1521"/>
      <c r="H51" s="1521">
        <v>3689.7</v>
      </c>
    </row>
    <row r="52" spans="2:8" ht="14.25" hidden="1" thickTop="1" thickBot="1">
      <c r="B52" s="1513"/>
      <c r="C52" s="1513"/>
      <c r="D52" s="1521"/>
      <c r="E52" s="1521"/>
      <c r="F52" s="1527"/>
      <c r="G52" s="1521"/>
      <c r="H52" s="1521"/>
    </row>
    <row r="53" spans="2:8" ht="14.25" hidden="1" thickTop="1" thickBot="1">
      <c r="B53" s="1515">
        <v>2012</v>
      </c>
      <c r="C53" s="1515"/>
      <c r="D53" s="1534"/>
      <c r="E53" s="1534"/>
      <c r="F53" s="1528"/>
      <c r="G53" s="1534"/>
      <c r="H53" s="1521"/>
    </row>
    <row r="54" spans="2:8" ht="14.25" hidden="1" thickTop="1" thickBot="1">
      <c r="B54" s="1516"/>
      <c r="C54" s="1516"/>
      <c r="D54" s="1534"/>
      <c r="E54" s="1534"/>
      <c r="F54" s="1528"/>
      <c r="G54" s="1534"/>
      <c r="H54" s="1521"/>
    </row>
    <row r="55" spans="2:8" ht="14.25" hidden="1" thickTop="1" thickBot="1">
      <c r="B55" s="1517" t="s">
        <v>345</v>
      </c>
      <c r="C55" s="1517"/>
      <c r="D55" s="1534">
        <v>138.52000000000001</v>
      </c>
      <c r="E55" s="1534">
        <v>79.09</v>
      </c>
      <c r="F55" s="1528"/>
      <c r="G55" s="1534"/>
      <c r="H55" s="1534">
        <v>3422.2</v>
      </c>
    </row>
    <row r="56" spans="2:8" ht="14.25" hidden="1" thickTop="1" thickBot="1">
      <c r="B56" s="1517" t="s">
        <v>334</v>
      </c>
      <c r="C56" s="1517"/>
      <c r="D56" s="1534">
        <v>146.03</v>
      </c>
      <c r="E56" s="1534">
        <v>95.39</v>
      </c>
      <c r="F56" s="1528"/>
      <c r="G56" s="1534"/>
      <c r="H56" s="1534">
        <v>3696.6</v>
      </c>
    </row>
    <row r="57" spans="2:8" ht="14.25" hidden="1" thickTop="1" thickBot="1">
      <c r="B57" s="1517" t="s">
        <v>335</v>
      </c>
      <c r="C57" s="1517"/>
      <c r="D57" s="1534">
        <v>136.76</v>
      </c>
      <c r="E57" s="1534">
        <v>85.01</v>
      </c>
      <c r="F57" s="1528"/>
      <c r="G57" s="1534"/>
      <c r="H57" s="1534">
        <v>3458.1</v>
      </c>
    </row>
    <row r="58" spans="2:8" ht="14.25" hidden="1" thickTop="1" thickBot="1">
      <c r="B58" s="1517" t="s">
        <v>336</v>
      </c>
      <c r="C58" s="1517"/>
      <c r="D58" s="1534">
        <v>129.55000000000001</v>
      </c>
      <c r="E58" s="1534">
        <v>97.15</v>
      </c>
      <c r="F58" s="1528"/>
      <c r="G58" s="1534"/>
      <c r="H58" s="1534">
        <v>3303.4</v>
      </c>
    </row>
    <row r="59" spans="2:8" ht="14.25" hidden="1" thickTop="1" thickBot="1">
      <c r="B59" s="1517" t="s">
        <v>337</v>
      </c>
      <c r="C59" s="1517"/>
      <c r="D59" s="1534">
        <v>132.03</v>
      </c>
      <c r="E59" s="1534">
        <v>83.73</v>
      </c>
      <c r="F59" s="1528"/>
      <c r="G59" s="1534"/>
      <c r="H59" s="1534">
        <v>3351.2</v>
      </c>
    </row>
    <row r="60" spans="2:8" ht="14.25" hidden="1" thickTop="1" thickBot="1">
      <c r="B60" s="1517" t="s">
        <v>338</v>
      </c>
      <c r="C60" s="1517"/>
      <c r="D60" s="1534">
        <v>131.96</v>
      </c>
      <c r="E60" s="1534">
        <v>75.7</v>
      </c>
      <c r="F60" s="1528"/>
      <c r="G60" s="1534"/>
      <c r="H60" s="1534">
        <v>3341.46</v>
      </c>
    </row>
    <row r="61" spans="2:8" ht="14.25" hidden="1" thickTop="1" thickBot="1">
      <c r="B61" s="1517" t="s">
        <v>339</v>
      </c>
      <c r="C61" s="1517"/>
      <c r="D61" s="1534">
        <v>132.91999999999999</v>
      </c>
      <c r="E61" s="1534">
        <v>112.12</v>
      </c>
      <c r="F61" s="1528"/>
      <c r="G61" s="1534"/>
      <c r="H61" s="1534">
        <v>3445.93</v>
      </c>
    </row>
    <row r="62" spans="2:8" ht="14.25" hidden="1" thickTop="1" thickBot="1">
      <c r="B62" s="1517" t="s">
        <v>340</v>
      </c>
      <c r="C62" s="1517"/>
      <c r="D62" s="1534">
        <v>132.27000000000001</v>
      </c>
      <c r="E62" s="1534">
        <v>89.04</v>
      </c>
      <c r="F62" s="1528"/>
      <c r="G62" s="1534"/>
      <c r="H62" s="1534">
        <v>3434</v>
      </c>
    </row>
    <row r="63" spans="2:8" ht="14.25" hidden="1" thickTop="1" thickBot="1">
      <c r="B63" s="1517" t="s">
        <v>341</v>
      </c>
      <c r="C63" s="1517"/>
      <c r="D63" s="1534">
        <v>146</v>
      </c>
      <c r="E63" s="1534">
        <v>96</v>
      </c>
      <c r="F63" s="1528"/>
      <c r="G63" s="1534"/>
      <c r="H63" s="1534">
        <v>3822.8</v>
      </c>
    </row>
    <row r="64" spans="2:8" ht="14.25" hidden="1" thickTop="1" thickBot="1">
      <c r="B64" s="1517" t="s">
        <v>342</v>
      </c>
      <c r="C64" s="1517"/>
      <c r="D64" s="1534">
        <v>154.47</v>
      </c>
      <c r="E64" s="1534">
        <v>93.66</v>
      </c>
      <c r="F64" s="1528"/>
      <c r="G64" s="1534"/>
      <c r="H64" s="1534" t="s">
        <v>1266</v>
      </c>
    </row>
    <row r="65" spans="2:8" ht="14.25" hidden="1" thickTop="1" thickBot="1">
      <c r="B65" s="1517" t="s">
        <v>343</v>
      </c>
      <c r="C65" s="1517"/>
      <c r="D65" s="1534">
        <v>150.16</v>
      </c>
      <c r="E65" s="1534">
        <v>68.739999999999995</v>
      </c>
      <c r="F65" s="1528"/>
      <c r="G65" s="1534"/>
      <c r="H65" s="1534">
        <v>3890.9</v>
      </c>
    </row>
    <row r="66" spans="2:8" ht="14.25" hidden="1" thickTop="1" thickBot="1">
      <c r="B66" s="1517" t="s">
        <v>344</v>
      </c>
      <c r="C66" s="1517"/>
      <c r="D66" s="1534">
        <v>152.4</v>
      </c>
      <c r="E66" s="1534">
        <v>65.12</v>
      </c>
      <c r="F66" s="1528"/>
      <c r="G66" s="1534"/>
      <c r="H66" s="1534">
        <v>3963.5</v>
      </c>
    </row>
    <row r="67" spans="2:8" ht="14.25" hidden="1" thickTop="1" thickBot="1">
      <c r="B67" s="1517"/>
      <c r="C67" s="1517"/>
      <c r="D67" s="1534"/>
      <c r="E67" s="1534"/>
      <c r="F67" s="1528"/>
      <c r="G67" s="1534"/>
      <c r="H67" s="1534"/>
    </row>
    <row r="68" spans="2:8" ht="14.25" hidden="1" thickTop="1" thickBot="1">
      <c r="B68" s="1515">
        <v>2013</v>
      </c>
      <c r="C68" s="1515"/>
      <c r="D68" s="1534"/>
      <c r="E68" s="1534"/>
      <c r="F68" s="1528"/>
      <c r="G68" s="1534"/>
      <c r="H68" s="1534"/>
    </row>
    <row r="69" spans="2:8" ht="14.25" hidden="1" thickTop="1" thickBot="1">
      <c r="B69" s="1517"/>
      <c r="C69" s="1517"/>
      <c r="D69" s="1534"/>
      <c r="E69" s="1534"/>
      <c r="F69" s="1528"/>
      <c r="G69" s="1534"/>
      <c r="H69" s="1534"/>
    </row>
    <row r="70" spans="2:8" ht="14.25" hidden="1" thickTop="1" thickBot="1">
      <c r="B70" s="1517" t="s">
        <v>345</v>
      </c>
      <c r="C70" s="1517"/>
      <c r="D70" s="1534">
        <v>179.34</v>
      </c>
      <c r="E70" s="1534">
        <v>84.07</v>
      </c>
      <c r="F70" s="1528"/>
      <c r="G70" s="1534"/>
      <c r="H70" s="1534">
        <v>4700.33</v>
      </c>
    </row>
    <row r="71" spans="2:8" ht="14.25" hidden="1" thickTop="1" thickBot="1">
      <c r="B71" s="1517" t="s">
        <v>334</v>
      </c>
      <c r="C71" s="1517"/>
      <c r="D71" s="1534">
        <v>182.3</v>
      </c>
      <c r="E71" s="1534">
        <v>72.010000000000005</v>
      </c>
      <c r="F71" s="1528"/>
      <c r="G71" s="1534"/>
      <c r="H71" s="1534">
        <v>4748.24</v>
      </c>
    </row>
    <row r="72" spans="2:8" ht="14.25" hidden="1" thickTop="1" thickBot="1">
      <c r="B72" s="1517" t="s">
        <v>335</v>
      </c>
      <c r="C72" s="1517"/>
      <c r="D72" s="1534">
        <v>183.9</v>
      </c>
      <c r="E72" s="1534">
        <v>66.2</v>
      </c>
      <c r="F72" s="1528"/>
      <c r="G72" s="1534"/>
      <c r="H72" s="1534">
        <v>4726.34</v>
      </c>
    </row>
    <row r="73" spans="2:8" ht="14.25" hidden="1" thickTop="1" thickBot="1">
      <c r="B73" s="1517" t="s">
        <v>336</v>
      </c>
      <c r="C73" s="1517"/>
      <c r="D73" s="1534">
        <v>189.66</v>
      </c>
      <c r="E73" s="1534">
        <v>71.98</v>
      </c>
      <c r="F73" s="1528"/>
      <c r="G73" s="1534"/>
      <c r="H73" s="1538">
        <v>4894.6770960000003</v>
      </c>
    </row>
    <row r="74" spans="2:8" ht="14.25" hidden="1" thickTop="1" thickBot="1">
      <c r="B74" s="1518" t="s">
        <v>337</v>
      </c>
      <c r="C74" s="1518"/>
      <c r="D74" s="1534">
        <v>212.72</v>
      </c>
      <c r="E74" s="1534">
        <v>73.989999999999995</v>
      </c>
      <c r="F74" s="1528"/>
      <c r="G74" s="1534"/>
      <c r="H74" s="1534">
        <v>5471.22</v>
      </c>
    </row>
    <row r="75" spans="2:8" ht="14.25" hidden="1" thickTop="1" thickBot="1">
      <c r="B75" s="1518" t="s">
        <v>338</v>
      </c>
      <c r="C75" s="1518"/>
      <c r="D75" s="1534">
        <v>211.19</v>
      </c>
      <c r="E75" s="1534">
        <v>73.290000000000006</v>
      </c>
      <c r="F75" s="1528"/>
      <c r="G75" s="1534"/>
      <c r="H75" s="1534">
        <v>5436.57</v>
      </c>
    </row>
    <row r="76" spans="2:8" ht="14.25" hidden="1" thickTop="1" thickBot="1">
      <c r="B76" s="1518" t="s">
        <v>339</v>
      </c>
      <c r="C76" s="1518"/>
      <c r="D76" s="1534">
        <v>232.87</v>
      </c>
      <c r="E76" s="1534">
        <v>66.77</v>
      </c>
      <c r="F76" s="1528"/>
      <c r="G76" s="1534"/>
      <c r="H76" s="1534">
        <v>5936.78</v>
      </c>
    </row>
    <row r="77" spans="2:8" ht="14.25" hidden="1" thickTop="1" thickBot="1">
      <c r="B77" s="1518" t="s">
        <v>340</v>
      </c>
      <c r="C77" s="1518"/>
      <c r="D77" s="1534">
        <v>181.67</v>
      </c>
      <c r="E77" s="1534">
        <v>48.73</v>
      </c>
      <c r="F77" s="1528"/>
      <c r="G77" s="1534"/>
      <c r="H77" s="1534">
        <v>4682.2700000000004</v>
      </c>
    </row>
    <row r="78" spans="2:8" ht="14.25" hidden="1" thickTop="1" thickBot="1">
      <c r="B78" s="1518" t="s">
        <v>341</v>
      </c>
      <c r="C78" s="1518"/>
      <c r="D78" s="1534">
        <v>200.05</v>
      </c>
      <c r="E78" s="1534">
        <v>49.9</v>
      </c>
      <c r="F78" s="1528"/>
      <c r="G78" s="1534"/>
      <c r="H78" s="1534">
        <v>5157.2</v>
      </c>
    </row>
    <row r="79" spans="2:8" ht="14.25" hidden="1" thickTop="1" thickBot="1">
      <c r="B79" s="1518" t="s">
        <v>342</v>
      </c>
      <c r="C79" s="1518"/>
      <c r="D79" s="1534">
        <v>209.74</v>
      </c>
      <c r="E79" s="1534">
        <v>52.68</v>
      </c>
      <c r="F79" s="1528"/>
      <c r="G79" s="1534"/>
      <c r="H79" s="1534">
        <v>5407.42</v>
      </c>
    </row>
    <row r="80" spans="2:8" ht="14.25" hidden="1" thickTop="1" thickBot="1">
      <c r="B80" s="1518" t="s">
        <v>343</v>
      </c>
      <c r="C80" s="1518"/>
      <c r="D80" s="1534">
        <v>213.04</v>
      </c>
      <c r="E80" s="1534">
        <v>47.02</v>
      </c>
      <c r="F80" s="1528"/>
      <c r="G80" s="1534"/>
      <c r="H80" s="1534">
        <v>5482.03</v>
      </c>
    </row>
    <row r="81" spans="2:8" ht="14.25" hidden="1" thickTop="1" thickBot="1">
      <c r="B81" s="1518" t="s">
        <v>344</v>
      </c>
      <c r="C81" s="1518"/>
      <c r="D81" s="1534">
        <v>202.12</v>
      </c>
      <c r="E81" s="1534">
        <v>45.79</v>
      </c>
      <c r="F81" s="1528"/>
      <c r="G81" s="1534"/>
      <c r="H81" s="1534">
        <v>5203.13</v>
      </c>
    </row>
    <row r="82" spans="2:8" ht="14.25" thickTop="1" thickBot="1">
      <c r="B82" s="1518"/>
      <c r="C82" s="1518"/>
      <c r="D82" s="1535"/>
      <c r="E82" s="1535"/>
      <c r="F82" s="1554"/>
      <c r="G82" s="1535"/>
      <c r="H82" s="1535"/>
    </row>
    <row r="83" spans="2:8" ht="13.5" hidden="1" thickBot="1">
      <c r="B83" s="1519">
        <v>2014</v>
      </c>
      <c r="C83" s="1519"/>
      <c r="D83" s="1535"/>
      <c r="E83" s="1535"/>
      <c r="F83" s="1535"/>
      <c r="G83" s="1535"/>
      <c r="H83" s="1535"/>
    </row>
    <row r="84" spans="2:8" ht="13.5" hidden="1" thickBot="1">
      <c r="B84" s="1520"/>
      <c r="C84" s="1520"/>
      <c r="D84" s="1535"/>
      <c r="E84" s="1535"/>
      <c r="F84" s="1535"/>
      <c r="G84" s="1535"/>
      <c r="H84" s="1535"/>
    </row>
    <row r="85" spans="2:8" ht="13.5" hidden="1" thickBot="1">
      <c r="B85" s="1518" t="s">
        <v>345</v>
      </c>
      <c r="C85" s="1518"/>
      <c r="D85" s="1534">
        <v>189.25</v>
      </c>
      <c r="E85" s="1534">
        <v>35.4</v>
      </c>
      <c r="F85" s="1537">
        <v>63972387.030000001</v>
      </c>
      <c r="G85" s="1557">
        <v>170104078</v>
      </c>
      <c r="H85" s="1537">
        <v>4882.1099999999997</v>
      </c>
    </row>
    <row r="86" spans="2:8" ht="13.5" hidden="1" thickBot="1">
      <c r="B86" s="1518" t="s">
        <v>334</v>
      </c>
      <c r="C86" s="1518"/>
      <c r="D86" s="1534">
        <v>189.45</v>
      </c>
      <c r="E86" s="1534">
        <v>39.24</v>
      </c>
      <c r="F86" s="1537">
        <v>25811746.890000001</v>
      </c>
      <c r="G86" s="1557">
        <v>135455029</v>
      </c>
      <c r="H86" s="1537">
        <v>4906.9399999999996</v>
      </c>
    </row>
    <row r="87" spans="2:8" ht="13.5" hidden="1" thickBot="1">
      <c r="B87" s="1518" t="s">
        <v>335</v>
      </c>
      <c r="C87" s="1518"/>
      <c r="D87" s="1534">
        <v>176.32</v>
      </c>
      <c r="E87" s="1534">
        <v>29.51</v>
      </c>
      <c r="F87" s="1537">
        <v>28884400.23</v>
      </c>
      <c r="G87" s="1557">
        <v>381649234</v>
      </c>
      <c r="H87" s="1537">
        <v>4560.29</v>
      </c>
    </row>
    <row r="88" spans="2:8" ht="13.5" hidden="1" thickBot="1">
      <c r="B88" s="1518" t="s">
        <v>336</v>
      </c>
      <c r="C88" s="1518"/>
      <c r="D88" s="1534">
        <v>172.91</v>
      </c>
      <c r="E88" s="1534">
        <v>29.64</v>
      </c>
      <c r="F88" s="1537">
        <v>51346054.520000003</v>
      </c>
      <c r="G88" s="1557">
        <v>429085166</v>
      </c>
      <c r="H88" s="1537">
        <v>4473.51</v>
      </c>
    </row>
    <row r="89" spans="2:8" ht="13.5" hidden="1" thickBot="1">
      <c r="B89" s="1518" t="s">
        <v>337</v>
      </c>
      <c r="C89" s="1518"/>
      <c r="D89" s="1534">
        <v>174.89</v>
      </c>
      <c r="E89" s="1534">
        <v>35.450000000000003</v>
      </c>
      <c r="F89" s="1537">
        <v>35903574.770000003</v>
      </c>
      <c r="G89" s="1557">
        <v>235704129</v>
      </c>
      <c r="H89" s="1537">
        <v>4485.1099999999997</v>
      </c>
    </row>
    <row r="90" spans="2:8" ht="13.5" hidden="1" thickBot="1">
      <c r="B90" s="1518" t="s">
        <v>338</v>
      </c>
      <c r="C90" s="1518"/>
      <c r="D90" s="1534">
        <v>186.57</v>
      </c>
      <c r="E90" s="1534">
        <v>61.32</v>
      </c>
      <c r="F90" s="1537">
        <v>28544304.66</v>
      </c>
      <c r="G90" s="1557">
        <v>178469676</v>
      </c>
      <c r="H90" s="1537">
        <v>4873.3999999999996</v>
      </c>
    </row>
    <row r="91" spans="2:8" ht="13.5" hidden="1" thickBot="1">
      <c r="B91" s="1518" t="s">
        <v>347</v>
      </c>
      <c r="C91" s="1518"/>
      <c r="D91" s="1534">
        <v>188.07</v>
      </c>
      <c r="E91" s="1538">
        <v>95</v>
      </c>
      <c r="F91" s="1537">
        <v>25224550.43</v>
      </c>
      <c r="G91" s="1557">
        <v>322407141</v>
      </c>
      <c r="H91" s="1537">
        <v>4959.21</v>
      </c>
    </row>
    <row r="92" spans="2:8" ht="13.5" hidden="1" thickBot="1">
      <c r="B92" s="1518" t="s">
        <v>340</v>
      </c>
      <c r="C92" s="1518"/>
      <c r="D92" s="1534">
        <v>196.43</v>
      </c>
      <c r="E92" s="1534">
        <v>104.8</v>
      </c>
      <c r="F92" s="1537">
        <v>66399632.850000001</v>
      </c>
      <c r="G92" s="1557">
        <v>328161452</v>
      </c>
      <c r="H92" s="1537">
        <v>5186.63</v>
      </c>
    </row>
    <row r="93" spans="2:8" ht="13.5" hidden="1" thickBot="1">
      <c r="B93" s="1518" t="s">
        <v>341</v>
      </c>
      <c r="C93" s="1518"/>
      <c r="D93" s="1521">
        <v>195.25</v>
      </c>
      <c r="E93" s="1521">
        <v>92.75</v>
      </c>
      <c r="F93" s="1537">
        <v>34056010.689999998</v>
      </c>
      <c r="G93" s="1557">
        <v>210942393</v>
      </c>
      <c r="H93" s="1524">
        <v>5140.2</v>
      </c>
    </row>
    <row r="94" spans="2:8" ht="13.5" hidden="1" thickBot="1">
      <c r="B94" s="1518" t="s">
        <v>342</v>
      </c>
      <c r="C94" s="1518"/>
      <c r="D94" s="1521">
        <v>177.88</v>
      </c>
      <c r="E94" s="1521">
        <v>70.38</v>
      </c>
      <c r="F94" s="1537">
        <v>28256642.489999998</v>
      </c>
      <c r="G94" s="1557">
        <v>156444539</v>
      </c>
      <c r="H94" s="1524">
        <v>4664.7969999999996</v>
      </c>
    </row>
    <row r="95" spans="2:8" ht="13.5" hidden="1" thickBot="1">
      <c r="B95" s="1518" t="s">
        <v>343</v>
      </c>
      <c r="C95" s="1518"/>
      <c r="D95" s="1521">
        <v>171.45</v>
      </c>
      <c r="E95" s="1521">
        <v>64.39</v>
      </c>
      <c r="F95" s="1537">
        <v>34765242.770000003</v>
      </c>
      <c r="G95" s="1557">
        <v>155854066</v>
      </c>
      <c r="H95" s="1524">
        <v>4517.9260000000004</v>
      </c>
    </row>
    <row r="96" spans="2:8" ht="13.5" hidden="1" thickBot="1">
      <c r="B96" s="1518" t="s">
        <v>344</v>
      </c>
      <c r="C96" s="1518"/>
      <c r="D96" s="1521">
        <v>162.79</v>
      </c>
      <c r="E96" s="1521">
        <v>71.709999999999994</v>
      </c>
      <c r="F96" s="1537">
        <v>29701204.84</v>
      </c>
      <c r="G96" s="1557">
        <v>475024051</v>
      </c>
      <c r="H96" s="1524">
        <v>4327.01</v>
      </c>
    </row>
    <row r="97" spans="2:8" ht="13.5" hidden="1" thickBot="1">
      <c r="B97" s="1518"/>
      <c r="C97" s="1518"/>
      <c r="D97" s="1534"/>
      <c r="E97" s="1538"/>
      <c r="F97" s="1538"/>
      <c r="G97" s="1542"/>
      <c r="H97" s="1537"/>
    </row>
    <row r="98" spans="2:8" ht="13.5" hidden="1" thickBot="1">
      <c r="B98" s="1519">
        <v>2015</v>
      </c>
      <c r="C98" s="1519"/>
      <c r="D98" s="1534"/>
      <c r="E98" s="1534"/>
      <c r="F98" s="1534"/>
      <c r="G98" s="1542"/>
      <c r="H98" s="1537"/>
    </row>
    <row r="99" spans="2:8" ht="13.5" hidden="1" thickBot="1">
      <c r="B99" s="1518"/>
      <c r="C99" s="1518"/>
      <c r="D99" s="1521"/>
      <c r="E99" s="1521"/>
      <c r="F99" s="1521"/>
      <c r="G99" s="1557"/>
      <c r="H99" s="1524"/>
    </row>
    <row r="100" spans="2:8" ht="13.5" hidden="1" thickBot="1">
      <c r="B100" s="1518" t="s">
        <v>345</v>
      </c>
      <c r="C100" s="1518"/>
      <c r="D100" s="1521">
        <v>164.9</v>
      </c>
      <c r="E100" s="1522">
        <v>58.13</v>
      </c>
      <c r="F100" s="1537">
        <v>16.062740829999999</v>
      </c>
      <c r="G100" s="1557">
        <v>57390451</v>
      </c>
      <c r="H100" s="1524">
        <v>4365.1400000000003</v>
      </c>
    </row>
    <row r="101" spans="2:8" ht="13.5" hidden="1" thickBot="1">
      <c r="B101" s="1518" t="s">
        <v>334</v>
      </c>
      <c r="C101" s="1518"/>
      <c r="D101" s="1522">
        <v>167.16</v>
      </c>
      <c r="E101" s="1522">
        <v>55.38</v>
      </c>
      <c r="F101" s="1537">
        <v>34.775616240000005</v>
      </c>
      <c r="G101" s="1557">
        <v>119324114</v>
      </c>
      <c r="H101" s="1524">
        <v>4353.38</v>
      </c>
    </row>
    <row r="102" spans="2:8" ht="13.5" hidden="1" thickBot="1">
      <c r="B102" s="1518" t="s">
        <v>335</v>
      </c>
      <c r="C102" s="1518"/>
      <c r="D102" s="1522">
        <v>158.22</v>
      </c>
      <c r="E102" s="1522">
        <v>43.92</v>
      </c>
      <c r="F102" s="1537">
        <v>18.903880999999998</v>
      </c>
      <c r="G102" s="1557">
        <v>405884918</v>
      </c>
      <c r="H102" s="1524">
        <v>4117.08</v>
      </c>
    </row>
    <row r="103" spans="2:8" ht="13.5" hidden="1" thickBot="1">
      <c r="B103" s="1518" t="s">
        <v>336</v>
      </c>
      <c r="C103" s="1518"/>
      <c r="D103" s="1522">
        <v>156.22999999999999</v>
      </c>
      <c r="E103" s="1522">
        <v>42.93</v>
      </c>
      <c r="F103" s="1537">
        <v>29.188562000000001</v>
      </c>
      <c r="G103" s="1557">
        <v>563833853</v>
      </c>
      <c r="H103" s="1524">
        <v>4066.07</v>
      </c>
    </row>
    <row r="104" spans="2:8" ht="13.5" hidden="1" thickBot="1">
      <c r="B104" s="1518" t="s">
        <v>337</v>
      </c>
      <c r="C104" s="1518"/>
      <c r="D104" s="1522">
        <v>152.96</v>
      </c>
      <c r="E104" s="1522">
        <v>44.45</v>
      </c>
      <c r="F104" s="1537">
        <v>23.280422200000004</v>
      </c>
      <c r="G104" s="1557">
        <v>290320685</v>
      </c>
      <c r="H104" s="1524">
        <v>3978.0623580000001</v>
      </c>
    </row>
    <row r="105" spans="2:8" ht="13.5" hidden="1" thickBot="1">
      <c r="B105" s="1518" t="s">
        <v>338</v>
      </c>
      <c r="C105" s="1518"/>
      <c r="D105" s="1522">
        <v>148.4</v>
      </c>
      <c r="E105" s="1522">
        <v>44.3</v>
      </c>
      <c r="F105" s="1537">
        <v>14.514678999999999</v>
      </c>
      <c r="G105" s="1557">
        <v>80441278</v>
      </c>
      <c r="H105" s="1524">
        <v>3803.8</v>
      </c>
    </row>
    <row r="106" spans="2:8" ht="13.5" hidden="1" thickBot="1">
      <c r="B106" s="1518" t="s">
        <v>339</v>
      </c>
      <c r="C106" s="1518"/>
      <c r="D106" s="1522">
        <v>145.35</v>
      </c>
      <c r="E106" s="1522">
        <v>39.36</v>
      </c>
      <c r="F106" s="1537">
        <v>20.419108000000001</v>
      </c>
      <c r="G106" s="1557">
        <v>157184218</v>
      </c>
      <c r="H106" s="1524">
        <v>3812.65</v>
      </c>
    </row>
    <row r="107" spans="2:8" ht="13.5" hidden="1" thickBot="1">
      <c r="B107" s="1518" t="s">
        <v>340</v>
      </c>
      <c r="C107" s="1518"/>
      <c r="D107" s="1522">
        <v>135.43</v>
      </c>
      <c r="E107" s="1522">
        <v>35.340000000000003</v>
      </c>
      <c r="F107" s="1537">
        <v>15.344249</v>
      </c>
      <c r="G107" s="1557">
        <v>76187436</v>
      </c>
      <c r="H107" s="1524">
        <v>3552.02</v>
      </c>
    </row>
    <row r="108" spans="2:8" ht="13.5" hidden="1" thickBot="1">
      <c r="B108" s="1518" t="s">
        <v>341</v>
      </c>
      <c r="C108" s="1518"/>
      <c r="D108" s="1522">
        <v>131.93</v>
      </c>
      <c r="E108" s="1522">
        <v>24.36</v>
      </c>
      <c r="F108" s="1537">
        <v>18.202231999999999</v>
      </c>
      <c r="G108" s="1557">
        <v>105678504</v>
      </c>
      <c r="H108" s="1524">
        <v>3444.5</v>
      </c>
    </row>
    <row r="109" spans="2:8" ht="13.5" hidden="1" thickBot="1">
      <c r="B109" s="1518" t="s">
        <v>342</v>
      </c>
      <c r="C109" s="1518"/>
      <c r="D109" s="1522">
        <v>130.83000000000001</v>
      </c>
      <c r="E109" s="1522">
        <v>23.57</v>
      </c>
      <c r="F109" s="1537">
        <v>12.864086</v>
      </c>
      <c r="G109" s="1557">
        <v>63758585</v>
      </c>
      <c r="H109" s="1524">
        <v>3416.105219</v>
      </c>
    </row>
    <row r="110" spans="2:8" ht="13.5" hidden="1" thickBot="1">
      <c r="B110" s="1518" t="s">
        <v>343</v>
      </c>
      <c r="C110" s="1518"/>
      <c r="D110" s="1522">
        <v>117.55</v>
      </c>
      <c r="E110" s="1522">
        <v>22.33</v>
      </c>
      <c r="F110" s="1537">
        <v>8.9475859999999994</v>
      </c>
      <c r="G110" s="1557">
        <v>90417554</v>
      </c>
      <c r="H110" s="1524">
        <v>3141.6847910000001</v>
      </c>
    </row>
    <row r="111" spans="2:8" ht="13.5" hidden="1" thickBot="1">
      <c r="B111" s="1518" t="s">
        <v>344</v>
      </c>
      <c r="C111" s="1518"/>
      <c r="D111" s="1522">
        <v>114.85</v>
      </c>
      <c r="E111" s="1522">
        <v>23.72</v>
      </c>
      <c r="F111" s="1537">
        <v>16.360451587</v>
      </c>
      <c r="G111" s="1557">
        <v>183792940</v>
      </c>
      <c r="H111" s="1524">
        <v>3073.4079999999999</v>
      </c>
    </row>
    <row r="112" spans="2:8" ht="13.5" hidden="1" thickBot="1">
      <c r="B112" s="1518"/>
      <c r="C112" s="1518"/>
      <c r="D112" s="1522"/>
      <c r="E112" s="1522"/>
      <c r="F112" s="1537"/>
      <c r="G112" s="1557"/>
      <c r="H112" s="1524"/>
    </row>
    <row r="113" spans="2:10" ht="13.5" hidden="1" thickBot="1">
      <c r="B113" s="1519">
        <v>2016</v>
      </c>
      <c r="C113" s="1519"/>
      <c r="D113" s="1522"/>
      <c r="E113" s="1522"/>
      <c r="F113" s="1537"/>
      <c r="G113" s="1557"/>
      <c r="H113" s="1524"/>
    </row>
    <row r="114" spans="2:10" ht="13.5" hidden="1" thickBot="1">
      <c r="B114" s="1518"/>
      <c r="C114" s="1518"/>
      <c r="D114" s="1522"/>
      <c r="E114" s="1522"/>
      <c r="F114" s="1537"/>
      <c r="G114" s="1557"/>
      <c r="H114" s="1524"/>
    </row>
    <row r="115" spans="2:10" ht="13.5" hidden="1" thickBot="1">
      <c r="B115" s="1518" t="s">
        <v>345</v>
      </c>
      <c r="C115" s="1518"/>
      <c r="D115" s="1522">
        <v>103.04</v>
      </c>
      <c r="E115" s="1522">
        <v>19.53</v>
      </c>
      <c r="F115" s="1537">
        <v>10.399903999999999</v>
      </c>
      <c r="G115" s="1557">
        <v>61882757</v>
      </c>
      <c r="H115" s="1524">
        <v>2790.4</v>
      </c>
    </row>
    <row r="116" spans="2:10" ht="13.5" hidden="1" thickBot="1">
      <c r="B116" s="1521" t="s">
        <v>334</v>
      </c>
      <c r="C116" s="1521"/>
      <c r="D116" s="1522">
        <v>99.4</v>
      </c>
      <c r="E116" s="1522">
        <v>19.14</v>
      </c>
      <c r="F116" s="1537">
        <v>15.556983000000001</v>
      </c>
      <c r="G116" s="1557">
        <v>95020938</v>
      </c>
      <c r="H116" s="1524">
        <v>2692.3043809999999</v>
      </c>
    </row>
    <row r="117" spans="2:10" ht="13.5" hidden="1" thickBot="1">
      <c r="B117" s="1521" t="s">
        <v>335</v>
      </c>
      <c r="C117" s="1521"/>
      <c r="D117" s="1522">
        <v>97.61</v>
      </c>
      <c r="E117" s="1522">
        <v>19.350000000000001</v>
      </c>
      <c r="F117" s="1537">
        <v>16.428571000000002</v>
      </c>
      <c r="G117" s="1557">
        <v>97601725</v>
      </c>
      <c r="H117" s="1524">
        <v>2645.0574080000001</v>
      </c>
    </row>
    <row r="118" spans="2:10" ht="13.5" hidden="1" thickBot="1">
      <c r="B118" s="1521" t="s">
        <v>336</v>
      </c>
      <c r="C118" s="1521"/>
      <c r="D118" s="1522">
        <v>105.79</v>
      </c>
      <c r="E118" s="1522">
        <v>20.16</v>
      </c>
      <c r="F118" s="1537">
        <v>14.026916999999999</v>
      </c>
      <c r="G118" s="1557">
        <v>187848946</v>
      </c>
      <c r="H118" s="1524">
        <v>2862.6118620000002</v>
      </c>
    </row>
    <row r="119" spans="2:10" ht="13.5" hidden="1" thickBot="1">
      <c r="B119" s="1521" t="s">
        <v>337</v>
      </c>
      <c r="C119" s="1521"/>
      <c r="D119" s="1522">
        <v>104.7</v>
      </c>
      <c r="E119" s="1522">
        <v>25.54</v>
      </c>
      <c r="F119" s="1537">
        <v>13.868486000000001</v>
      </c>
      <c r="G119" s="1557">
        <v>99055230</v>
      </c>
      <c r="H119" s="1524">
        <v>2881.3447980000001</v>
      </c>
    </row>
    <row r="120" spans="2:10" ht="13.5" hidden="1" thickBot="1">
      <c r="B120" s="1518" t="s">
        <v>338</v>
      </c>
      <c r="C120" s="1518"/>
      <c r="D120" s="1522">
        <v>101.04</v>
      </c>
      <c r="E120" s="1522">
        <v>24.7</v>
      </c>
      <c r="F120" s="1537">
        <v>18.064623999999998</v>
      </c>
      <c r="G120" s="1542">
        <v>88525472</v>
      </c>
      <c r="H120" s="1524">
        <v>2780.9</v>
      </c>
      <c r="J120" s="1015"/>
    </row>
    <row r="121" spans="2:10" ht="13.5" hidden="1" thickBot="1">
      <c r="B121" s="1521" t="s">
        <v>339</v>
      </c>
      <c r="C121" s="1521"/>
      <c r="D121" s="1522">
        <v>98.84</v>
      </c>
      <c r="E121" s="1522">
        <v>25.72</v>
      </c>
      <c r="F121" s="1537">
        <v>11.838626</v>
      </c>
      <c r="G121" s="1542">
        <v>57222624</v>
      </c>
      <c r="H121" s="1524">
        <v>2772.0446390000002</v>
      </c>
    </row>
    <row r="122" spans="2:10" ht="13.5" hidden="1" thickBot="1">
      <c r="B122" s="1521" t="s">
        <v>340</v>
      </c>
      <c r="C122" s="1521"/>
      <c r="D122" s="1522">
        <v>99.47</v>
      </c>
      <c r="E122" s="1522">
        <v>26.32</v>
      </c>
      <c r="F122" s="1537">
        <v>7.0757620000000001</v>
      </c>
      <c r="G122" s="1542">
        <v>41264438</v>
      </c>
      <c r="H122" s="1524">
        <v>2734.327076</v>
      </c>
    </row>
    <row r="123" spans="2:10" ht="13.5" hidden="1" thickBot="1">
      <c r="B123" s="1521" t="s">
        <v>341</v>
      </c>
      <c r="C123" s="1521"/>
      <c r="D123" s="1522">
        <v>98.96</v>
      </c>
      <c r="E123" s="1522">
        <v>26.61</v>
      </c>
      <c r="F123" s="1537">
        <v>1.3049387800000001</v>
      </c>
      <c r="G123" s="1542">
        <v>68329516</v>
      </c>
      <c r="H123" s="1524">
        <v>2725.133069</v>
      </c>
    </row>
    <row r="124" spans="2:10" ht="13.5" hidden="1" thickBot="1">
      <c r="B124" s="1521" t="s">
        <v>341</v>
      </c>
      <c r="C124" s="1521"/>
      <c r="D124" s="1522">
        <v>98.9</v>
      </c>
      <c r="E124" s="1522">
        <v>26.6</v>
      </c>
      <c r="F124" s="1537">
        <v>13.049388788999998</v>
      </c>
      <c r="G124" s="1542">
        <v>68329516</v>
      </c>
      <c r="H124" s="1524">
        <v>2725.1</v>
      </c>
    </row>
    <row r="125" spans="2:10" ht="13.5" hidden="1" thickBot="1">
      <c r="B125" s="1521" t="s">
        <v>342</v>
      </c>
      <c r="C125" s="1521"/>
      <c r="D125" s="1522">
        <v>120.8</v>
      </c>
      <c r="E125" s="1522">
        <v>33.799999999999997</v>
      </c>
      <c r="F125" s="1537">
        <v>22.6491522</v>
      </c>
      <c r="G125" s="1542">
        <v>177384684</v>
      </c>
      <c r="H125" s="1524">
        <v>3328.3</v>
      </c>
    </row>
    <row r="126" spans="2:10" ht="13.5" hidden="1" thickBot="1">
      <c r="B126" s="1521" t="s">
        <v>343</v>
      </c>
      <c r="C126" s="1521"/>
      <c r="D126" s="1522">
        <v>137.08000000000001</v>
      </c>
      <c r="E126" s="1522">
        <v>57.38</v>
      </c>
      <c r="F126" s="1537">
        <v>23.460016</v>
      </c>
      <c r="G126" s="1542">
        <v>233749377</v>
      </c>
      <c r="H126" s="1524">
        <v>3804.6</v>
      </c>
    </row>
    <row r="127" spans="2:10" ht="13.5" hidden="1" thickBot="1">
      <c r="B127" s="1521" t="s">
        <v>344</v>
      </c>
      <c r="C127" s="1521"/>
      <c r="D127" s="1522">
        <v>144.53</v>
      </c>
      <c r="E127" s="1522">
        <v>58.51</v>
      </c>
      <c r="F127" s="1537">
        <v>26</v>
      </c>
      <c r="G127" s="1542">
        <v>292538969</v>
      </c>
      <c r="H127" s="1524">
        <v>4007.9571099999998</v>
      </c>
    </row>
    <row r="128" spans="2:10">
      <c r="B128" s="1521"/>
      <c r="C128" s="1521"/>
      <c r="D128" s="1522"/>
      <c r="E128" s="1522"/>
      <c r="F128" s="1537"/>
      <c r="G128" s="1541"/>
      <c r="H128" s="1524"/>
    </row>
    <row r="129" spans="2:9">
      <c r="B129" s="1519">
        <v>2017</v>
      </c>
      <c r="C129" s="1519"/>
      <c r="D129" s="1522"/>
      <c r="E129" s="1522"/>
      <c r="F129" s="1537"/>
      <c r="G129" s="1542"/>
      <c r="H129" s="1524"/>
    </row>
    <row r="130" spans="2:9">
      <c r="B130" s="1521" t="s">
        <v>345</v>
      </c>
      <c r="C130" s="1521" t="s">
        <v>608</v>
      </c>
      <c r="D130" s="1522">
        <v>140.24</v>
      </c>
      <c r="E130" s="1522">
        <v>56.31</v>
      </c>
      <c r="F130" s="1537">
        <v>8.5526992000000028</v>
      </c>
      <c r="G130" s="1542">
        <v>31616982</v>
      </c>
      <c r="H130" s="1524">
        <v>3903.6605060000002</v>
      </c>
    </row>
    <row r="131" spans="2:9">
      <c r="B131" s="1521" t="s">
        <v>334</v>
      </c>
      <c r="C131" s="1521" t="s">
        <v>608</v>
      </c>
      <c r="D131" s="1522">
        <v>135.31</v>
      </c>
      <c r="E131" s="1522">
        <v>56.47</v>
      </c>
      <c r="F131" s="1537">
        <v>11.541094103166666</v>
      </c>
      <c r="G131" s="1542">
        <v>85314995</v>
      </c>
      <c r="H131" s="1524">
        <v>3770.0041259999998</v>
      </c>
    </row>
    <row r="132" spans="2:9">
      <c r="B132" s="1521" t="s">
        <v>335</v>
      </c>
      <c r="C132" s="1521" t="s">
        <v>608</v>
      </c>
      <c r="D132" s="1522">
        <v>138.96</v>
      </c>
      <c r="E132" s="1522">
        <v>58.56</v>
      </c>
      <c r="F132" s="1537">
        <v>26.933722920000001</v>
      </c>
      <c r="G132" s="1542">
        <v>145238255</v>
      </c>
      <c r="H132" s="1524">
        <v>3871.279708</v>
      </c>
    </row>
    <row r="133" spans="2:9">
      <c r="B133" s="1521" t="s">
        <v>336</v>
      </c>
      <c r="C133" s="1521" t="s">
        <v>608</v>
      </c>
      <c r="D133" s="1522">
        <v>142.96</v>
      </c>
      <c r="E133" s="1522">
        <v>66.33</v>
      </c>
      <c r="F133" s="1537">
        <v>11.204422169999999</v>
      </c>
      <c r="G133" s="1542">
        <v>75857712</v>
      </c>
      <c r="H133" s="1524">
        <v>4182.7961059999998</v>
      </c>
    </row>
    <row r="134" spans="2:9">
      <c r="B134" s="1521" t="s">
        <v>337</v>
      </c>
      <c r="C134" s="1521" t="s">
        <v>608</v>
      </c>
      <c r="D134" s="1522">
        <v>162.34</v>
      </c>
      <c r="E134" s="1537">
        <v>69.63</v>
      </c>
      <c r="F134" s="1537">
        <v>16.829770019999998</v>
      </c>
      <c r="G134" s="1542">
        <v>170830515</v>
      </c>
      <c r="H134" s="1524">
        <v>4740.1015980000002</v>
      </c>
    </row>
    <row r="135" spans="2:9">
      <c r="B135" s="1521" t="s">
        <v>338</v>
      </c>
      <c r="C135" s="1521" t="s">
        <v>608</v>
      </c>
      <c r="D135" s="1522">
        <v>195.97</v>
      </c>
      <c r="E135" s="1537">
        <v>69.790000000000006</v>
      </c>
      <c r="F135" s="1537">
        <v>39.747342179999997</v>
      </c>
      <c r="G135" s="1542">
        <v>311145262</v>
      </c>
      <c r="H135" s="1524">
        <v>5695.1987390000004</v>
      </c>
    </row>
    <row r="136" spans="2:9">
      <c r="B136" s="1521" t="s">
        <v>339</v>
      </c>
      <c r="C136" s="1521" t="s">
        <v>608</v>
      </c>
      <c r="D136" s="1522">
        <v>203.25</v>
      </c>
      <c r="E136" s="1537">
        <v>69.44</v>
      </c>
      <c r="F136" s="1524">
        <v>24.705399510000003</v>
      </c>
      <c r="G136" s="1542">
        <v>149425245</v>
      </c>
      <c r="H136" s="1524">
        <v>5759.0197920000001</v>
      </c>
    </row>
    <row r="137" spans="2:9">
      <c r="B137" s="1521" t="s">
        <v>340</v>
      </c>
      <c r="C137" s="1521" t="s">
        <v>608</v>
      </c>
      <c r="D137" s="1522">
        <v>235.03</v>
      </c>
      <c r="E137" s="1537">
        <v>73.47</v>
      </c>
      <c r="F137" s="1524">
        <v>13.600669329999999</v>
      </c>
      <c r="G137" s="1542">
        <v>107920143</v>
      </c>
      <c r="H137" s="1524">
        <v>6659.3726669999996</v>
      </c>
    </row>
    <row r="138" spans="2:9">
      <c r="B138" s="1521" t="s">
        <v>341</v>
      </c>
      <c r="C138" s="1521" t="s">
        <v>608</v>
      </c>
      <c r="D138" s="1536">
        <v>418.39</v>
      </c>
      <c r="E138" s="1523">
        <v>122.57</v>
      </c>
      <c r="F138" s="1524">
        <v>89.453175147799996</v>
      </c>
      <c r="G138" s="1539">
        <v>245278194</v>
      </c>
      <c r="H138" s="1537">
        <v>11860.204528</v>
      </c>
      <c r="I138" s="158" t="s">
        <v>1625</v>
      </c>
    </row>
    <row r="139" spans="2:9" ht="15" customHeight="1">
      <c r="B139" s="1521" t="s">
        <v>342</v>
      </c>
      <c r="C139" s="1521" t="s">
        <v>608</v>
      </c>
      <c r="D139" s="1536">
        <v>521.85</v>
      </c>
      <c r="E139" s="1523">
        <v>132.49</v>
      </c>
      <c r="F139" s="1524">
        <v>168.78858005200001</v>
      </c>
      <c r="G139" s="1539">
        <v>1006687304</v>
      </c>
      <c r="H139" s="1537">
        <v>14830.274004999999</v>
      </c>
    </row>
    <row r="140" spans="2:9" ht="14.25" customHeight="1">
      <c r="B140" s="1521" t="s">
        <v>343</v>
      </c>
      <c r="C140" s="1521" t="s">
        <v>608</v>
      </c>
      <c r="D140" s="1536">
        <v>376.69</v>
      </c>
      <c r="E140" s="1523">
        <v>126.86</v>
      </c>
      <c r="F140" s="1524">
        <v>207.52405081999999</v>
      </c>
      <c r="G140" s="1539">
        <v>196489710</v>
      </c>
      <c r="H140" s="1537">
        <v>10777.735113999999</v>
      </c>
    </row>
    <row r="141" spans="2:9" ht="14.25" customHeight="1">
      <c r="B141" s="1521" t="s">
        <v>344</v>
      </c>
      <c r="C141" s="1521" t="s">
        <v>608</v>
      </c>
      <c r="D141" s="1536">
        <v>333.02</v>
      </c>
      <c r="E141" s="1523">
        <v>142.4</v>
      </c>
      <c r="F141" s="1524">
        <v>75.267174190000006</v>
      </c>
      <c r="G141" s="1539">
        <v>844189447</v>
      </c>
      <c r="H141" s="1537">
        <v>9580.56653998</v>
      </c>
    </row>
    <row r="142" spans="2:9" ht="14.25" customHeight="1">
      <c r="B142" s="1521"/>
      <c r="C142" s="1521"/>
      <c r="D142" s="1536"/>
      <c r="E142" s="1523"/>
      <c r="F142" s="1524"/>
      <c r="G142" s="1539"/>
      <c r="H142" s="1537"/>
    </row>
    <row r="143" spans="2:9" ht="14.25" customHeight="1">
      <c r="B143" s="1519">
        <v>2018</v>
      </c>
      <c r="C143" s="1519"/>
      <c r="D143" s="1536"/>
      <c r="E143" s="1523"/>
      <c r="F143" s="1524"/>
      <c r="G143" s="1539"/>
      <c r="H143" s="1537"/>
    </row>
    <row r="144" spans="2:9" ht="14.25" customHeight="1">
      <c r="B144" s="1521" t="s">
        <v>345</v>
      </c>
      <c r="C144" s="1522">
        <v>91.32</v>
      </c>
      <c r="D144" s="1536">
        <v>305.35000000000002</v>
      </c>
      <c r="E144" s="1523">
        <v>130.41999999999999</v>
      </c>
      <c r="F144" s="1524">
        <v>31.40490016</v>
      </c>
      <c r="G144" s="1539">
        <v>55032220</v>
      </c>
      <c r="H144" s="1537">
        <v>8652.8500640000002</v>
      </c>
    </row>
    <row r="145" spans="2:10" ht="14.25" customHeight="1">
      <c r="B145" s="1521" t="s">
        <v>334</v>
      </c>
      <c r="C145" s="1522">
        <v>88.03</v>
      </c>
      <c r="D145" s="1536">
        <v>294.55</v>
      </c>
      <c r="E145" s="1523">
        <v>124.91</v>
      </c>
      <c r="F145" s="1524">
        <v>63.737354099999997</v>
      </c>
      <c r="G145" s="1539">
        <v>138142187</v>
      </c>
      <c r="H145" s="1537">
        <v>8385.9683700000005</v>
      </c>
    </row>
    <row r="146" spans="2:10" ht="14.25" customHeight="1">
      <c r="B146" s="1521" t="s">
        <v>335</v>
      </c>
      <c r="C146" s="1522">
        <v>86.98</v>
      </c>
      <c r="D146" s="1536">
        <v>291</v>
      </c>
      <c r="E146" s="1523">
        <v>125.1</v>
      </c>
      <c r="F146" s="1524">
        <v>40.325011700000005</v>
      </c>
      <c r="G146" s="1539">
        <v>108997097</v>
      </c>
      <c r="H146" s="1537">
        <v>8290.4130939999995</v>
      </c>
    </row>
    <row r="147" spans="2:10" ht="14.25" customHeight="1">
      <c r="B147" s="1521" t="s">
        <v>336</v>
      </c>
      <c r="C147" s="1522">
        <v>98.71</v>
      </c>
      <c r="D147" s="1536">
        <v>330.7</v>
      </c>
      <c r="E147" s="1523">
        <v>124.4</v>
      </c>
      <c r="F147" s="1524">
        <v>44.429922099999999</v>
      </c>
      <c r="G147" s="1539">
        <v>206342675</v>
      </c>
      <c r="H147" s="1537">
        <v>9405.343406</v>
      </c>
    </row>
    <row r="148" spans="2:10" ht="14.25" customHeight="1">
      <c r="B148" s="1521" t="s">
        <v>337</v>
      </c>
      <c r="C148" s="1522">
        <v>108.3</v>
      </c>
      <c r="D148" s="1536">
        <v>361.53</v>
      </c>
      <c r="E148" s="1523">
        <v>151.53</v>
      </c>
      <c r="F148" s="1524">
        <v>59.284139000000003</v>
      </c>
      <c r="G148" s="1539">
        <v>129155586</v>
      </c>
      <c r="H148" s="1537">
        <v>10393.237117000001</v>
      </c>
    </row>
    <row r="149" spans="2:10" ht="14.25" customHeight="1">
      <c r="B149" s="1521" t="s">
        <v>338</v>
      </c>
      <c r="C149" s="1522">
        <v>102.87</v>
      </c>
      <c r="D149" s="1536">
        <v>342.79</v>
      </c>
      <c r="E149" s="1523">
        <v>161.30000000000001</v>
      </c>
      <c r="F149" s="1524">
        <v>72.988355999999996</v>
      </c>
      <c r="G149" s="1539">
        <v>234834368</v>
      </c>
      <c r="H149" s="1537">
        <v>9792.1847749999997</v>
      </c>
    </row>
    <row r="150" spans="2:10" ht="14.25" customHeight="1">
      <c r="B150" s="1521" t="s">
        <v>339</v>
      </c>
      <c r="C150" s="1522">
        <v>114.32</v>
      </c>
      <c r="D150" s="1536">
        <v>384.25</v>
      </c>
      <c r="E150" s="1523">
        <v>163.99</v>
      </c>
      <c r="F150" s="1524">
        <v>114.94</v>
      </c>
      <c r="G150" s="1539">
        <v>624256160</v>
      </c>
      <c r="H150" s="1537">
        <v>10969.723966</v>
      </c>
    </row>
    <row r="151" spans="2:10" ht="14.25" customHeight="1">
      <c r="B151" s="1521" t="s">
        <v>340</v>
      </c>
      <c r="C151" s="1522">
        <v>117.33</v>
      </c>
      <c r="D151" s="1536">
        <v>394.64</v>
      </c>
      <c r="E151" s="1523">
        <v>161.34</v>
      </c>
      <c r="F151" s="1524">
        <v>50.494574</v>
      </c>
      <c r="G151" s="1539">
        <v>142150599</v>
      </c>
      <c r="H151" s="1537">
        <v>12475.445852000001</v>
      </c>
    </row>
    <row r="152" spans="2:10" ht="14.25" customHeight="1">
      <c r="B152" s="1521" t="s">
        <v>341</v>
      </c>
      <c r="C152" s="1522">
        <v>115.12</v>
      </c>
      <c r="D152" s="1536">
        <v>386.97</v>
      </c>
      <c r="E152" s="1523">
        <v>163.76</v>
      </c>
      <c r="F152" s="1524">
        <v>61.107647</v>
      </c>
      <c r="G152" s="1539">
        <v>197401341</v>
      </c>
      <c r="H152" s="1537">
        <v>12265.508935</v>
      </c>
    </row>
    <row r="153" spans="2:10" ht="14.25" customHeight="1">
      <c r="B153" s="1521" t="s">
        <v>342</v>
      </c>
      <c r="C153" s="1522">
        <v>163.82</v>
      </c>
      <c r="D153" s="1536">
        <v>549.80999999999995</v>
      </c>
      <c r="E153" s="1523">
        <v>217.34</v>
      </c>
      <c r="F153" s="1524">
        <v>449.6</v>
      </c>
      <c r="G153" s="1539">
        <v>316060000</v>
      </c>
      <c r="H153" s="1537">
        <v>17960</v>
      </c>
    </row>
    <row r="154" spans="2:10" ht="14.25" customHeight="1">
      <c r="B154" s="1521" t="s">
        <v>343</v>
      </c>
      <c r="C154" s="1522">
        <v>160.4</v>
      </c>
      <c r="D154" s="1536">
        <v>538.66</v>
      </c>
      <c r="E154" s="1523">
        <v>208.56</v>
      </c>
      <c r="F154" s="1524">
        <v>118</v>
      </c>
      <c r="G154" s="1539">
        <v>153874660</v>
      </c>
      <c r="H154" s="1537">
        <v>17316.599999999999</v>
      </c>
    </row>
    <row r="155" spans="2:10" ht="14.25" customHeight="1">
      <c r="B155" s="1521" t="s">
        <v>344</v>
      </c>
      <c r="C155" s="1522">
        <v>146.24</v>
      </c>
      <c r="D155" s="1536">
        <v>487.13</v>
      </c>
      <c r="E155" s="1523">
        <v>227.71</v>
      </c>
      <c r="F155" s="1524">
        <v>92.97</v>
      </c>
      <c r="G155" s="1539">
        <v>144479601</v>
      </c>
      <c r="H155" s="1537">
        <v>19424.400000000001</v>
      </c>
    </row>
    <row r="156" spans="2:10" ht="14.25" customHeight="1">
      <c r="B156" s="1521"/>
      <c r="C156" s="1522"/>
      <c r="D156" s="1536"/>
      <c r="E156" s="1523"/>
      <c r="F156" s="1524"/>
      <c r="G156" s="1539"/>
      <c r="H156" s="1537"/>
    </row>
    <row r="157" spans="2:10" ht="14.25" customHeight="1">
      <c r="B157" s="1519">
        <v>2019</v>
      </c>
      <c r="C157" s="1522"/>
      <c r="D157" s="1536"/>
      <c r="E157" s="1523"/>
      <c r="F157" s="1524"/>
      <c r="G157" s="1539"/>
      <c r="H157" s="1537"/>
    </row>
    <row r="158" spans="2:10" ht="14.25" customHeight="1">
      <c r="B158" s="1519" t="s">
        <v>345</v>
      </c>
      <c r="C158" s="1522">
        <v>157.54</v>
      </c>
      <c r="D158" s="1536">
        <v>525.9</v>
      </c>
      <c r="E158" s="1523">
        <v>213.13</v>
      </c>
      <c r="F158" s="1524">
        <v>110.28</v>
      </c>
      <c r="G158" s="1539">
        <v>122778938</v>
      </c>
      <c r="H158" s="1537">
        <v>20888.434000000001</v>
      </c>
      <c r="J158" s="1015">
        <v>1000000</v>
      </c>
    </row>
    <row r="159" spans="2:10" ht="14.25" customHeight="1">
      <c r="B159" s="1519" t="s">
        <v>334</v>
      </c>
      <c r="C159" s="1522">
        <v>148.11000000000001</v>
      </c>
      <c r="D159" s="1536">
        <v>494.31</v>
      </c>
      <c r="E159" s="1523">
        <v>206.91</v>
      </c>
      <c r="F159" s="1524">
        <v>295.83999999999997</v>
      </c>
      <c r="G159" s="1539">
        <v>229935122</v>
      </c>
      <c r="H159" s="1537">
        <v>19773.365055999999</v>
      </c>
    </row>
    <row r="160" spans="2:10" ht="14.25" customHeight="1">
      <c r="B160" s="1519" t="s">
        <v>335</v>
      </c>
      <c r="C160" s="1522">
        <v>121.66</v>
      </c>
      <c r="D160" s="1536">
        <v>405.57</v>
      </c>
      <c r="E160" s="1523">
        <v>193.98</v>
      </c>
      <c r="F160" s="1524">
        <v>70.805000000000007</v>
      </c>
      <c r="G160" s="1539">
        <v>123398632</v>
      </c>
      <c r="H160" s="1537">
        <v>16084.8664594612</v>
      </c>
      <c r="I160" s="1015"/>
    </row>
    <row r="161" spans="2:8" ht="14.25" customHeight="1">
      <c r="B161" s="1519" t="s">
        <v>336</v>
      </c>
      <c r="C161" s="1522">
        <v>133.69</v>
      </c>
      <c r="D161" s="1536">
        <v>446.52</v>
      </c>
      <c r="E161" s="1523">
        <v>186.47</v>
      </c>
      <c r="F161" s="1524">
        <v>116.52158574000001</v>
      </c>
      <c r="G161" s="1539">
        <v>134394898</v>
      </c>
      <c r="H161" s="1537">
        <v>17502.728783729301</v>
      </c>
    </row>
    <row r="162" spans="2:8" ht="14.25" customHeight="1">
      <c r="B162" s="1519" t="s">
        <v>337</v>
      </c>
      <c r="C162" s="1522">
        <v>188.06</v>
      </c>
      <c r="D162" s="1536">
        <v>628.41</v>
      </c>
      <c r="E162" s="1523">
        <v>225.81</v>
      </c>
      <c r="F162" s="1524">
        <v>193.52402867040001</v>
      </c>
      <c r="G162" s="1539">
        <v>237334372</v>
      </c>
      <c r="H162" s="1537">
        <v>24919.955295636806</v>
      </c>
    </row>
    <row r="163" spans="2:8" ht="14.25" customHeight="1">
      <c r="B163" s="1519" t="s">
        <v>338</v>
      </c>
      <c r="C163" s="1522">
        <v>204.75</v>
      </c>
      <c r="D163" s="1536">
        <v>683.51</v>
      </c>
      <c r="E163" s="1523">
        <v>255.26</v>
      </c>
      <c r="F163" s="1524">
        <v>235.49000161449999</v>
      </c>
      <c r="G163" s="1539">
        <v>293138775</v>
      </c>
      <c r="H163" s="1537">
        <v>27017.166999041601</v>
      </c>
    </row>
    <row r="164" spans="2:8" ht="14.25" customHeight="1">
      <c r="B164" s="1519" t="s">
        <v>339</v>
      </c>
      <c r="C164" s="1522">
        <v>187.12</v>
      </c>
      <c r="D164" s="1536">
        <v>624.41</v>
      </c>
      <c r="E164" s="1523">
        <v>244.58</v>
      </c>
      <c r="F164" s="1524">
        <v>191.04598110365001</v>
      </c>
      <c r="G164" s="1539">
        <v>163556663</v>
      </c>
      <c r="H164" s="1537">
        <v>24636.140660000001</v>
      </c>
    </row>
    <row r="165" spans="2:8">
      <c r="B165" s="1519" t="s">
        <v>340</v>
      </c>
      <c r="C165" s="1535">
        <v>166.36</v>
      </c>
      <c r="D165" s="1534">
        <v>553.59</v>
      </c>
      <c r="E165" s="1552">
        <v>269.55</v>
      </c>
      <c r="F165" s="1524">
        <v>109.03</v>
      </c>
      <c r="G165" s="1539">
        <v>117688558</v>
      </c>
      <c r="H165" s="1537">
        <v>21742.2</v>
      </c>
    </row>
    <row r="166" spans="2:8" ht="13.5" thickBot="1">
      <c r="B166" s="1545" t="s">
        <v>341</v>
      </c>
      <c r="C166" s="1550">
        <v>232.52</v>
      </c>
      <c r="D166" s="1551">
        <v>774.55</v>
      </c>
      <c r="E166" s="1553">
        <v>317.75</v>
      </c>
      <c r="F166" s="1555">
        <v>166.56</v>
      </c>
      <c r="G166" s="1540">
        <v>335373041</v>
      </c>
      <c r="H166" s="1479">
        <v>30527.182911699299</v>
      </c>
    </row>
    <row r="168" spans="2:8" ht="15.75">
      <c r="B168" s="1409" t="s">
        <v>1773</v>
      </c>
      <c r="C168" s="1209"/>
    </row>
    <row r="169" spans="2:8">
      <c r="B169" s="158" t="s">
        <v>1765</v>
      </c>
    </row>
    <row r="173" spans="2:8">
      <c r="G173" s="672" t="s">
        <v>296</v>
      </c>
    </row>
  </sheetData>
  <customSheetViews>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1"/>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2"/>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3"/>
    </customSheetView>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4"/>
    </customSheetView>
  </customSheetViews>
  <mergeCells count="11">
    <mergeCell ref="B3:H3"/>
    <mergeCell ref="F5:G5"/>
    <mergeCell ref="D6:D7"/>
    <mergeCell ref="F6:F7"/>
    <mergeCell ref="G6:G7"/>
    <mergeCell ref="E6:E7"/>
    <mergeCell ref="E8:E9"/>
    <mergeCell ref="E10:E11"/>
    <mergeCell ref="E12:E13"/>
    <mergeCell ref="E14:E15"/>
    <mergeCell ref="D5:E5"/>
  </mergeCells>
  <printOptions horizontalCentered="1"/>
  <pageMargins left="0.7" right="0.7" top="0.75" bottom="0.75" header="0.3" footer="0.3"/>
  <pageSetup scale="99" orientation="landscape" r:id="rId5"/>
  <drawing r:id="rId6"/>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926" t="s">
        <v>1193</v>
      </c>
      <c r="D2" s="1926"/>
      <c r="E2" s="1926"/>
      <c r="F2" s="1926"/>
      <c r="G2" s="1926"/>
      <c r="H2" s="144"/>
      <c r="I2" s="144"/>
      <c r="J2" s="144"/>
    </row>
    <row r="3" spans="2:10" ht="26.25" hidden="1" customHeight="1">
      <c r="C3" s="146"/>
      <c r="D3" s="144"/>
      <c r="E3" s="145"/>
      <c r="F3" s="144"/>
      <c r="G3" s="144"/>
      <c r="H3" s="144"/>
      <c r="I3" s="144"/>
      <c r="J3" s="144"/>
    </row>
    <row r="4" spans="2:10" ht="26.25" hidden="1" customHeight="1">
      <c r="C4" s="1927" t="s">
        <v>1039</v>
      </c>
      <c r="D4" s="1927"/>
      <c r="E4" s="1927"/>
      <c r="F4" s="1927"/>
      <c r="G4" s="192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928" t="s">
        <v>1738</v>
      </c>
      <c r="D56" s="1928"/>
      <c r="E56" s="1928"/>
      <c r="F56" s="1928"/>
      <c r="G56" s="1928"/>
      <c r="H56" s="1928"/>
      <c r="I56" s="1928"/>
    </row>
    <row r="57" spans="3:13" ht="16.5" customHeight="1" thickBot="1">
      <c r="C57" s="1929" t="s">
        <v>1784</v>
      </c>
      <c r="D57" s="1930"/>
      <c r="E57" s="1930"/>
      <c r="F57" s="1930"/>
      <c r="G57" s="1930"/>
      <c r="H57" s="1930"/>
      <c r="I57" s="1930"/>
      <c r="M57" s="904"/>
    </row>
    <row r="58" spans="3:13" ht="34.5" customHeight="1" thickTop="1" thickBot="1">
      <c r="C58" s="1605" t="s">
        <v>263</v>
      </c>
      <c r="D58" s="1612" t="s">
        <v>1304</v>
      </c>
      <c r="E58" s="1612" t="s">
        <v>1305</v>
      </c>
      <c r="F58" s="1612" t="s">
        <v>1306</v>
      </c>
      <c r="G58" s="1612" t="s">
        <v>1307</v>
      </c>
      <c r="H58" s="1612" t="s">
        <v>1308</v>
      </c>
      <c r="I58" s="1612" t="s">
        <v>1309</v>
      </c>
    </row>
    <row r="59" spans="3:13" ht="19.5" hidden="1" thickTop="1">
      <c r="C59" s="1606"/>
      <c r="D59" s="1613"/>
      <c r="E59" s="1613"/>
      <c r="F59" s="1613"/>
      <c r="G59" s="1613"/>
      <c r="H59" s="1613"/>
      <c r="I59" s="1613"/>
    </row>
    <row r="60" spans="3:13" ht="19.5" hidden="1" thickTop="1">
      <c r="C60" s="1607"/>
      <c r="D60" s="1614"/>
      <c r="E60" s="1614"/>
      <c r="F60" s="1614"/>
      <c r="G60" s="1614"/>
      <c r="H60" s="1614"/>
      <c r="I60" s="1614"/>
    </row>
    <row r="61" spans="3:13" ht="19.5" hidden="1" thickTop="1">
      <c r="C61" s="1608">
        <v>2013</v>
      </c>
      <c r="D61" s="1614"/>
      <c r="E61" s="1614"/>
      <c r="F61" s="1614"/>
      <c r="G61" s="1614"/>
      <c r="H61" s="1614"/>
      <c r="I61" s="1614"/>
    </row>
    <row r="62" spans="3:13" ht="19.5" hidden="1" thickTop="1">
      <c r="C62" s="1609" t="s">
        <v>345</v>
      </c>
      <c r="D62" s="1615">
        <v>3563.84</v>
      </c>
      <c r="E62" s="1615">
        <v>5.24</v>
      </c>
      <c r="F62" s="1615">
        <v>80.72</v>
      </c>
      <c r="G62" s="1615">
        <v>173.71</v>
      </c>
      <c r="H62" s="1615">
        <v>115.53</v>
      </c>
      <c r="I62" s="1615">
        <v>89.67</v>
      </c>
    </row>
    <row r="63" spans="3:13" ht="19.5" hidden="1" thickTop="1">
      <c r="C63" s="1609" t="s">
        <v>334</v>
      </c>
      <c r="D63" s="1615">
        <v>2968.02</v>
      </c>
      <c r="E63" s="1615">
        <v>5.52</v>
      </c>
      <c r="F63" s="1615">
        <v>103.88</v>
      </c>
      <c r="G63" s="1615">
        <v>156.66</v>
      </c>
      <c r="H63" s="1615">
        <v>118.7</v>
      </c>
      <c r="I63" s="1615">
        <v>80.56</v>
      </c>
    </row>
    <row r="64" spans="3:13" ht="19.5" hidden="1" thickTop="1">
      <c r="C64" s="1609" t="s">
        <v>335</v>
      </c>
      <c r="D64" s="1615">
        <v>3339.98</v>
      </c>
      <c r="E64" s="1615">
        <v>15.21</v>
      </c>
      <c r="F64" s="1615">
        <v>134.33000000000001</v>
      </c>
      <c r="G64" s="1615">
        <v>178.08</v>
      </c>
      <c r="H64" s="1615">
        <v>118.47</v>
      </c>
      <c r="I64" s="1615">
        <v>102.05</v>
      </c>
    </row>
    <row r="65" spans="3:9" ht="19.5" hidden="1" thickTop="1">
      <c r="C65" s="1609" t="s">
        <v>336</v>
      </c>
      <c r="D65" s="1615">
        <v>3535.58</v>
      </c>
      <c r="E65" s="1615">
        <v>16.579999999999998</v>
      </c>
      <c r="F65" s="1615">
        <v>140.28</v>
      </c>
      <c r="G65" s="1615">
        <v>187.85</v>
      </c>
      <c r="H65" s="1615">
        <v>160.61000000000001</v>
      </c>
      <c r="I65" s="1615">
        <v>123.03</v>
      </c>
    </row>
    <row r="66" spans="3:9" ht="19.5" hidden="1" thickTop="1">
      <c r="C66" s="1609" t="s">
        <v>337</v>
      </c>
      <c r="D66" s="1615">
        <v>3915.31</v>
      </c>
      <c r="E66" s="1615">
        <v>15.42</v>
      </c>
      <c r="F66" s="1615">
        <v>129.19999999999999</v>
      </c>
      <c r="G66" s="1615">
        <v>203.37</v>
      </c>
      <c r="H66" s="1615">
        <v>211.75</v>
      </c>
      <c r="I66" s="1615">
        <v>152.24</v>
      </c>
    </row>
    <row r="67" spans="3:9" ht="19.5" hidden="1" thickTop="1">
      <c r="C67" s="1609" t="s">
        <v>338</v>
      </c>
      <c r="D67" s="1615">
        <v>3544.35</v>
      </c>
      <c r="E67" s="1615">
        <v>13.65</v>
      </c>
      <c r="F67" s="1615">
        <v>117.11</v>
      </c>
      <c r="G67" s="1615">
        <v>181.35</v>
      </c>
      <c r="H67" s="1615">
        <v>146.63999999999999</v>
      </c>
      <c r="I67" s="1615">
        <v>121.98</v>
      </c>
    </row>
    <row r="68" spans="3:9" ht="19.5" hidden="1" thickTop="1">
      <c r="C68" s="1609" t="s">
        <v>339</v>
      </c>
      <c r="D68" s="1615">
        <v>3955.45</v>
      </c>
      <c r="E68" s="1615">
        <v>12.31</v>
      </c>
      <c r="F68" s="1615">
        <v>132.61000000000001</v>
      </c>
      <c r="G68" s="1615">
        <v>205.37</v>
      </c>
      <c r="H68" s="1615">
        <v>164.08</v>
      </c>
      <c r="I68" s="1615">
        <v>139.13</v>
      </c>
    </row>
    <row r="69" spans="3:9" ht="19.5" hidden="1" thickTop="1">
      <c r="C69" s="1609" t="s">
        <v>340</v>
      </c>
      <c r="D69" s="1615">
        <v>3351.13</v>
      </c>
      <c r="E69" s="1615">
        <v>10.45</v>
      </c>
      <c r="F69" s="1615">
        <v>138.05000000000001</v>
      </c>
      <c r="G69" s="1615">
        <v>203.41</v>
      </c>
      <c r="H69" s="1615">
        <v>189.48</v>
      </c>
      <c r="I69" s="1615">
        <v>128.68</v>
      </c>
    </row>
    <row r="70" spans="3:9" ht="19.5" hidden="1" thickTop="1">
      <c r="C70" s="1609" t="s">
        <v>341</v>
      </c>
      <c r="D70" s="1615">
        <v>3409.17</v>
      </c>
      <c r="E70" s="1615">
        <v>13.34</v>
      </c>
      <c r="F70" s="1615">
        <v>120.41</v>
      </c>
      <c r="G70" s="1615">
        <v>190.44</v>
      </c>
      <c r="H70" s="1615">
        <v>173.13</v>
      </c>
      <c r="I70" s="1615">
        <v>142.32</v>
      </c>
    </row>
    <row r="71" spans="3:9" ht="19.5" hidden="1" thickTop="1">
      <c r="C71" s="1609" t="s">
        <v>342</v>
      </c>
      <c r="D71" s="1615">
        <v>3641.98</v>
      </c>
      <c r="E71" s="1615">
        <v>13.75</v>
      </c>
      <c r="F71" s="1615">
        <v>121.55</v>
      </c>
      <c r="G71" s="1615">
        <v>206.51</v>
      </c>
      <c r="H71" s="1615">
        <v>201.51</v>
      </c>
      <c r="I71" s="1615">
        <v>156.26</v>
      </c>
    </row>
    <row r="72" spans="3:9" ht="19.5" hidden="1" thickTop="1">
      <c r="C72" s="1609" t="s">
        <v>343</v>
      </c>
      <c r="D72" s="1615">
        <v>3134.35</v>
      </c>
      <c r="E72" s="1615">
        <v>11.4</v>
      </c>
      <c r="F72" s="1615">
        <v>102.19</v>
      </c>
      <c r="G72" s="1615">
        <v>229.52</v>
      </c>
      <c r="H72" s="1615">
        <v>222.18</v>
      </c>
      <c r="I72" s="1615">
        <v>57.34</v>
      </c>
    </row>
    <row r="73" spans="3:9" ht="19.5" hidden="1" thickTop="1">
      <c r="C73" s="1609" t="s">
        <v>344</v>
      </c>
      <c r="D73" s="1615">
        <v>3438.08</v>
      </c>
      <c r="E73" s="1615">
        <v>4.04</v>
      </c>
      <c r="F73" s="1615">
        <v>130.15</v>
      </c>
      <c r="G73" s="1615">
        <v>265.8</v>
      </c>
      <c r="H73" s="1615">
        <v>268.94</v>
      </c>
      <c r="I73" s="1615">
        <v>68.58</v>
      </c>
    </row>
    <row r="74" spans="3:9" ht="19.5" hidden="1" thickTop="1">
      <c r="C74" s="1609"/>
      <c r="D74" s="1615"/>
      <c r="E74" s="1615"/>
      <c r="F74" s="1615"/>
      <c r="G74" s="1615"/>
      <c r="H74" s="1615"/>
      <c r="I74" s="1615"/>
    </row>
    <row r="75" spans="3:9" ht="20.25" hidden="1" thickTop="1" thickBot="1">
      <c r="C75" s="1610" t="s">
        <v>1150</v>
      </c>
      <c r="D75" s="1616">
        <v>41797.24</v>
      </c>
      <c r="E75" s="1616">
        <v>136.91</v>
      </c>
      <c r="F75" s="1616">
        <v>1450.48</v>
      </c>
      <c r="G75" s="1616">
        <v>2382.0700000000002</v>
      </c>
      <c r="H75" s="1616">
        <v>2091.02</v>
      </c>
      <c r="I75" s="1616">
        <v>1361.84</v>
      </c>
    </row>
    <row r="76" spans="3:9" ht="19.5" thickTop="1">
      <c r="C76" s="1609"/>
      <c r="D76" s="1615"/>
      <c r="E76" s="1615"/>
      <c r="F76" s="1615"/>
      <c r="G76" s="1615"/>
      <c r="H76" s="1615"/>
      <c r="I76" s="1615"/>
    </row>
    <row r="77" spans="3:9" ht="18.75" hidden="1">
      <c r="C77" s="1608">
        <v>2014</v>
      </c>
      <c r="D77" s="1615"/>
      <c r="E77" s="1615"/>
      <c r="F77" s="1615"/>
      <c r="G77" s="1615"/>
      <c r="H77" s="1615"/>
      <c r="I77" s="1615"/>
    </row>
    <row r="78" spans="3:9" ht="18.75" hidden="1">
      <c r="C78" s="1609" t="s">
        <v>345</v>
      </c>
      <c r="D78" s="1615">
        <v>3093.01</v>
      </c>
      <c r="E78" s="1615">
        <v>5.24</v>
      </c>
      <c r="F78" s="1615">
        <v>102.26</v>
      </c>
      <c r="G78" s="1615">
        <v>233.1</v>
      </c>
      <c r="H78" s="1615">
        <v>228.25</v>
      </c>
      <c r="I78" s="1615">
        <v>68.31</v>
      </c>
    </row>
    <row r="79" spans="3:9" ht="18.75" hidden="1">
      <c r="C79" s="1609" t="s">
        <v>334</v>
      </c>
      <c r="D79" s="1615">
        <v>2954.93</v>
      </c>
      <c r="E79" s="1615">
        <v>10.73</v>
      </c>
      <c r="F79" s="1615">
        <v>96.27</v>
      </c>
      <c r="G79" s="1615">
        <v>193.9</v>
      </c>
      <c r="H79" s="1615">
        <v>217.14</v>
      </c>
      <c r="I79" s="1615">
        <v>64.42</v>
      </c>
    </row>
    <row r="80" spans="3:9" ht="18.75" hidden="1">
      <c r="C80" s="1609" t="s">
        <v>335</v>
      </c>
      <c r="D80" s="1615">
        <v>3332.79</v>
      </c>
      <c r="E80" s="1615">
        <v>10.4</v>
      </c>
      <c r="F80" s="1615">
        <v>103.58</v>
      </c>
      <c r="G80" s="1615">
        <v>232.94</v>
      </c>
      <c r="H80" s="1615">
        <v>255.32</v>
      </c>
      <c r="I80" s="1615">
        <v>87.94</v>
      </c>
    </row>
    <row r="81" spans="3:9" ht="18.75" hidden="1">
      <c r="C81" s="1609" t="s">
        <v>336</v>
      </c>
      <c r="D81" s="1615">
        <v>3439.33</v>
      </c>
      <c r="E81" s="1615">
        <v>9.66</v>
      </c>
      <c r="F81" s="1615">
        <v>126.26</v>
      </c>
      <c r="G81" s="1615">
        <v>253.16</v>
      </c>
      <c r="H81" s="1615">
        <v>264.38</v>
      </c>
      <c r="I81" s="1615">
        <v>96.29</v>
      </c>
    </row>
    <row r="82" spans="3:9" ht="18.75" hidden="1">
      <c r="C82" s="1609" t="s">
        <v>337</v>
      </c>
      <c r="D82" s="1615">
        <v>3915.31</v>
      </c>
      <c r="E82" s="1615">
        <v>13.65</v>
      </c>
      <c r="F82" s="1615">
        <v>117.11</v>
      </c>
      <c r="G82" s="1615">
        <v>181.35</v>
      </c>
      <c r="H82" s="1615">
        <v>146.63999999999999</v>
      </c>
      <c r="I82" s="1615">
        <v>121.98</v>
      </c>
    </row>
    <row r="83" spans="3:9" ht="18.75" hidden="1">
      <c r="C83" s="1609" t="s">
        <v>338</v>
      </c>
      <c r="D83" s="1615">
        <v>3657.44</v>
      </c>
      <c r="E83" s="1615">
        <v>12.42</v>
      </c>
      <c r="F83" s="1615">
        <v>110.38</v>
      </c>
      <c r="G83" s="1615">
        <v>250.87</v>
      </c>
      <c r="H83" s="1615">
        <v>284.18</v>
      </c>
      <c r="I83" s="1615">
        <v>104.28</v>
      </c>
    </row>
    <row r="84" spans="3:9" ht="18.75" hidden="1">
      <c r="C84" s="1609" t="s">
        <v>339</v>
      </c>
      <c r="D84" s="1615">
        <v>3955.45</v>
      </c>
      <c r="E84" s="1615">
        <v>11.72</v>
      </c>
      <c r="F84" s="1615">
        <v>125.81</v>
      </c>
      <c r="G84" s="1615">
        <v>267</v>
      </c>
      <c r="H84" s="1615">
        <v>312.35000000000002</v>
      </c>
      <c r="I84" s="1615">
        <v>101.75</v>
      </c>
    </row>
    <row r="85" spans="3:9" ht="18.75" hidden="1">
      <c r="C85" s="1609" t="s">
        <v>340</v>
      </c>
      <c r="D85" s="1615">
        <v>3467.34</v>
      </c>
      <c r="E85" s="1615">
        <v>9.36</v>
      </c>
      <c r="F85" s="1615">
        <v>135.9</v>
      </c>
      <c r="G85" s="1615">
        <v>273.39</v>
      </c>
      <c r="H85" s="1615">
        <v>320.36</v>
      </c>
      <c r="I85" s="1615">
        <v>103.26</v>
      </c>
    </row>
    <row r="86" spans="3:9" ht="18.75" hidden="1">
      <c r="C86" s="1609" t="s">
        <v>341</v>
      </c>
      <c r="D86" s="1615">
        <v>4037.98</v>
      </c>
      <c r="E86" s="1615">
        <v>11.16</v>
      </c>
      <c r="F86" s="1615">
        <v>138.09</v>
      </c>
      <c r="G86" s="1615">
        <v>280.8</v>
      </c>
      <c r="H86" s="1615">
        <v>341.23</v>
      </c>
      <c r="I86" s="1615">
        <v>115.94</v>
      </c>
    </row>
    <row r="87" spans="3:9" ht="18.75" hidden="1">
      <c r="C87" s="1609" t="s">
        <v>342</v>
      </c>
      <c r="D87" s="1617">
        <v>3843.84</v>
      </c>
      <c r="E87" s="1617">
        <v>13.58</v>
      </c>
      <c r="F87" s="1617">
        <v>150.09</v>
      </c>
      <c r="G87" s="1617">
        <v>291.68</v>
      </c>
      <c r="H87" s="1617">
        <v>362.3</v>
      </c>
      <c r="I87" s="1617">
        <v>117.4</v>
      </c>
    </row>
    <row r="88" spans="3:9" ht="18.75" hidden="1">
      <c r="C88" s="1609" t="s">
        <v>343</v>
      </c>
      <c r="D88" s="1617">
        <v>4104.33</v>
      </c>
      <c r="E88" s="1617">
        <v>9.33</v>
      </c>
      <c r="F88" s="1617">
        <v>160.39599999999999</v>
      </c>
      <c r="G88" s="1617">
        <v>299.93900000000002</v>
      </c>
      <c r="H88" s="1617">
        <v>358.75900000000001</v>
      </c>
      <c r="I88" s="1617">
        <v>103.75700000000001</v>
      </c>
    </row>
    <row r="89" spans="3:9" ht="18.75" hidden="1">
      <c r="C89" s="1609" t="s">
        <v>344</v>
      </c>
      <c r="D89" s="1615">
        <v>4615.04</v>
      </c>
      <c r="E89" s="1615">
        <v>11.53</v>
      </c>
      <c r="F89" s="1615">
        <v>148.5</v>
      </c>
      <c r="G89" s="1615">
        <v>336.65</v>
      </c>
      <c r="H89" s="1615">
        <v>395.93</v>
      </c>
      <c r="I89" s="1615">
        <v>124.33</v>
      </c>
    </row>
    <row r="90" spans="3:9" ht="18.75" hidden="1">
      <c r="C90" s="1609"/>
      <c r="D90" s="1615"/>
      <c r="E90" s="1615"/>
      <c r="F90" s="1615"/>
      <c r="G90" s="1615"/>
      <c r="H90" s="1615"/>
      <c r="I90" s="1615"/>
    </row>
    <row r="91" spans="3:9" ht="20.25" hidden="1" thickTop="1" thickBot="1">
      <c r="C91" s="1610" t="s">
        <v>1150</v>
      </c>
      <c r="D91" s="1618">
        <f t="shared" ref="D91:I91" si="0">+SUM(D78:D89)</f>
        <v>44416.79</v>
      </c>
      <c r="E91" s="1618">
        <f t="shared" si="0"/>
        <v>128.78</v>
      </c>
      <c r="F91" s="1618">
        <f t="shared" si="0"/>
        <v>1514.646</v>
      </c>
      <c r="G91" s="1618">
        <f t="shared" si="0"/>
        <v>3094.779</v>
      </c>
      <c r="H91" s="1618">
        <f t="shared" si="0"/>
        <v>3486.8390000000004</v>
      </c>
      <c r="I91" s="1618">
        <f t="shared" si="0"/>
        <v>1209.6569999999999</v>
      </c>
    </row>
    <row r="92" spans="3:9" ht="18.75" hidden="1">
      <c r="C92" s="1609"/>
      <c r="D92" s="1615"/>
      <c r="E92" s="1615"/>
      <c r="F92" s="1615"/>
      <c r="G92" s="1615"/>
      <c r="H92" s="1615"/>
      <c r="I92" s="1615"/>
    </row>
    <row r="93" spans="3:9" ht="18.75" hidden="1">
      <c r="C93" s="1608">
        <v>2015</v>
      </c>
      <c r="D93" s="1615"/>
      <c r="E93" s="1615"/>
      <c r="F93" s="1615"/>
      <c r="G93" s="1615"/>
      <c r="H93" s="1615"/>
      <c r="I93" s="1615"/>
    </row>
    <row r="94" spans="3:9" ht="15.75" hidden="1" customHeight="1">
      <c r="C94" s="1609" t="s">
        <v>345</v>
      </c>
      <c r="D94" s="1619">
        <v>3659</v>
      </c>
      <c r="E94" s="1624">
        <v>11.81</v>
      </c>
      <c r="F94" s="1624">
        <v>154.43</v>
      </c>
      <c r="G94" s="1624">
        <v>311.94</v>
      </c>
      <c r="H94" s="1624">
        <v>352.18</v>
      </c>
      <c r="I94" s="1624">
        <v>113.46</v>
      </c>
    </row>
    <row r="95" spans="3:9" ht="18.75" hidden="1">
      <c r="C95" s="1611" t="s">
        <v>334</v>
      </c>
      <c r="D95" s="1619">
        <v>3221.13</v>
      </c>
      <c r="E95" s="1624">
        <v>13.69</v>
      </c>
      <c r="F95" s="1624">
        <v>141.79</v>
      </c>
      <c r="G95" s="1624">
        <v>275.8</v>
      </c>
      <c r="H95" s="1624">
        <v>334.62</v>
      </c>
      <c r="I95" s="1624">
        <v>104.62</v>
      </c>
    </row>
    <row r="96" spans="3:9" ht="18.75" hidden="1">
      <c r="C96" s="1611" t="s">
        <v>335</v>
      </c>
      <c r="D96" s="1619">
        <v>3801.9580000000001</v>
      </c>
      <c r="E96" s="1624">
        <v>11.11</v>
      </c>
      <c r="F96" s="1624">
        <v>131.97</v>
      </c>
      <c r="G96" s="1624">
        <v>298.298</v>
      </c>
      <c r="H96" s="1624">
        <v>364.68700000000001</v>
      </c>
      <c r="I96" s="1624">
        <v>111.697</v>
      </c>
    </row>
    <row r="97" spans="3:9" ht="18.75" hidden="1">
      <c r="C97" s="1609" t="s">
        <v>336</v>
      </c>
      <c r="D97" s="1619">
        <v>3919.47</v>
      </c>
      <c r="E97" s="1624">
        <v>10.81</v>
      </c>
      <c r="F97" s="1624">
        <v>133.99</v>
      </c>
      <c r="G97" s="1624">
        <v>299.67</v>
      </c>
      <c r="H97" s="1624">
        <v>341.22</v>
      </c>
      <c r="I97" s="1624">
        <v>112.38</v>
      </c>
    </row>
    <row r="98" spans="3:9" ht="18.75" hidden="1">
      <c r="C98" s="1611" t="s">
        <v>337</v>
      </c>
      <c r="D98" s="1619">
        <v>3467.1</v>
      </c>
      <c r="E98" s="1624">
        <v>13.08</v>
      </c>
      <c r="F98" s="1624">
        <v>128.76</v>
      </c>
      <c r="G98" s="1624">
        <v>316.66000000000003</v>
      </c>
      <c r="H98" s="1624">
        <v>389.97</v>
      </c>
      <c r="I98" s="1624">
        <v>124.5</v>
      </c>
    </row>
    <row r="99" spans="3:9" ht="18.75" hidden="1">
      <c r="C99" s="1611" t="s">
        <v>338</v>
      </c>
      <c r="D99" s="1619">
        <v>3014.73</v>
      </c>
      <c r="E99" s="1624">
        <v>15.35</v>
      </c>
      <c r="F99" s="1624">
        <v>123.53</v>
      </c>
      <c r="G99" s="1624">
        <v>333.65</v>
      </c>
      <c r="H99" s="1624">
        <v>438.72</v>
      </c>
      <c r="I99" s="1624">
        <v>136.62</v>
      </c>
    </row>
    <row r="100" spans="3:9" ht="18.75" hidden="1">
      <c r="C100" s="1611" t="s">
        <v>339</v>
      </c>
      <c r="D100" s="1619">
        <v>4010.26</v>
      </c>
      <c r="E100" s="1624">
        <v>12.64</v>
      </c>
      <c r="F100" s="1624">
        <v>154.61000000000001</v>
      </c>
      <c r="G100" s="1624">
        <v>332.37</v>
      </c>
      <c r="H100" s="1624">
        <v>391.036</v>
      </c>
      <c r="I100" s="1624">
        <v>128.61000000000001</v>
      </c>
    </row>
    <row r="101" spans="3:9" ht="18.75" hidden="1">
      <c r="C101" s="1611" t="s">
        <v>340</v>
      </c>
      <c r="D101" s="1619">
        <v>3299.06</v>
      </c>
      <c r="E101" s="1624">
        <v>11.39</v>
      </c>
      <c r="F101" s="1624">
        <v>193.36</v>
      </c>
      <c r="G101" s="1624">
        <v>313.18</v>
      </c>
      <c r="H101" s="1624">
        <v>391.19</v>
      </c>
      <c r="I101" s="1624">
        <v>133.55000000000001</v>
      </c>
    </row>
    <row r="102" spans="3:9" ht="18.75" hidden="1">
      <c r="C102" s="1611" t="s">
        <v>341</v>
      </c>
      <c r="D102" s="1620">
        <v>3762.7368994799999</v>
      </c>
      <c r="E102" s="1624">
        <v>12.925797749999999</v>
      </c>
      <c r="F102" s="1627">
        <v>131.8904756</v>
      </c>
      <c r="G102" s="1627">
        <v>318.75237705000001</v>
      </c>
      <c r="H102" s="1627">
        <v>396.27860636999998</v>
      </c>
      <c r="I102" s="1627">
        <v>396.27860636999998</v>
      </c>
    </row>
    <row r="103" spans="3:9" ht="18.75" hidden="1">
      <c r="C103" s="1611" t="s">
        <v>342</v>
      </c>
      <c r="D103" s="1619">
        <v>3964.53</v>
      </c>
      <c r="E103" s="1624">
        <v>11.84</v>
      </c>
      <c r="F103" s="1624">
        <v>149.41</v>
      </c>
      <c r="G103" s="1624">
        <v>334.93</v>
      </c>
      <c r="H103" s="1624">
        <v>434.71</v>
      </c>
      <c r="I103" s="1624">
        <v>151.02000000000001</v>
      </c>
    </row>
    <row r="104" spans="3:9" ht="18.75" hidden="1">
      <c r="C104" s="1611" t="s">
        <v>343</v>
      </c>
      <c r="D104" s="1619">
        <v>3551.4</v>
      </c>
      <c r="E104" s="1624">
        <v>12.02</v>
      </c>
      <c r="F104" s="1624">
        <v>130.19999999999999</v>
      </c>
      <c r="G104" s="1624">
        <v>347.68</v>
      </c>
      <c r="H104" s="1624">
        <v>416.95</v>
      </c>
      <c r="I104" s="1624">
        <v>154.38</v>
      </c>
    </row>
    <row r="105" spans="3:9" ht="18.75" hidden="1">
      <c r="C105" s="1611" t="s">
        <v>344</v>
      </c>
      <c r="D105" s="1619">
        <v>4167.88</v>
      </c>
      <c r="E105" s="1624">
        <v>10.95</v>
      </c>
      <c r="F105" s="1624">
        <v>146.6</v>
      </c>
      <c r="G105" s="1624">
        <v>411.34</v>
      </c>
      <c r="H105" s="1624">
        <v>477.51</v>
      </c>
      <c r="I105" s="1624">
        <v>213.28</v>
      </c>
    </row>
    <row r="106" spans="3:9" ht="16.5" hidden="1" customHeight="1" thickTop="1" thickBot="1">
      <c r="C106" s="1610" t="s">
        <v>1150</v>
      </c>
      <c r="D106" s="1621">
        <f t="shared" ref="D106:I106" si="1">+SUM(D94:D105)</f>
        <v>43839.254899480002</v>
      </c>
      <c r="E106" s="1625">
        <f t="shared" si="1"/>
        <v>147.61579774999998</v>
      </c>
      <c r="F106" s="1625">
        <f t="shared" si="1"/>
        <v>1720.5404756</v>
      </c>
      <c r="G106" s="1625">
        <f t="shared" si="1"/>
        <v>3894.2703770499998</v>
      </c>
      <c r="H106" s="1625">
        <f t="shared" si="1"/>
        <v>4729.0716063700002</v>
      </c>
      <c r="I106" s="1625">
        <f t="shared" si="1"/>
        <v>1880.39560637</v>
      </c>
    </row>
    <row r="107" spans="3:9" s="904" customFormat="1" ht="18.75" hidden="1">
      <c r="C107" s="1609"/>
      <c r="D107" s="1619"/>
      <c r="E107" s="1624"/>
      <c r="F107" s="1624"/>
      <c r="G107" s="1624"/>
      <c r="H107" s="1624"/>
      <c r="I107" s="1624"/>
    </row>
    <row r="108" spans="3:9" s="904" customFormat="1" ht="18.75" hidden="1">
      <c r="C108" s="1608">
        <v>2016</v>
      </c>
      <c r="D108" s="1619"/>
      <c r="E108" s="1624"/>
      <c r="F108" s="1624"/>
      <c r="G108" s="1624"/>
      <c r="H108" s="1624"/>
      <c r="I108" s="1624"/>
    </row>
    <row r="109" spans="3:9" s="904" customFormat="1" ht="18.75" hidden="1" customHeight="1">
      <c r="C109" s="1609" t="s">
        <v>345</v>
      </c>
      <c r="D109" s="1619">
        <v>3385.8679999999999</v>
      </c>
      <c r="E109" s="1624">
        <v>11.099</v>
      </c>
      <c r="F109" s="1624">
        <v>137.393</v>
      </c>
      <c r="G109" s="1624">
        <v>331.51799999999997</v>
      </c>
      <c r="H109" s="1624">
        <v>388.88499999999999</v>
      </c>
      <c r="I109" s="1624">
        <v>167.67599999999999</v>
      </c>
    </row>
    <row r="110" spans="3:9" s="904" customFormat="1" ht="18.75" hidden="1">
      <c r="C110" s="1609" t="s">
        <v>334</v>
      </c>
      <c r="D110" s="1619">
        <v>3448.15</v>
      </c>
      <c r="E110" s="1624">
        <v>11.86</v>
      </c>
      <c r="F110" s="1624">
        <v>138.75</v>
      </c>
      <c r="G110" s="1624">
        <v>312.12</v>
      </c>
      <c r="H110" s="1624">
        <v>389.26</v>
      </c>
      <c r="I110" s="1624">
        <v>167.93</v>
      </c>
    </row>
    <row r="111" spans="3:9" s="904" customFormat="1" ht="18.75" hidden="1">
      <c r="C111" s="1609" t="s">
        <v>335</v>
      </c>
      <c r="D111" s="1619">
        <v>3460.2232530199999</v>
      </c>
      <c r="E111" s="1624">
        <v>11.25554988</v>
      </c>
      <c r="F111" s="1624">
        <v>142.07820183999999</v>
      </c>
      <c r="G111" s="1624">
        <v>288.82297029</v>
      </c>
      <c r="H111" s="1624">
        <v>417.12511833999997</v>
      </c>
      <c r="I111" s="1624">
        <v>255.93050350999999</v>
      </c>
    </row>
    <row r="112" spans="3:9" s="904" customFormat="1" ht="18.75" hidden="1">
      <c r="C112" s="1609" t="s">
        <v>336</v>
      </c>
      <c r="D112" s="1619">
        <v>3564.3157062600003</v>
      </c>
      <c r="E112" s="1624">
        <v>9.6547368000000002</v>
      </c>
      <c r="F112" s="1624">
        <v>180.12077844999999</v>
      </c>
      <c r="G112" s="1624">
        <v>247.604308</v>
      </c>
      <c r="H112" s="1624">
        <v>427.29040591</v>
      </c>
      <c r="I112" s="1624">
        <v>168.30533638999998</v>
      </c>
    </row>
    <row r="113" spans="3:9" s="904" customFormat="1" ht="18.75" hidden="1">
      <c r="C113" s="1609" t="s">
        <v>337</v>
      </c>
      <c r="D113" s="1619">
        <v>3869.1942115799998</v>
      </c>
      <c r="E113" s="1624">
        <v>10.825818060000001</v>
      </c>
      <c r="F113" s="1624">
        <v>214.79106353999998</v>
      </c>
      <c r="G113" s="1624">
        <v>203.25222890000001</v>
      </c>
      <c r="H113" s="1624">
        <v>479.93242400999998</v>
      </c>
      <c r="I113" s="1624">
        <v>217.90811081999999</v>
      </c>
    </row>
    <row r="114" spans="3:9" s="904" customFormat="1" ht="18.75" hidden="1">
      <c r="C114" s="1609" t="s">
        <v>338</v>
      </c>
      <c r="D114" s="1619">
        <v>4522.2</v>
      </c>
      <c r="E114" s="1624">
        <v>10.27</v>
      </c>
      <c r="F114" s="1624">
        <v>203.9</v>
      </c>
      <c r="G114" s="1624">
        <v>131.4</v>
      </c>
      <c r="H114" s="1624">
        <v>465.1</v>
      </c>
      <c r="I114" s="1624">
        <v>174.1</v>
      </c>
    </row>
    <row r="115" spans="3:9" s="904" customFormat="1" ht="18.75" hidden="1">
      <c r="C115" s="1609" t="s">
        <v>339</v>
      </c>
      <c r="D115" s="1619">
        <v>3911.78</v>
      </c>
      <c r="E115" s="1624">
        <v>9.19</v>
      </c>
      <c r="F115" s="1624">
        <v>240.04</v>
      </c>
      <c r="G115" s="1624">
        <v>166.3</v>
      </c>
      <c r="H115" s="1624">
        <v>491.22</v>
      </c>
      <c r="I115" s="1624">
        <v>218.03899999999999</v>
      </c>
    </row>
    <row r="116" spans="3:9" s="904" customFormat="1" ht="26.25" hidden="1" customHeight="1">
      <c r="C116" s="1609" t="s">
        <v>340</v>
      </c>
      <c r="D116" s="1619">
        <v>3928.6611788</v>
      </c>
      <c r="E116" s="1624">
        <v>7.9159387099999998</v>
      </c>
      <c r="F116" s="1624">
        <v>238.02878047999999</v>
      </c>
      <c r="G116" s="1624">
        <v>165.92266140999999</v>
      </c>
      <c r="H116" s="1624">
        <v>535.38579841000001</v>
      </c>
      <c r="I116" s="1624">
        <v>230.62331471000002</v>
      </c>
    </row>
    <row r="117" spans="3:9" s="904" customFormat="1" ht="18.75" hidden="1">
      <c r="C117" s="1609" t="s">
        <v>341</v>
      </c>
      <c r="D117" s="1619">
        <v>4382.93283367</v>
      </c>
      <c r="E117" s="1624">
        <v>10.5</v>
      </c>
      <c r="F117" s="1624">
        <v>237.25412853</v>
      </c>
      <c r="G117" s="1624">
        <v>167.65711741999999</v>
      </c>
      <c r="H117" s="1624">
        <v>533.91030544</v>
      </c>
      <c r="I117" s="1624">
        <v>215.92377542</v>
      </c>
    </row>
    <row r="118" spans="3:9" s="904" customFormat="1" ht="18.75" hidden="1">
      <c r="C118" s="1609" t="s">
        <v>342</v>
      </c>
      <c r="D118" s="1619">
        <v>4127.6392848899995</v>
      </c>
      <c r="E118" s="1624">
        <v>7.9908732599999999</v>
      </c>
      <c r="F118" s="1624">
        <v>322.78813445999998</v>
      </c>
      <c r="G118" s="1624">
        <v>112.49103587</v>
      </c>
      <c r="H118" s="1624">
        <v>524.45753092000007</v>
      </c>
      <c r="I118" s="1624">
        <v>216.04580587999999</v>
      </c>
    </row>
    <row r="119" spans="3:9" s="904" customFormat="1" ht="24" hidden="1" customHeight="1">
      <c r="C119" s="1609" t="s">
        <v>343</v>
      </c>
      <c r="D119" s="1619">
        <v>4624.7</v>
      </c>
      <c r="E119" s="1624">
        <v>6.9</v>
      </c>
      <c r="F119" s="1624">
        <v>363.4</v>
      </c>
      <c r="G119" s="1624">
        <v>84.5</v>
      </c>
      <c r="H119" s="1624">
        <v>537.20000000000005</v>
      </c>
      <c r="I119" s="1624">
        <v>229.9</v>
      </c>
    </row>
    <row r="120" spans="3:9" s="904" customFormat="1" ht="19.5" hidden="1" customHeight="1">
      <c r="C120" s="1609" t="s">
        <v>344</v>
      </c>
      <c r="D120" s="1619">
        <v>4882.6072103300003</v>
      </c>
      <c r="E120" s="1624">
        <v>5.62</v>
      </c>
      <c r="F120" s="1624">
        <v>479.86</v>
      </c>
      <c r="G120" s="1624">
        <v>71.92</v>
      </c>
      <c r="H120" s="1624">
        <v>626.08000000000004</v>
      </c>
      <c r="I120" s="1624">
        <v>265.12</v>
      </c>
    </row>
    <row r="121" spans="3:9" s="904" customFormat="1" ht="18.75">
      <c r="C121" s="1609"/>
      <c r="D121" s="1619"/>
      <c r="E121" s="1624"/>
      <c r="F121" s="1624"/>
      <c r="G121" s="1624"/>
      <c r="H121" s="1624"/>
      <c r="I121" s="1624"/>
    </row>
    <row r="122" spans="3:9" s="904" customFormat="1" ht="18.75">
      <c r="C122" s="1608">
        <v>2017</v>
      </c>
      <c r="D122" s="1619"/>
      <c r="E122" s="1624"/>
      <c r="F122" s="1624"/>
      <c r="G122" s="1624"/>
      <c r="H122" s="1624"/>
      <c r="I122" s="1624"/>
    </row>
    <row r="123" spans="3:9" s="904" customFormat="1" ht="18.75">
      <c r="C123" s="1609" t="s">
        <v>345</v>
      </c>
      <c r="D123" s="1619">
        <v>4052.7115862800001</v>
      </c>
      <c r="E123" s="1624">
        <v>7.48</v>
      </c>
      <c r="F123" s="1624">
        <v>368.71</v>
      </c>
      <c r="G123" s="1624">
        <v>70.42</v>
      </c>
      <c r="H123" s="1628">
        <v>495.55</v>
      </c>
      <c r="I123" s="1624">
        <v>318.91000000000003</v>
      </c>
    </row>
    <row r="124" spans="3:9" s="904" customFormat="1" ht="18.75">
      <c r="C124" s="1609" t="s">
        <v>334</v>
      </c>
      <c r="D124" s="1619">
        <v>4246.6000000000004</v>
      </c>
      <c r="E124" s="1624">
        <v>7</v>
      </c>
      <c r="F124" s="1624">
        <v>327.3</v>
      </c>
      <c r="G124" s="1624">
        <v>58.4</v>
      </c>
      <c r="H124" s="1628">
        <v>472.3</v>
      </c>
      <c r="I124" s="1624">
        <v>324.10000000000002</v>
      </c>
    </row>
    <row r="125" spans="3:9" s="904" customFormat="1" ht="18.75">
      <c r="C125" s="1609" t="s">
        <v>335</v>
      </c>
      <c r="D125" s="1619">
        <v>4629.8</v>
      </c>
      <c r="E125" s="1624">
        <v>7.4</v>
      </c>
      <c r="F125" s="1624">
        <v>392.2</v>
      </c>
      <c r="G125" s="1624">
        <v>58.8</v>
      </c>
      <c r="H125" s="1628">
        <v>671.6</v>
      </c>
      <c r="I125" s="1624">
        <v>399.7</v>
      </c>
    </row>
    <row r="126" spans="3:9" s="904" customFormat="1" ht="19.5" customHeight="1">
      <c r="C126" s="1609" t="s">
        <v>336</v>
      </c>
      <c r="D126" s="1619">
        <v>4178.8</v>
      </c>
      <c r="E126" s="1624">
        <v>4.8</v>
      </c>
      <c r="F126" s="1624">
        <v>466.9</v>
      </c>
      <c r="G126" s="1624">
        <v>39.299999999999997</v>
      </c>
      <c r="H126" s="1628">
        <v>792.5</v>
      </c>
      <c r="I126" s="1624">
        <v>337.6</v>
      </c>
    </row>
    <row r="127" spans="3:9" s="904" customFormat="1" ht="18.75">
      <c r="C127" s="1609" t="s">
        <v>337</v>
      </c>
      <c r="D127" s="1619">
        <v>4974</v>
      </c>
      <c r="E127" s="1624">
        <v>6.5</v>
      </c>
      <c r="F127" s="1624">
        <v>557.79999999999995</v>
      </c>
      <c r="G127" s="1624">
        <v>44.7</v>
      </c>
      <c r="H127" s="1628">
        <v>939.9</v>
      </c>
      <c r="I127" s="1624">
        <v>618.70000000000005</v>
      </c>
    </row>
    <row r="128" spans="3:9" s="904" customFormat="1" ht="18.75">
      <c r="C128" s="1609" t="s">
        <v>338</v>
      </c>
      <c r="D128" s="1619">
        <v>5346.4462001899992</v>
      </c>
      <c r="E128" s="1624">
        <v>6.2836405599999994</v>
      </c>
      <c r="F128" s="1624">
        <v>558.84800765</v>
      </c>
      <c r="G128" s="1624">
        <v>34.630371270000005</v>
      </c>
      <c r="H128" s="1628">
        <v>1095.5490581099998</v>
      </c>
      <c r="I128" s="1624">
        <v>500.27683366000002</v>
      </c>
    </row>
    <row r="129" spans="3:9" s="904" customFormat="1" ht="18.75">
      <c r="C129" s="1609" t="s">
        <v>339</v>
      </c>
      <c r="D129" s="1619">
        <v>4805.0923402799999</v>
      </c>
      <c r="E129" s="1624">
        <v>5.73</v>
      </c>
      <c r="F129" s="1624">
        <v>588.38</v>
      </c>
      <c r="G129" s="1624">
        <v>29.39</v>
      </c>
      <c r="H129" s="1628">
        <v>1601.38</v>
      </c>
      <c r="I129" s="1624">
        <v>586.41999999999996</v>
      </c>
    </row>
    <row r="130" spans="3:9" s="904" customFormat="1" ht="18.75">
      <c r="C130" s="1609" t="s">
        <v>340</v>
      </c>
      <c r="D130" s="1619">
        <v>5325.13806578</v>
      </c>
      <c r="E130" s="1624">
        <v>5.1814679400000001</v>
      </c>
      <c r="F130" s="1624">
        <v>590.06875104000005</v>
      </c>
      <c r="G130" s="1624">
        <v>24.675551680000002</v>
      </c>
      <c r="H130" s="1628">
        <v>1776.4425487000001</v>
      </c>
      <c r="I130" s="1624">
        <v>583.27685752999992</v>
      </c>
    </row>
    <row r="131" spans="3:9" s="904" customFormat="1" ht="18.75">
      <c r="C131" s="1609" t="s">
        <v>341</v>
      </c>
      <c r="D131" s="1619">
        <v>6031.37</v>
      </c>
      <c r="E131" s="1624">
        <v>5.19</v>
      </c>
      <c r="F131" s="1624">
        <v>651.11</v>
      </c>
      <c r="G131" s="1624">
        <v>16.11</v>
      </c>
      <c r="H131" s="1628">
        <v>2159.2600000000002</v>
      </c>
      <c r="I131" s="1624">
        <v>731.93</v>
      </c>
    </row>
    <row r="132" spans="3:9" s="904" customFormat="1" ht="21" customHeight="1">
      <c r="C132" s="1609" t="s">
        <v>342</v>
      </c>
      <c r="D132" s="1619">
        <v>5991.3079068999996</v>
      </c>
      <c r="E132" s="1624">
        <v>5.4160045599999993</v>
      </c>
      <c r="F132" s="1624">
        <v>681.89487859000008</v>
      </c>
      <c r="G132" s="1624">
        <v>19.37127456</v>
      </c>
      <c r="H132" s="1628">
        <v>2401.6196266699999</v>
      </c>
      <c r="I132" s="1624">
        <v>779.15872616999991</v>
      </c>
    </row>
    <row r="133" spans="3:9" s="904" customFormat="1" ht="18.75">
      <c r="C133" s="1609" t="s">
        <v>343</v>
      </c>
      <c r="D133" s="1619">
        <v>6259.74457566</v>
      </c>
      <c r="E133" s="1624">
        <v>4.8797962899999998</v>
      </c>
      <c r="F133" s="1624">
        <v>666.45603041000004</v>
      </c>
      <c r="G133" s="1624">
        <v>15.875778820000001</v>
      </c>
      <c r="H133" s="1628">
        <v>2561.8427594599998</v>
      </c>
      <c r="I133" s="1624">
        <v>798.32626419999997</v>
      </c>
    </row>
    <row r="134" spans="3:9" s="904" customFormat="1" ht="18.75">
      <c r="C134" s="1609" t="s">
        <v>344</v>
      </c>
      <c r="D134" s="1619">
        <v>5877.24194739</v>
      </c>
      <c r="E134" s="1624">
        <v>3.5902881</v>
      </c>
      <c r="F134" s="1624">
        <v>778.41347459999997</v>
      </c>
      <c r="G134" s="1624">
        <v>16.33081052</v>
      </c>
      <c r="H134" s="1628">
        <v>3052.7215016100004</v>
      </c>
      <c r="I134" s="1624">
        <v>1043.2505727299999</v>
      </c>
    </row>
    <row r="135" spans="3:9" s="904" customFormat="1" ht="18.75">
      <c r="C135" s="1609"/>
      <c r="D135" s="1619"/>
      <c r="E135" s="1624"/>
      <c r="F135" s="1624"/>
      <c r="G135" s="1624"/>
      <c r="H135" s="1628"/>
      <c r="I135" s="1628"/>
    </row>
    <row r="136" spans="3:9" s="904" customFormat="1" ht="18.75">
      <c r="C136" s="1608">
        <v>2018</v>
      </c>
      <c r="D136" s="1619"/>
      <c r="E136" s="1624"/>
      <c r="F136" s="1624"/>
      <c r="G136" s="1624"/>
      <c r="H136" s="1624"/>
      <c r="I136" s="1628"/>
    </row>
    <row r="137" spans="3:9" s="904" customFormat="1" ht="18.75">
      <c r="C137" s="1609" t="s">
        <v>345</v>
      </c>
      <c r="D137" s="1619">
        <v>5548.0506075800004</v>
      </c>
      <c r="E137" s="1624">
        <v>4.8939512300000008</v>
      </c>
      <c r="F137" s="1624">
        <v>663.45273716999998</v>
      </c>
      <c r="G137" s="1624">
        <v>21.286083000000001</v>
      </c>
      <c r="H137" s="1628">
        <v>2318.7987921899999</v>
      </c>
      <c r="I137" s="1628">
        <v>1006.05091365</v>
      </c>
    </row>
    <row r="138" spans="3:9" s="904" customFormat="1" ht="18.75">
      <c r="C138" s="1609" t="s">
        <v>334</v>
      </c>
      <c r="D138" s="1619">
        <v>4706.6000000000004</v>
      </c>
      <c r="E138" s="1624">
        <v>4.5</v>
      </c>
      <c r="F138" s="1624">
        <v>594</v>
      </c>
      <c r="G138" s="1624">
        <v>13.9</v>
      </c>
      <c r="H138" s="1628">
        <v>2015.11469691</v>
      </c>
      <c r="I138" s="1628">
        <v>831.04585373999998</v>
      </c>
    </row>
    <row r="139" spans="3:9" s="904" customFormat="1" ht="18.75">
      <c r="C139" s="1609" t="s">
        <v>335</v>
      </c>
      <c r="D139" s="1619">
        <v>6300.4</v>
      </c>
      <c r="E139" s="1624">
        <v>4.5</v>
      </c>
      <c r="F139" s="1624">
        <v>654.20000000000005</v>
      </c>
      <c r="G139" s="1624">
        <v>12.5</v>
      </c>
      <c r="H139" s="1628">
        <v>2657.1042725500001</v>
      </c>
      <c r="I139" s="1628">
        <v>864.83275957000001</v>
      </c>
    </row>
    <row r="140" spans="3:9" s="904" customFormat="1" ht="18.75">
      <c r="C140" s="1609" t="s">
        <v>336</v>
      </c>
      <c r="D140" s="1619">
        <v>5786.75</v>
      </c>
      <c r="E140" s="1624">
        <v>3.28</v>
      </c>
      <c r="F140" s="1624">
        <v>640.94000000000005</v>
      </c>
      <c r="G140" s="1624">
        <v>11.46</v>
      </c>
      <c r="H140" s="1628">
        <v>3002.63</v>
      </c>
      <c r="I140" s="1628">
        <v>822.58</v>
      </c>
    </row>
    <row r="141" spans="3:9" s="904" customFormat="1" ht="19.5" customHeight="1">
      <c r="C141" s="1609" t="s">
        <v>337</v>
      </c>
      <c r="D141" s="1619">
        <v>7298.4112854700006</v>
      </c>
      <c r="E141" s="1624">
        <v>4.2477408899999993</v>
      </c>
      <c r="F141" s="1624">
        <v>819.74175826999999</v>
      </c>
      <c r="G141" s="1624">
        <v>10.507818460000001</v>
      </c>
      <c r="H141" s="1628">
        <v>3550.07083044</v>
      </c>
      <c r="I141" s="1628">
        <v>968.58344338999996</v>
      </c>
    </row>
    <row r="142" spans="3:9" s="904" customFormat="1" ht="19.5" customHeight="1">
      <c r="C142" s="1609" t="s">
        <v>338</v>
      </c>
      <c r="D142" s="1619">
        <v>7997.28</v>
      </c>
      <c r="E142" s="1624">
        <v>4.7</v>
      </c>
      <c r="F142" s="1624">
        <v>779.37</v>
      </c>
      <c r="G142" s="1624">
        <v>8.2899999999999991</v>
      </c>
      <c r="H142" s="1628">
        <v>3724.31</v>
      </c>
      <c r="I142" s="1628">
        <v>1135.49</v>
      </c>
    </row>
    <row r="143" spans="3:9" s="904" customFormat="1" ht="19.5" customHeight="1">
      <c r="C143" s="1609" t="s">
        <v>339</v>
      </c>
      <c r="D143" s="1619">
        <v>8290</v>
      </c>
      <c r="E143" s="1624">
        <v>3.96</v>
      </c>
      <c r="F143" s="1624">
        <v>790</v>
      </c>
      <c r="G143" s="1624">
        <v>9.39</v>
      </c>
      <c r="H143" s="1628">
        <v>4446.68</v>
      </c>
      <c r="I143" s="1628">
        <v>1262.53</v>
      </c>
    </row>
    <row r="144" spans="3:9" s="904" customFormat="1" ht="19.5" customHeight="1">
      <c r="C144" s="1609" t="s">
        <v>340</v>
      </c>
      <c r="D144" s="1619">
        <v>7762.8599648500003</v>
      </c>
      <c r="E144" s="1624">
        <v>2.8750159700000002</v>
      </c>
      <c r="F144" s="1624">
        <v>811.18760015999999</v>
      </c>
      <c r="G144" s="1624">
        <v>13.975285250000001</v>
      </c>
      <c r="H144" s="1628">
        <v>4558.5357816699998</v>
      </c>
      <c r="I144" s="1628">
        <v>1254.9552006700001</v>
      </c>
    </row>
    <row r="145" spans="3:13" s="904" customFormat="1" ht="19.5" customHeight="1">
      <c r="C145" s="1609" t="s">
        <v>341</v>
      </c>
      <c r="D145" s="1619">
        <v>7155.0419145799997</v>
      </c>
      <c r="E145" s="1624">
        <v>3.9650236899999998</v>
      </c>
      <c r="F145" s="1624">
        <v>842.47508533000007</v>
      </c>
      <c r="G145" s="1624">
        <v>17.011347499999999</v>
      </c>
      <c r="H145" s="1628">
        <v>4462.3992408599997</v>
      </c>
      <c r="I145" s="1628">
        <v>1393.0816396300002</v>
      </c>
    </row>
    <row r="146" spans="3:13" s="904" customFormat="1" ht="19.5" customHeight="1">
      <c r="C146" s="1609" t="s">
        <v>342</v>
      </c>
      <c r="D146" s="1619">
        <v>8230.5</v>
      </c>
      <c r="E146" s="1624">
        <v>4.2</v>
      </c>
      <c r="F146" s="1624">
        <v>821.3</v>
      </c>
      <c r="G146" s="1624">
        <v>17.899999999999999</v>
      </c>
      <c r="H146" s="1628">
        <v>4607.38</v>
      </c>
      <c r="I146" s="1628">
        <v>1428.2</v>
      </c>
    </row>
    <row r="147" spans="3:13" s="904" customFormat="1" ht="19.5" customHeight="1">
      <c r="C147" s="1609" t="s">
        <v>343</v>
      </c>
      <c r="D147" s="1619">
        <v>7922.5</v>
      </c>
      <c r="E147" s="1624">
        <v>3.7</v>
      </c>
      <c r="F147" s="1624">
        <v>657.5</v>
      </c>
      <c r="G147" s="1624">
        <v>19.899999999999999</v>
      </c>
      <c r="H147" s="1628">
        <v>3964.78</v>
      </c>
      <c r="I147" s="1628">
        <v>1026.7</v>
      </c>
      <c r="M147" s="904">
        <v>1000000</v>
      </c>
    </row>
    <row r="148" spans="3:13" s="904" customFormat="1" ht="19.5" customHeight="1">
      <c r="C148" s="1609" t="s">
        <v>344</v>
      </c>
      <c r="D148" s="1619">
        <v>8355.2000000000007</v>
      </c>
      <c r="E148" s="1624">
        <v>2.8</v>
      </c>
      <c r="F148" s="1624">
        <v>917.2</v>
      </c>
      <c r="G148" s="1624">
        <v>14.6</v>
      </c>
      <c r="H148" s="1628">
        <v>4833.8</v>
      </c>
      <c r="I148" s="1628">
        <v>1102.9000000000001</v>
      </c>
    </row>
    <row r="149" spans="3:13" s="904" customFormat="1" ht="19.5" customHeight="1">
      <c r="C149" s="1609"/>
      <c r="D149" s="1619"/>
      <c r="E149" s="1624"/>
      <c r="F149" s="1624"/>
      <c r="G149" s="1624"/>
      <c r="H149" s="1628"/>
      <c r="I149" s="1628"/>
    </row>
    <row r="150" spans="3:13" s="904" customFormat="1" ht="19.5" customHeight="1">
      <c r="C150" s="1608">
        <v>2019</v>
      </c>
      <c r="D150" s="1619"/>
      <c r="E150" s="1624"/>
      <c r="F150" s="1624"/>
      <c r="G150" s="1624"/>
      <c r="H150" s="1628"/>
      <c r="I150" s="1628"/>
    </row>
    <row r="151" spans="3:13" s="904" customFormat="1" ht="19.5" customHeight="1">
      <c r="C151" s="1608" t="s">
        <v>345</v>
      </c>
      <c r="D151" s="1619">
        <v>6903.0175159</v>
      </c>
      <c r="E151" s="1624">
        <v>2.8934809000000001</v>
      </c>
      <c r="F151" s="1628">
        <v>1294.0470738199999</v>
      </c>
      <c r="G151" s="1624">
        <v>16.924177520000001</v>
      </c>
      <c r="H151" s="1628">
        <v>3608.8265897699998</v>
      </c>
      <c r="I151" s="1628">
        <v>1056.15584586</v>
      </c>
    </row>
    <row r="152" spans="3:13" s="904" customFormat="1" ht="19.5" customHeight="1">
      <c r="C152" s="1608" t="s">
        <v>334</v>
      </c>
      <c r="D152" s="1619">
        <v>8336.9756165899998</v>
      </c>
      <c r="E152" s="1624">
        <v>4.03566278</v>
      </c>
      <c r="F152" s="1628">
        <v>1330.5765917700001</v>
      </c>
      <c r="G152" s="1624">
        <v>17.207907460000001</v>
      </c>
      <c r="H152" s="1628">
        <v>3594.5092755700002</v>
      </c>
      <c r="I152" s="1628">
        <v>1093.6378717099999</v>
      </c>
    </row>
    <row r="153" spans="3:13" s="904" customFormat="1" ht="19.5" customHeight="1">
      <c r="C153" s="1608" t="s">
        <v>335</v>
      </c>
      <c r="D153" s="1619">
        <v>9881.4886704700002</v>
      </c>
      <c r="E153" s="1624">
        <v>3.9007001699999999</v>
      </c>
      <c r="F153" s="1628">
        <v>1399.50410233</v>
      </c>
      <c r="G153" s="1624">
        <v>18.26635782</v>
      </c>
      <c r="H153" s="1628">
        <v>4080.6516500299999</v>
      </c>
      <c r="I153" s="1628">
        <v>1250.55177101</v>
      </c>
    </row>
    <row r="154" spans="3:13" s="904" customFormat="1" ht="19.5" customHeight="1">
      <c r="C154" s="1608" t="s">
        <v>336</v>
      </c>
      <c r="D154" s="1619">
        <v>10321.38398703</v>
      </c>
      <c r="E154" s="1624">
        <v>3.1368942599999996</v>
      </c>
      <c r="F154" s="1628">
        <v>1590.0991338900001</v>
      </c>
      <c r="G154" s="1624">
        <v>13.972592179999999</v>
      </c>
      <c r="H154" s="1628">
        <v>4949.3358272599999</v>
      </c>
      <c r="I154" s="1628">
        <v>1408.5260939899999</v>
      </c>
    </row>
    <row r="155" spans="3:13" s="904" customFormat="1" ht="19.5" customHeight="1">
      <c r="C155" s="1608" t="s">
        <v>337</v>
      </c>
      <c r="D155" s="1619">
        <v>14670.320463190001</v>
      </c>
      <c r="E155" s="1624">
        <v>4.1864520299999999</v>
      </c>
      <c r="F155" s="1628">
        <v>1397.4802180699999</v>
      </c>
      <c r="G155" s="1624">
        <v>11.83001651</v>
      </c>
      <c r="H155" s="1628">
        <v>6692.5459814799997</v>
      </c>
      <c r="I155" s="1628">
        <v>1897.8184254300002</v>
      </c>
    </row>
    <row r="156" spans="3:13" s="904" customFormat="1" ht="19.5" customHeight="1">
      <c r="C156" s="1608" t="s">
        <v>338</v>
      </c>
      <c r="D156" s="1619">
        <v>17881.209188919998</v>
      </c>
      <c r="E156" s="1624">
        <v>3.7329232700000001</v>
      </c>
      <c r="F156" s="1628">
        <v>1464.6634113499999</v>
      </c>
      <c r="G156" s="1624">
        <v>30.140633910000002</v>
      </c>
      <c r="H156" s="1628">
        <v>7130.0167664000001</v>
      </c>
      <c r="I156" s="1628">
        <v>2539.8403443800003</v>
      </c>
    </row>
    <row r="157" spans="3:13" s="904" customFormat="1" ht="19.5" customHeight="1">
      <c r="C157" s="1608" t="s">
        <v>339</v>
      </c>
      <c r="D157" s="1619">
        <v>23309.857263860002</v>
      </c>
      <c r="E157" s="1624">
        <v>3.7049055099999997</v>
      </c>
      <c r="F157" s="1628">
        <v>1806.45037897</v>
      </c>
      <c r="G157" s="1624">
        <v>36.55091874</v>
      </c>
      <c r="H157" s="1628">
        <v>9137.3615885599993</v>
      </c>
      <c r="I157" s="1628">
        <v>3295.8094199000002</v>
      </c>
    </row>
    <row r="158" spans="3:13" s="904" customFormat="1" ht="18.75">
      <c r="C158" s="1608" t="s">
        <v>340</v>
      </c>
      <c r="D158" s="1619">
        <v>23596.622530929999</v>
      </c>
      <c r="E158" s="1624">
        <v>2.3707479900000004</v>
      </c>
      <c r="F158" s="1628">
        <v>2181.5599409499996</v>
      </c>
      <c r="G158" s="1624">
        <v>38.467251240000003</v>
      </c>
      <c r="H158" s="1628">
        <v>11077.64696735</v>
      </c>
      <c r="I158" s="1628">
        <v>3493.5596679099999</v>
      </c>
    </row>
    <row r="159" spans="3:13" s="904" customFormat="1" ht="19.5" thickBot="1">
      <c r="C159" s="1608" t="s">
        <v>341</v>
      </c>
      <c r="D159" s="1622">
        <v>30328.125752430002</v>
      </c>
      <c r="E159" s="1626">
        <v>3.7969891200000001</v>
      </c>
      <c r="F159" s="1629">
        <v>3029.8683406999999</v>
      </c>
      <c r="G159" s="1626">
        <v>51.939396799999997</v>
      </c>
      <c r="H159" s="1629">
        <v>15112.0025116</v>
      </c>
      <c r="I159" s="1629">
        <v>5337.7106632900004</v>
      </c>
    </row>
    <row r="160" spans="3:13" s="904" customFormat="1" ht="15.75" thickTop="1">
      <c r="C160" s="1080"/>
      <c r="D160" s="1478"/>
      <c r="E160" s="1623"/>
      <c r="F160" s="1623"/>
      <c r="G160" s="1623"/>
      <c r="H160" s="1623"/>
      <c r="I160" s="1623"/>
    </row>
    <row r="161" spans="3:11" s="904" customFormat="1" ht="18">
      <c r="C161" s="1408" t="s">
        <v>1774</v>
      </c>
      <c r="D161" s="1206"/>
      <c r="E161" s="1206"/>
      <c r="F161" s="1206"/>
      <c r="G161" s="1206"/>
      <c r="H161" s="1206"/>
      <c r="I161" s="1206"/>
    </row>
    <row r="162" spans="3:11" ht="18">
      <c r="C162" s="1207"/>
      <c r="D162" s="1207"/>
      <c r="E162" s="1207"/>
      <c r="F162" s="1207"/>
      <c r="G162" s="1207"/>
      <c r="H162" s="1207"/>
      <c r="I162" s="1207"/>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1"/>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2"/>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3"/>
      <headerFooter alignWithMargins="0"/>
    </customSheetView>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2"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931" t="s">
        <v>1148</v>
      </c>
      <c r="C4" s="1931"/>
      <c r="D4" s="1931"/>
      <c r="E4" s="1931"/>
      <c r="F4" s="1931"/>
      <c r="G4" s="1931"/>
      <c r="H4" s="1931"/>
      <c r="I4" s="1931"/>
      <c r="J4" s="1931"/>
      <c r="K4" s="1931"/>
      <c r="L4" s="1931"/>
    </row>
    <row r="5" spans="2:12" ht="15.75">
      <c r="C5" s="247"/>
      <c r="D5" s="248"/>
      <c r="E5" s="248"/>
      <c r="F5" s="248"/>
      <c r="G5" s="248"/>
      <c r="H5" s="248"/>
      <c r="I5" s="248"/>
      <c r="J5" s="248"/>
      <c r="K5" s="248"/>
      <c r="L5" s="248"/>
    </row>
    <row r="6" spans="2:12" ht="15.75">
      <c r="C6" s="1934" t="s">
        <v>1039</v>
      </c>
      <c r="D6" s="1934"/>
      <c r="E6" s="1934"/>
      <c r="F6" s="1934"/>
      <c r="G6" s="1934"/>
      <c r="H6" s="1934"/>
      <c r="I6" s="193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932" t="s">
        <v>88</v>
      </c>
      <c r="E9" s="1933"/>
      <c r="F9" s="1932" t="s">
        <v>96</v>
      </c>
      <c r="G9" s="1933"/>
      <c r="H9" s="1932" t="s">
        <v>97</v>
      </c>
      <c r="I9" s="1933"/>
      <c r="J9" s="1932" t="s">
        <v>98</v>
      </c>
      <c r="K9" s="193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2" type="noConversion"/>
  <pageMargins left="0.24" right="0.16" top="0.32" bottom="0.12" header="0.5" footer="0.5"/>
  <pageSetup scale="98" orientation="landscape" horizontalDpi="300" verticalDpi="300" r:id="rId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938" t="s">
        <v>1133</v>
      </c>
      <c r="B1" s="1938"/>
      <c r="C1" s="1938"/>
      <c r="D1" s="1938"/>
      <c r="E1" s="1938"/>
      <c r="F1" s="1938"/>
      <c r="G1" s="1938"/>
      <c r="H1" s="1938"/>
      <c r="I1" s="1938"/>
      <c r="J1" s="1938"/>
      <c r="K1" s="1938"/>
    </row>
    <row r="2" spans="1:12" ht="12.75" customHeight="1">
      <c r="A2" s="679"/>
      <c r="B2" s="680"/>
      <c r="C2" s="680"/>
      <c r="D2" s="680"/>
      <c r="E2" s="680"/>
    </row>
    <row r="3" spans="1:12" ht="12.75" customHeight="1">
      <c r="A3" s="1938" t="s">
        <v>1039</v>
      </c>
      <c r="B3" s="1938"/>
      <c r="C3" s="1938"/>
      <c r="D3" s="1938"/>
      <c r="E3" s="1938"/>
      <c r="F3" s="1938"/>
      <c r="G3" s="1938"/>
      <c r="H3" s="1938"/>
      <c r="I3" s="1938"/>
      <c r="J3" s="1938"/>
      <c r="K3" s="193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935" t="s">
        <v>188</v>
      </c>
      <c r="G7" s="1936"/>
      <c r="H7" s="193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31" type="noConversion"/>
  <printOptions horizontalCentered="1"/>
  <pageMargins left="0.7" right="0.5" top="0.5" bottom="0.4" header="0.5" footer="0.5"/>
  <pageSetup paperSize="9" scale="90" orientation="landscape" horizontalDpi="300" verticalDpi="300" r:id="rId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939" t="s">
        <v>1739</v>
      </c>
      <c r="D2" s="1939"/>
      <c r="E2" s="1939"/>
      <c r="F2" s="1939"/>
      <c r="G2" s="1939"/>
      <c r="H2" s="1939"/>
      <c r="I2" s="1939"/>
    </row>
    <row r="3" spans="3:9" ht="15.75" customHeight="1" thickBot="1">
      <c r="C3" s="1940" t="s">
        <v>1785</v>
      </c>
      <c r="D3" s="1941"/>
      <c r="E3" s="1941"/>
      <c r="F3" s="1941"/>
      <c r="G3" s="1941"/>
      <c r="H3" s="1941"/>
      <c r="I3" s="1941"/>
    </row>
    <row r="4" spans="3:9" ht="33.75" thickBot="1">
      <c r="C4" s="1574" t="s">
        <v>263</v>
      </c>
      <c r="D4" s="1583" t="s">
        <v>1304</v>
      </c>
      <c r="E4" s="1583" t="s">
        <v>1305</v>
      </c>
      <c r="F4" s="1583" t="s">
        <v>1306</v>
      </c>
      <c r="G4" s="1603" t="s">
        <v>1307</v>
      </c>
      <c r="H4" s="1583" t="s">
        <v>1308</v>
      </c>
      <c r="I4" s="1583" t="s">
        <v>1309</v>
      </c>
    </row>
    <row r="5" spans="3:9" ht="15.75" hidden="1" customHeight="1" thickTop="1">
      <c r="C5" s="1575"/>
      <c r="D5" s="1584"/>
      <c r="E5" s="1584"/>
      <c r="F5" s="1584"/>
      <c r="G5" s="1584"/>
      <c r="H5" s="1584"/>
      <c r="I5" s="1584"/>
    </row>
    <row r="6" spans="3:9" ht="15.75" hidden="1" customHeight="1">
      <c r="C6" s="1576"/>
      <c r="D6" s="1585"/>
      <c r="E6" s="1585"/>
      <c r="F6" s="1585"/>
      <c r="G6" s="1585"/>
      <c r="H6" s="1585"/>
      <c r="I6" s="1585"/>
    </row>
    <row r="7" spans="3:9" ht="15.75" hidden="1" customHeight="1">
      <c r="C7" s="1577">
        <v>2013</v>
      </c>
      <c r="D7" s="1585"/>
      <c r="E7" s="1585"/>
      <c r="F7" s="1585"/>
      <c r="G7" s="1585"/>
      <c r="H7" s="1585"/>
      <c r="I7" s="1585"/>
    </row>
    <row r="8" spans="3:9" ht="15.75" hidden="1" customHeight="1">
      <c r="C8" s="1578" t="s">
        <v>345</v>
      </c>
      <c r="D8" s="1586">
        <v>181.68</v>
      </c>
      <c r="E8" s="1586">
        <v>21.18</v>
      </c>
      <c r="F8" s="1586">
        <v>761.09</v>
      </c>
      <c r="G8" s="1586">
        <v>691.18</v>
      </c>
      <c r="H8" s="1586">
        <v>6950.84</v>
      </c>
      <c r="I8" s="1586">
        <v>47.53</v>
      </c>
    </row>
    <row r="9" spans="3:9" ht="15.75" hidden="1" customHeight="1">
      <c r="C9" s="1578" t="s">
        <v>334</v>
      </c>
      <c r="D9" s="1586">
        <v>172.41</v>
      </c>
      <c r="E9" s="1586">
        <v>21.95</v>
      </c>
      <c r="F9" s="1586">
        <v>811.83</v>
      </c>
      <c r="G9" s="1586">
        <v>620.05999999999995</v>
      </c>
      <c r="H9" s="1586">
        <v>6835.89</v>
      </c>
      <c r="I9" s="1586">
        <v>30.75</v>
      </c>
    </row>
    <row r="10" spans="3:9" ht="15.75" hidden="1" customHeight="1">
      <c r="C10" s="1578" t="s">
        <v>335</v>
      </c>
      <c r="D10" s="1586">
        <v>179.44</v>
      </c>
      <c r="E10" s="1586">
        <v>37.01</v>
      </c>
      <c r="F10" s="1586">
        <v>1377.65</v>
      </c>
      <c r="G10" s="1586">
        <v>743.82</v>
      </c>
      <c r="H10" s="1586">
        <v>7042.27</v>
      </c>
      <c r="I10" s="1586">
        <v>33.69</v>
      </c>
    </row>
    <row r="11" spans="3:9" ht="15.75" hidden="1" customHeight="1">
      <c r="C11" s="1578" t="s">
        <v>336</v>
      </c>
      <c r="D11" s="1586">
        <v>182.87</v>
      </c>
      <c r="E11" s="1586">
        <v>37.31</v>
      </c>
      <c r="F11" s="1586">
        <v>954.8</v>
      </c>
      <c r="G11" s="1586">
        <v>760.46</v>
      </c>
      <c r="H11" s="1586">
        <v>9908.41</v>
      </c>
      <c r="I11" s="1586">
        <v>34.729999999999997</v>
      </c>
    </row>
    <row r="12" spans="3:9" ht="15.75" hidden="1" customHeight="1">
      <c r="C12" s="1578" t="s">
        <v>337</v>
      </c>
      <c r="D12" s="1586">
        <v>215.2</v>
      </c>
      <c r="E12" s="1586">
        <v>37.090000000000003</v>
      </c>
      <c r="F12" s="1586">
        <v>954.18</v>
      </c>
      <c r="G12" s="1586">
        <v>793.43</v>
      </c>
      <c r="H12" s="1586">
        <v>12146.9</v>
      </c>
      <c r="I12" s="1586">
        <v>38.68</v>
      </c>
    </row>
    <row r="13" spans="3:9" ht="15.75" hidden="1" customHeight="1">
      <c r="C13" s="1578" t="s">
        <v>338</v>
      </c>
      <c r="D13" s="1586">
        <v>185.8</v>
      </c>
      <c r="E13" s="1586">
        <v>34.36</v>
      </c>
      <c r="F13" s="1586">
        <v>968.54</v>
      </c>
      <c r="G13" s="1586">
        <v>731.17</v>
      </c>
      <c r="H13" s="1586">
        <v>9110.9699999999993</v>
      </c>
      <c r="I13" s="1586">
        <v>36.869999999999997</v>
      </c>
    </row>
    <row r="14" spans="3:9" ht="15.75" hidden="1" customHeight="1">
      <c r="C14" s="1578" t="s">
        <v>339</v>
      </c>
      <c r="D14" s="1586">
        <v>205.85</v>
      </c>
      <c r="E14" s="1586">
        <v>35.409999999999997</v>
      </c>
      <c r="F14" s="1586">
        <v>1052.26</v>
      </c>
      <c r="G14" s="1586">
        <v>822.57</v>
      </c>
      <c r="H14" s="1586">
        <v>10099.719999999999</v>
      </c>
      <c r="I14" s="1586">
        <v>42.74</v>
      </c>
    </row>
    <row r="15" spans="3:9" ht="15.75" hidden="1" customHeight="1">
      <c r="C15" s="1578" t="s">
        <v>340</v>
      </c>
      <c r="D15" s="1586">
        <v>187.25</v>
      </c>
      <c r="E15" s="1586">
        <v>30.29</v>
      </c>
      <c r="F15" s="1586">
        <v>1114.8599999999999</v>
      </c>
      <c r="G15" s="1586">
        <v>825.75</v>
      </c>
      <c r="H15" s="1586">
        <v>11551.94</v>
      </c>
      <c r="I15" s="1586">
        <v>41.78</v>
      </c>
    </row>
    <row r="16" spans="3:9" ht="15.75" hidden="1" customHeight="1">
      <c r="C16" s="1578" t="s">
        <v>341</v>
      </c>
      <c r="D16" s="1586">
        <v>201.22</v>
      </c>
      <c r="E16" s="1586">
        <v>33.17</v>
      </c>
      <c r="F16" s="1586">
        <v>1003.98</v>
      </c>
      <c r="G16" s="1586">
        <v>799.62</v>
      </c>
      <c r="H16" s="1586">
        <v>8701.56</v>
      </c>
      <c r="I16" s="1586">
        <v>44.48</v>
      </c>
    </row>
    <row r="17" spans="3:9" ht="15.75" hidden="1" customHeight="1">
      <c r="C17" s="1578" t="s">
        <v>342</v>
      </c>
      <c r="D17" s="1586">
        <v>212.66</v>
      </c>
      <c r="E17" s="1586">
        <v>35.69</v>
      </c>
      <c r="F17" s="1586">
        <v>1073.8800000000001</v>
      </c>
      <c r="G17" s="1586">
        <v>873.19</v>
      </c>
      <c r="H17" s="1586">
        <v>9769.81</v>
      </c>
      <c r="I17" s="1586">
        <v>48.59</v>
      </c>
    </row>
    <row r="18" spans="3:9" ht="15.75" hidden="1" customHeight="1">
      <c r="C18" s="1578" t="s">
        <v>343</v>
      </c>
      <c r="D18" s="1586">
        <v>186.64</v>
      </c>
      <c r="E18" s="1586">
        <v>31.74</v>
      </c>
      <c r="F18" s="1586">
        <v>904.27</v>
      </c>
      <c r="G18" s="1586">
        <v>927.93</v>
      </c>
      <c r="H18" s="1586">
        <v>14753.35</v>
      </c>
      <c r="I18" s="1586">
        <v>24.04</v>
      </c>
    </row>
    <row r="19" spans="3:9" ht="15.75" hidden="1" customHeight="1">
      <c r="C19" s="1578" t="s">
        <v>344</v>
      </c>
      <c r="D19" s="1586">
        <v>180.8</v>
      </c>
      <c r="E19" s="1586">
        <v>11.82</v>
      </c>
      <c r="F19" s="1586">
        <v>1033.73</v>
      </c>
      <c r="G19" s="1586">
        <v>1042.32</v>
      </c>
      <c r="H19" s="1586">
        <v>12273.02</v>
      </c>
      <c r="I19" s="1586">
        <v>23.56</v>
      </c>
    </row>
    <row r="20" spans="3:9" ht="16.5" hidden="1" customHeight="1" thickBot="1">
      <c r="C20" s="1579"/>
      <c r="D20" s="1587"/>
      <c r="E20" s="1587"/>
      <c r="F20" s="1587"/>
      <c r="G20" s="1587"/>
      <c r="H20" s="1587"/>
      <c r="I20" s="1587"/>
    </row>
    <row r="21" spans="3:9" ht="16.5" hidden="1" customHeight="1" thickBot="1">
      <c r="C21" s="1580" t="s">
        <v>1150</v>
      </c>
      <c r="D21" s="1588">
        <v>2291.8200000000002</v>
      </c>
      <c r="E21" s="1588">
        <v>367.02</v>
      </c>
      <c r="F21" s="1588">
        <v>12011.07</v>
      </c>
      <c r="G21" s="1588">
        <v>9631.5</v>
      </c>
      <c r="H21" s="1588">
        <v>119144.68</v>
      </c>
      <c r="I21" s="1588">
        <v>447.44</v>
      </c>
    </row>
    <row r="22" spans="3:9" ht="15.75" hidden="1" customHeight="1">
      <c r="C22" s="1581"/>
      <c r="D22" s="1589"/>
      <c r="E22" s="1589"/>
      <c r="F22" s="1589"/>
      <c r="G22" s="1589"/>
      <c r="H22" s="1589"/>
      <c r="I22" s="1589"/>
    </row>
    <row r="23" spans="3:9" ht="15.75" hidden="1" customHeight="1">
      <c r="C23" s="1577">
        <v>2014</v>
      </c>
      <c r="D23" s="1586"/>
      <c r="E23" s="1586"/>
      <c r="F23" s="1586"/>
      <c r="G23" s="1586"/>
      <c r="H23" s="1586"/>
      <c r="I23" s="1586"/>
    </row>
    <row r="24" spans="3:9" ht="15.75" hidden="1" customHeight="1">
      <c r="C24" s="1578" t="s">
        <v>345</v>
      </c>
      <c r="D24" s="1586">
        <v>182.48</v>
      </c>
      <c r="E24" s="1586">
        <v>29.41</v>
      </c>
      <c r="F24" s="1586">
        <v>973.79</v>
      </c>
      <c r="G24" s="1586">
        <v>815.89</v>
      </c>
      <c r="H24" s="1586">
        <v>11141.19</v>
      </c>
      <c r="I24" s="1586">
        <v>24.19</v>
      </c>
    </row>
    <row r="25" spans="3:9" ht="15.75" hidden="1" customHeight="1">
      <c r="C25" s="1578" t="s">
        <v>334</v>
      </c>
      <c r="D25" s="1586">
        <v>175.09</v>
      </c>
      <c r="E25" s="1586">
        <v>32.950000000000003</v>
      </c>
      <c r="F25" s="1586">
        <v>991.91</v>
      </c>
      <c r="G25" s="1586">
        <v>799.12</v>
      </c>
      <c r="H25" s="1586">
        <v>10631.6</v>
      </c>
      <c r="I25" s="1586">
        <v>25.1</v>
      </c>
    </row>
    <row r="26" spans="3:9" ht="15.75" hidden="1" customHeight="1">
      <c r="C26" s="1578" t="s">
        <v>335</v>
      </c>
      <c r="D26" s="1586">
        <v>192.02</v>
      </c>
      <c r="E26" s="1586">
        <v>32.35</v>
      </c>
      <c r="F26" s="1586">
        <v>1163.76</v>
      </c>
      <c r="G26" s="1586">
        <v>947.64</v>
      </c>
      <c r="H26" s="1586">
        <v>12859.5</v>
      </c>
      <c r="I26" s="1586">
        <v>30.82</v>
      </c>
    </row>
    <row r="27" spans="3:9" ht="17.25" hidden="1" thickTop="1">
      <c r="C27" s="1578" t="s">
        <v>336</v>
      </c>
      <c r="D27" s="1586">
        <v>183.63</v>
      </c>
      <c r="E27" s="1586">
        <v>28.12</v>
      </c>
      <c r="F27" s="1586">
        <v>1184.8499999999999</v>
      </c>
      <c r="G27" s="1586">
        <v>974.37</v>
      </c>
      <c r="H27" s="1586">
        <v>13298.04</v>
      </c>
      <c r="I27" s="1586">
        <v>29.23</v>
      </c>
    </row>
    <row r="28" spans="3:9" ht="17.25" hidden="1" thickTop="1">
      <c r="C28" s="1578" t="s">
        <v>337</v>
      </c>
      <c r="D28" s="1586">
        <v>215.2</v>
      </c>
      <c r="E28" s="1586">
        <v>37.090000000000003</v>
      </c>
      <c r="F28" s="1586">
        <v>954.18</v>
      </c>
      <c r="G28" s="1586">
        <v>793.43</v>
      </c>
      <c r="H28" s="1586">
        <v>12146.9</v>
      </c>
      <c r="I28" s="1586">
        <v>38.68</v>
      </c>
    </row>
    <row r="29" spans="3:9" ht="17.25" hidden="1" thickTop="1">
      <c r="C29" s="1578" t="s">
        <v>338</v>
      </c>
      <c r="D29" s="1586">
        <v>193.58</v>
      </c>
      <c r="E29" s="1586">
        <v>32.979999999999997</v>
      </c>
      <c r="F29" s="1586">
        <v>1164.73</v>
      </c>
      <c r="G29" s="1586">
        <v>966.45</v>
      </c>
      <c r="H29" s="1586">
        <v>14163.56</v>
      </c>
      <c r="I29" s="1586">
        <v>34.25</v>
      </c>
    </row>
    <row r="30" spans="3:9" ht="17.25" hidden="1" thickTop="1">
      <c r="C30" s="1578" t="s">
        <v>339</v>
      </c>
      <c r="D30" s="1586">
        <v>199.59</v>
      </c>
      <c r="E30" s="1586">
        <v>34.340000000000003</v>
      </c>
      <c r="F30" s="1586">
        <v>1272.9100000000001</v>
      </c>
      <c r="G30" s="1586">
        <v>1038.44</v>
      </c>
      <c r="H30" s="1586">
        <v>15370.63</v>
      </c>
      <c r="I30" s="1586">
        <v>37.68</v>
      </c>
    </row>
    <row r="31" spans="3:9" ht="17.25" hidden="1" thickTop="1">
      <c r="C31" s="1578" t="s">
        <v>340</v>
      </c>
      <c r="D31" s="1586">
        <v>170.86</v>
      </c>
      <c r="E31" s="1586">
        <v>27.25</v>
      </c>
      <c r="F31" s="1586">
        <v>1300.3499999999999</v>
      </c>
      <c r="G31" s="1586">
        <v>1122.4100000000001</v>
      </c>
      <c r="H31" s="1586">
        <v>16268.07</v>
      </c>
      <c r="I31" s="1586">
        <v>33.840000000000003</v>
      </c>
    </row>
    <row r="32" spans="3:9" ht="17.25" hidden="1" thickTop="1">
      <c r="C32" s="1578" t="s">
        <v>341</v>
      </c>
      <c r="D32" s="1586">
        <v>197.88</v>
      </c>
      <c r="E32" s="1586">
        <v>30.39</v>
      </c>
      <c r="F32" s="1586">
        <v>1158.8399999999999</v>
      </c>
      <c r="G32" s="1586">
        <v>1057.48</v>
      </c>
      <c r="H32" s="1586">
        <v>15991.79</v>
      </c>
      <c r="I32" s="1586">
        <v>39.35</v>
      </c>
    </row>
    <row r="33" spans="3:9" ht="17.25" hidden="1" thickTop="1">
      <c r="C33" s="1578" t="s">
        <v>342</v>
      </c>
      <c r="D33" s="1590">
        <v>200.32</v>
      </c>
      <c r="E33" s="1590">
        <v>34.58</v>
      </c>
      <c r="F33" s="1590">
        <v>1193.3800000000001</v>
      </c>
      <c r="G33" s="1590">
        <v>1086.1600000000001</v>
      </c>
      <c r="H33" s="1590">
        <v>17527.400000000001</v>
      </c>
      <c r="I33" s="1590">
        <v>40.96</v>
      </c>
    </row>
    <row r="34" spans="3:9" ht="17.25" hidden="1" thickTop="1">
      <c r="C34" s="1578" t="s">
        <v>343</v>
      </c>
      <c r="D34" s="1590">
        <v>171.446</v>
      </c>
      <c r="E34" s="1590">
        <v>27.66</v>
      </c>
      <c r="F34" s="1590">
        <v>1143.69</v>
      </c>
      <c r="G34" s="1590">
        <v>1077.296</v>
      </c>
      <c r="H34" s="1590">
        <v>17876.307000000001</v>
      </c>
      <c r="I34" s="1590">
        <v>42.009</v>
      </c>
    </row>
    <row r="35" spans="3:9" ht="17.25" hidden="1" thickTop="1">
      <c r="C35" s="1578" t="s">
        <v>344</v>
      </c>
      <c r="D35" s="1586">
        <v>189.83</v>
      </c>
      <c r="E35" s="1586">
        <v>27.49</v>
      </c>
      <c r="F35" s="1586">
        <v>1161.5899999999999</v>
      </c>
      <c r="G35" s="1586">
        <v>1162.71</v>
      </c>
      <c r="H35" s="1586">
        <v>19347.91</v>
      </c>
      <c r="I35" s="1586">
        <v>40.49</v>
      </c>
    </row>
    <row r="36" spans="3:9" ht="17.25" hidden="1" thickTop="1">
      <c r="C36" s="1578"/>
      <c r="D36" s="1586"/>
      <c r="E36" s="1586"/>
      <c r="F36" s="1586"/>
      <c r="G36" s="1586"/>
      <c r="H36" s="1586"/>
      <c r="I36" s="1586"/>
    </row>
    <row r="37" spans="3:9" ht="18" hidden="1" thickTop="1" thickBot="1">
      <c r="C37" s="1580" t="s">
        <v>1150</v>
      </c>
      <c r="D37" s="1591">
        <f t="shared" ref="D37:I37" si="0">+SUM(D24:D35)</f>
        <v>2271.9259999999999</v>
      </c>
      <c r="E37" s="1591">
        <f t="shared" si="0"/>
        <v>374.61</v>
      </c>
      <c r="F37" s="1591">
        <f t="shared" si="0"/>
        <v>13663.980000000001</v>
      </c>
      <c r="G37" s="1591">
        <f t="shared" si="0"/>
        <v>11841.396000000001</v>
      </c>
      <c r="H37" s="1591">
        <f t="shared" si="0"/>
        <v>176622.89700000003</v>
      </c>
      <c r="I37" s="1591">
        <f t="shared" si="0"/>
        <v>416.59900000000005</v>
      </c>
    </row>
    <row r="38" spans="3:9" ht="17.25" hidden="1" thickTop="1">
      <c r="C38" s="1577">
        <v>2015</v>
      </c>
      <c r="D38" s="1586"/>
      <c r="E38" s="1586"/>
      <c r="F38" s="1586"/>
      <c r="G38" s="1586"/>
      <c r="H38" s="1586"/>
      <c r="I38" s="1586"/>
    </row>
    <row r="39" spans="3:9" ht="17.25" hidden="1" thickTop="1">
      <c r="C39" s="1578" t="s">
        <v>345</v>
      </c>
      <c r="D39" s="1592">
        <v>170.77</v>
      </c>
      <c r="E39" s="1592">
        <v>29.55</v>
      </c>
      <c r="F39" s="1597">
        <v>1174.0899999999999</v>
      </c>
      <c r="G39" s="1597">
        <v>1124.49</v>
      </c>
      <c r="H39" s="1597">
        <v>16903.259999999998</v>
      </c>
      <c r="I39" s="1592">
        <v>37.6</v>
      </c>
    </row>
    <row r="40" spans="3:9" ht="17.25" hidden="1" thickTop="1">
      <c r="C40" s="1578" t="s">
        <v>334</v>
      </c>
      <c r="D40" s="1592">
        <v>172.25</v>
      </c>
      <c r="E40" s="1592">
        <v>32.229999999999997</v>
      </c>
      <c r="F40" s="1597">
        <v>1140.94</v>
      </c>
      <c r="G40" s="1597">
        <v>1027.8800000000001</v>
      </c>
      <c r="H40" s="1597">
        <v>16160.42</v>
      </c>
      <c r="I40" s="1592">
        <v>39.94</v>
      </c>
    </row>
    <row r="41" spans="3:9" ht="17.25" hidden="1" thickTop="1">
      <c r="C41" s="1578" t="s">
        <v>335</v>
      </c>
      <c r="D41" s="1592">
        <v>191.637</v>
      </c>
      <c r="E41" s="1592">
        <v>30.332000000000001</v>
      </c>
      <c r="F41" s="1597">
        <v>1183.6379999999999</v>
      </c>
      <c r="G41" s="1597">
        <v>1110.1690000000001</v>
      </c>
      <c r="H41" s="1597">
        <v>18211.888999999999</v>
      </c>
      <c r="I41" s="1592">
        <v>44.484000000000002</v>
      </c>
    </row>
    <row r="42" spans="3:9" ht="17.25" hidden="1" thickTop="1">
      <c r="C42" s="1578" t="s">
        <v>336</v>
      </c>
      <c r="D42" s="1592">
        <v>180.34</v>
      </c>
      <c r="E42" s="1592">
        <v>26.98</v>
      </c>
      <c r="F42" s="1597">
        <v>1151.25</v>
      </c>
      <c r="G42" s="1597">
        <v>1107.52</v>
      </c>
      <c r="H42" s="1597">
        <v>17269.689999999999</v>
      </c>
      <c r="I42" s="1592">
        <v>43.55</v>
      </c>
    </row>
    <row r="43" spans="3:9" ht="17.25" hidden="1" thickTop="1">
      <c r="C43" s="1578" t="s">
        <v>337</v>
      </c>
      <c r="D43" s="1592">
        <v>179.76</v>
      </c>
      <c r="E43" s="1592">
        <v>27.38</v>
      </c>
      <c r="F43" s="1597">
        <v>1052.4960000000001</v>
      </c>
      <c r="G43" s="1597">
        <v>1123.7650000000001</v>
      </c>
      <c r="H43" s="1597">
        <v>18684.617999999999</v>
      </c>
      <c r="I43" s="1592">
        <v>43.219000000000001</v>
      </c>
    </row>
    <row r="44" spans="3:9" ht="17.25" hidden="1" thickTop="1">
      <c r="C44" s="1578" t="s">
        <v>338</v>
      </c>
      <c r="D44" s="1592">
        <v>196.41</v>
      </c>
      <c r="E44" s="1592">
        <v>31.85</v>
      </c>
      <c r="F44" s="1597">
        <v>1121.24</v>
      </c>
      <c r="G44" s="1597">
        <v>1038.18</v>
      </c>
      <c r="H44" s="1597">
        <v>17478.240000000002</v>
      </c>
      <c r="I44" s="1592">
        <v>47.17</v>
      </c>
    </row>
    <row r="45" spans="3:9" ht="17.25" hidden="1" thickTop="1">
      <c r="C45" s="1578" t="s">
        <v>339</v>
      </c>
      <c r="D45" s="1592">
        <v>199.1</v>
      </c>
      <c r="E45" s="1592">
        <v>34</v>
      </c>
      <c r="F45" s="1597">
        <v>1288.23</v>
      </c>
      <c r="G45" s="1597">
        <v>1167.43</v>
      </c>
      <c r="H45" s="1597">
        <v>18670.439999999999</v>
      </c>
      <c r="I45" s="1592">
        <v>49.36</v>
      </c>
    </row>
    <row r="46" spans="3:9" ht="17.25" hidden="1" thickTop="1">
      <c r="C46" s="1578" t="s">
        <v>340</v>
      </c>
      <c r="D46" s="1592">
        <v>153.13</v>
      </c>
      <c r="E46" s="1592">
        <v>28.05</v>
      </c>
      <c r="F46" s="1597">
        <v>1373.48</v>
      </c>
      <c r="G46" s="1597">
        <v>1122.22</v>
      </c>
      <c r="H46" s="1597">
        <v>19750.59</v>
      </c>
      <c r="I46" s="1592">
        <v>46.52</v>
      </c>
    </row>
    <row r="47" spans="3:9" ht="17.25" hidden="1" thickTop="1">
      <c r="C47" s="1578" t="s">
        <v>341</v>
      </c>
      <c r="D47" s="1593">
        <v>164.309</v>
      </c>
      <c r="E47" s="1593">
        <v>31.146999999999998</v>
      </c>
      <c r="F47" s="1597">
        <v>1196.8720000000001</v>
      </c>
      <c r="G47" s="1597">
        <v>1103.9059999999999</v>
      </c>
      <c r="H47" s="1597">
        <v>19133.21</v>
      </c>
      <c r="I47" s="1593">
        <v>50.401000000000003</v>
      </c>
    </row>
    <row r="48" spans="3:9" ht="17.25" hidden="1" thickTop="1">
      <c r="C48" s="1578" t="s">
        <v>342</v>
      </c>
      <c r="D48" s="1593">
        <v>156.428</v>
      </c>
      <c r="E48" s="1593">
        <v>30.774999999999999</v>
      </c>
      <c r="F48" s="1597">
        <v>1295.03</v>
      </c>
      <c r="G48" s="1597">
        <v>1152.83</v>
      </c>
      <c r="H48" s="1597">
        <v>22166.446</v>
      </c>
      <c r="I48" s="1593">
        <v>54.045999999999999</v>
      </c>
    </row>
    <row r="49" spans="3:9" ht="17.25" hidden="1" thickTop="1">
      <c r="C49" s="1578" t="s">
        <v>343</v>
      </c>
      <c r="D49" s="1593">
        <v>143.44</v>
      </c>
      <c r="E49" s="1593">
        <v>32.19</v>
      </c>
      <c r="F49" s="1597">
        <v>1206.1600000000001</v>
      </c>
      <c r="G49" s="1597">
        <v>1151.3399999999999</v>
      </c>
      <c r="H49" s="1597">
        <v>21390.18</v>
      </c>
      <c r="I49" s="1593">
        <v>51.34</v>
      </c>
    </row>
    <row r="50" spans="3:9" ht="17.25" hidden="1" thickTop="1">
      <c r="C50" s="1578" t="s">
        <v>344</v>
      </c>
      <c r="D50" s="1593">
        <v>155.04400000000001</v>
      </c>
      <c r="E50" s="1593">
        <v>27.245999999999999</v>
      </c>
      <c r="F50" s="1597">
        <v>1359.876</v>
      </c>
      <c r="G50" s="1597">
        <v>1183.5650000000001</v>
      </c>
      <c r="H50" s="1597">
        <v>22904.326000000001</v>
      </c>
      <c r="I50" s="1593">
        <v>52.59</v>
      </c>
    </row>
    <row r="51" spans="3:9" ht="15.75" hidden="1" customHeight="1" thickBot="1">
      <c r="C51" s="1580" t="s">
        <v>1150</v>
      </c>
      <c r="D51" s="1594">
        <f t="shared" ref="D51:I51" si="1">+SUM(D39:D50)</f>
        <v>2062.6179999999999</v>
      </c>
      <c r="E51" s="1600">
        <f t="shared" si="1"/>
        <v>361.72999999999996</v>
      </c>
      <c r="F51" s="1594">
        <f t="shared" si="1"/>
        <v>14543.302</v>
      </c>
      <c r="G51" s="1594">
        <f t="shared" si="1"/>
        <v>13413.295000000002</v>
      </c>
      <c r="H51" s="1594">
        <f t="shared" si="1"/>
        <v>228723.30900000001</v>
      </c>
      <c r="I51" s="1600">
        <f t="shared" si="1"/>
        <v>560.22</v>
      </c>
    </row>
    <row r="52" spans="3:9" ht="17.25" hidden="1" thickTop="1">
      <c r="C52" s="1576"/>
      <c r="D52" s="1595"/>
      <c r="E52" s="1595"/>
      <c r="F52" s="1595"/>
      <c r="G52" s="1595"/>
      <c r="H52" s="1595"/>
      <c r="I52" s="1595"/>
    </row>
    <row r="53" spans="3:9" ht="17.25" hidden="1" thickTop="1">
      <c r="C53" s="1577">
        <v>2016</v>
      </c>
      <c r="D53" s="1586"/>
      <c r="E53" s="1586"/>
      <c r="F53" s="1586"/>
      <c r="G53" s="1586"/>
      <c r="H53" s="1586"/>
      <c r="I53" s="1586"/>
    </row>
    <row r="54" spans="3:9" ht="14.25" hidden="1" customHeight="1">
      <c r="C54" s="1578" t="s">
        <v>345</v>
      </c>
      <c r="D54" s="1592">
        <v>132.26</v>
      </c>
      <c r="E54" s="1592">
        <v>24.614999999999998</v>
      </c>
      <c r="F54" s="1592">
        <v>1328.9280000000001</v>
      </c>
      <c r="G54" s="1592">
        <v>1104.4480000000001</v>
      </c>
      <c r="H54" s="1597">
        <v>19956.074000000001</v>
      </c>
      <c r="I54" s="1592">
        <v>49.886000000000003</v>
      </c>
    </row>
    <row r="55" spans="3:9" ht="17.25" hidden="1" thickTop="1">
      <c r="C55" s="1578" t="s">
        <v>334</v>
      </c>
      <c r="D55" s="1592">
        <v>148.41999999999999</v>
      </c>
      <c r="E55" s="1592">
        <v>30.26</v>
      </c>
      <c r="F55" s="1592">
        <v>1289.46</v>
      </c>
      <c r="G55" s="1592">
        <v>1067.1300000000001</v>
      </c>
      <c r="H55" s="1597">
        <v>19793.73</v>
      </c>
      <c r="I55" s="1592">
        <v>54.57</v>
      </c>
    </row>
    <row r="56" spans="3:9" ht="15.75" hidden="1" customHeight="1">
      <c r="C56" s="1578" t="s">
        <v>335</v>
      </c>
      <c r="D56" s="1592">
        <v>152.465</v>
      </c>
      <c r="E56" s="1592">
        <v>29.645</v>
      </c>
      <c r="F56" s="1592">
        <v>1455.703</v>
      </c>
      <c r="G56" s="1592">
        <v>962.90499999999997</v>
      </c>
      <c r="H56" s="1597">
        <v>21731.491999999998</v>
      </c>
      <c r="I56" s="1592">
        <v>61.860999999999997</v>
      </c>
    </row>
    <row r="57" spans="3:9" ht="17.25" hidden="1" thickTop="1">
      <c r="C57" s="1578" t="s">
        <v>336</v>
      </c>
      <c r="D57" s="1592">
        <v>161.72999999999999</v>
      </c>
      <c r="E57" s="1592">
        <v>24.974</v>
      </c>
      <c r="F57" s="1592">
        <v>1962.6380000000001</v>
      </c>
      <c r="G57" s="1592">
        <v>841.33500000000004</v>
      </c>
      <c r="H57" s="1597">
        <v>21086.574000000001</v>
      </c>
      <c r="I57" s="1592">
        <v>59.853000000000002</v>
      </c>
    </row>
    <row r="58" spans="3:9" ht="17.25" hidden="1" thickTop="1">
      <c r="C58" s="1578" t="s">
        <v>337</v>
      </c>
      <c r="D58" s="1592">
        <v>199.256</v>
      </c>
      <c r="E58" s="1592">
        <v>29.113</v>
      </c>
      <c r="F58" s="1592">
        <v>2779.9029999999998</v>
      </c>
      <c r="G58" s="1592">
        <v>675.84500000000003</v>
      </c>
      <c r="H58" s="1597">
        <v>23292.988000000001</v>
      </c>
      <c r="I58" s="1592">
        <v>83.153999999999996</v>
      </c>
    </row>
    <row r="59" spans="3:9" ht="17.25" hidden="1" thickTop="1">
      <c r="C59" s="1578" t="s">
        <v>338</v>
      </c>
      <c r="D59" s="1592">
        <v>268.19200000000001</v>
      </c>
      <c r="E59" s="1592">
        <v>33.5</v>
      </c>
      <c r="F59" s="1592">
        <v>3203.8</v>
      </c>
      <c r="G59" s="1592">
        <v>741.94</v>
      </c>
      <c r="H59" s="1597">
        <v>23321.170999999998</v>
      </c>
      <c r="I59" s="1592">
        <v>87.956999999999994</v>
      </c>
    </row>
    <row r="60" spans="3:9" ht="17.25" hidden="1" thickTop="1">
      <c r="C60" s="1578" t="s">
        <v>339</v>
      </c>
      <c r="D60" s="1592">
        <v>242.37</v>
      </c>
      <c r="E60" s="1592">
        <v>31.076000000000001</v>
      </c>
      <c r="F60" s="1592">
        <v>3946.3380000000002</v>
      </c>
      <c r="G60" s="1592">
        <v>1052.838</v>
      </c>
      <c r="H60" s="1597">
        <v>24538.833999999999</v>
      </c>
      <c r="I60" s="1592">
        <v>102.748</v>
      </c>
    </row>
    <row r="61" spans="3:9" ht="17.25" hidden="1" thickTop="1">
      <c r="C61" s="1578" t="s">
        <v>340</v>
      </c>
      <c r="D61" s="1592">
        <v>253.93799999999999</v>
      </c>
      <c r="E61" s="1592">
        <v>27.768000000000001</v>
      </c>
      <c r="F61" s="1592">
        <v>4038.12</v>
      </c>
      <c r="G61" s="1592">
        <v>1156.3800000000001</v>
      </c>
      <c r="H61" s="1597">
        <v>26009.647000000001</v>
      </c>
      <c r="I61" s="1592">
        <v>109.489</v>
      </c>
    </row>
    <row r="62" spans="3:9" ht="17.25" hidden="1" thickTop="1">
      <c r="C62" s="1578" t="s">
        <v>341</v>
      </c>
      <c r="D62" s="1592">
        <v>288.5</v>
      </c>
      <c r="E62" s="1592">
        <v>32.5</v>
      </c>
      <c r="F62" s="1592">
        <v>4421.9089999999997</v>
      </c>
      <c r="G62" s="1592">
        <v>1188.528</v>
      </c>
      <c r="H62" s="1597">
        <v>27300</v>
      </c>
      <c r="I62" s="1592">
        <v>100</v>
      </c>
    </row>
    <row r="63" spans="3:9" ht="17.25" hidden="1" thickTop="1">
      <c r="C63" s="1578" t="s">
        <v>342</v>
      </c>
      <c r="D63" s="1592">
        <v>295.99900000000002</v>
      </c>
      <c r="E63" s="1592">
        <v>29.187000000000001</v>
      </c>
      <c r="F63" s="1592">
        <v>6247.3940000000002</v>
      </c>
      <c r="G63" s="1592">
        <v>1106.3579999999999</v>
      </c>
      <c r="H63" s="1597">
        <v>29801.734</v>
      </c>
      <c r="I63" s="1592">
        <v>117.896</v>
      </c>
    </row>
    <row r="64" spans="3:9" ht="17.25" hidden="1" thickTop="1">
      <c r="C64" s="1578" t="s">
        <v>343</v>
      </c>
      <c r="D64" s="1592">
        <v>353</v>
      </c>
      <c r="E64" s="1592">
        <v>30.6</v>
      </c>
      <c r="F64" s="1592">
        <v>8691.2000000000007</v>
      </c>
      <c r="G64" s="1592" t="s">
        <v>1350</v>
      </c>
      <c r="H64" s="1597">
        <v>28542.1</v>
      </c>
      <c r="I64" s="1592">
        <v>128.80000000000001</v>
      </c>
    </row>
    <row r="65" spans="3:9" ht="17.25" hidden="1" thickTop="1">
      <c r="C65" s="1578" t="s">
        <v>344</v>
      </c>
      <c r="D65" s="1592">
        <v>405.4</v>
      </c>
      <c r="E65" s="1592">
        <v>24.42</v>
      </c>
      <c r="F65" s="1592">
        <v>13042.1</v>
      </c>
      <c r="G65" s="1592">
        <v>1348</v>
      </c>
      <c r="H65" s="1597">
        <v>33211.81</v>
      </c>
      <c r="I65" s="1592">
        <v>155.9</v>
      </c>
    </row>
    <row r="66" spans="3:9" ht="18" hidden="1" thickTop="1" thickBot="1">
      <c r="C66" s="1580" t="s">
        <v>1150</v>
      </c>
      <c r="D66" s="1594">
        <f t="shared" ref="D66:I66" si="2">+SUM(D54:D65)</f>
        <v>2901.53</v>
      </c>
      <c r="E66" s="1600">
        <f t="shared" si="2"/>
        <v>347.65800000000007</v>
      </c>
      <c r="F66" s="1594">
        <f t="shared" si="2"/>
        <v>52407.492999999995</v>
      </c>
      <c r="G66" s="1594">
        <f t="shared" si="2"/>
        <v>11245.707</v>
      </c>
      <c r="H66" s="1594">
        <f t="shared" si="2"/>
        <v>298586.15399999998</v>
      </c>
      <c r="I66" s="1600">
        <f t="shared" si="2"/>
        <v>1112.114</v>
      </c>
    </row>
    <row r="67" spans="3:9" ht="15.75" customHeight="1" thickTop="1">
      <c r="C67" s="1576"/>
      <c r="D67" s="1596"/>
      <c r="E67" s="1601"/>
      <c r="F67" s="1596"/>
      <c r="G67" s="1596"/>
      <c r="H67" s="1596"/>
      <c r="I67" s="1601"/>
    </row>
    <row r="68" spans="3:9" ht="18" customHeight="1">
      <c r="C68" s="1577">
        <v>2017</v>
      </c>
      <c r="D68" s="1596"/>
      <c r="E68" s="1601"/>
      <c r="F68" s="1596"/>
      <c r="G68" s="1596"/>
      <c r="H68" s="1596"/>
      <c r="I68" s="1601"/>
    </row>
    <row r="69" spans="3:9" ht="16.5">
      <c r="C69" s="1578" t="s">
        <v>345</v>
      </c>
      <c r="D69" s="1597">
        <v>350.02300000000002</v>
      </c>
      <c r="E69" s="1592">
        <v>26.666</v>
      </c>
      <c r="F69" s="1597">
        <v>12756.288</v>
      </c>
      <c r="G69" s="1597">
        <v>1173.5619999999999</v>
      </c>
      <c r="H69" s="1597">
        <v>27550.084999999999</v>
      </c>
      <c r="I69" s="1597">
        <v>190.95599999999999</v>
      </c>
    </row>
    <row r="70" spans="3:9" ht="18" customHeight="1">
      <c r="C70" s="1578" t="s">
        <v>334</v>
      </c>
      <c r="D70" s="1597">
        <v>326.3</v>
      </c>
      <c r="E70" s="1592">
        <v>27.8</v>
      </c>
      <c r="F70" s="1597">
        <v>8952</v>
      </c>
      <c r="G70" s="1597">
        <v>953.5</v>
      </c>
      <c r="H70" s="1597">
        <v>26820.1</v>
      </c>
      <c r="I70" s="1597">
        <v>207</v>
      </c>
    </row>
    <row r="71" spans="3:9" ht="15.75" customHeight="1">
      <c r="C71" s="1578" t="s">
        <v>335</v>
      </c>
      <c r="D71" s="1597">
        <v>414.2</v>
      </c>
      <c r="E71" s="1592">
        <v>31</v>
      </c>
      <c r="F71" s="1597">
        <v>11124</v>
      </c>
      <c r="G71" s="1597">
        <v>922.2</v>
      </c>
      <c r="H71" s="1597">
        <v>35604.1</v>
      </c>
      <c r="I71" s="1597">
        <v>244.1</v>
      </c>
    </row>
    <row r="72" spans="3:9" ht="17.25" customHeight="1">
      <c r="C72" s="1578" t="s">
        <v>336</v>
      </c>
      <c r="D72" s="1597">
        <v>363.7</v>
      </c>
      <c r="E72" s="1592">
        <v>21.6</v>
      </c>
      <c r="F72" s="1597">
        <v>13595.5</v>
      </c>
      <c r="G72" s="1597">
        <v>652.9</v>
      </c>
      <c r="H72" s="1597">
        <v>40089</v>
      </c>
      <c r="I72" s="1597">
        <v>231</v>
      </c>
    </row>
    <row r="73" spans="3:9" ht="15.75" customHeight="1">
      <c r="C73" s="1578" t="s">
        <v>337</v>
      </c>
      <c r="D73" s="1597">
        <v>531.79999999999995</v>
      </c>
      <c r="E73" s="1592">
        <v>27.8</v>
      </c>
      <c r="F73" s="1597">
        <v>16623.400000000001</v>
      </c>
      <c r="G73" s="1597">
        <v>820.6</v>
      </c>
      <c r="H73" s="1597">
        <v>47019.1</v>
      </c>
      <c r="I73" s="1597">
        <v>323.3</v>
      </c>
    </row>
    <row r="74" spans="3:9" ht="17.25" customHeight="1">
      <c r="C74" s="1578" t="s">
        <v>338</v>
      </c>
      <c r="D74" s="1597">
        <v>524.99099999999999</v>
      </c>
      <c r="E74" s="1592">
        <v>29.311</v>
      </c>
      <c r="F74" s="1597">
        <v>17466.159</v>
      </c>
      <c r="G74" s="1597">
        <v>696.87</v>
      </c>
      <c r="H74" s="1597">
        <v>53738.116999999998</v>
      </c>
      <c r="I74" s="1597">
        <v>342.13600000000002</v>
      </c>
    </row>
    <row r="75" spans="3:9" ht="15" customHeight="1">
      <c r="C75" s="1578" t="s">
        <v>339</v>
      </c>
      <c r="D75" s="1597">
        <v>521.79999999999995</v>
      </c>
      <c r="E75" s="1592">
        <v>30</v>
      </c>
      <c r="F75" s="1597">
        <v>20013.7</v>
      </c>
      <c r="G75" s="1597">
        <v>636.1</v>
      </c>
      <c r="H75" s="1597">
        <v>61162.400000000001</v>
      </c>
      <c r="I75" s="1597">
        <v>382.6</v>
      </c>
    </row>
    <row r="76" spans="3:9" ht="16.5">
      <c r="C76" s="1578" t="s">
        <v>340</v>
      </c>
      <c r="D76" s="1597">
        <v>541.52</v>
      </c>
      <c r="E76" s="1592">
        <v>26.64</v>
      </c>
      <c r="F76" s="1597">
        <v>20302.995999999999</v>
      </c>
      <c r="G76" s="1597">
        <v>595.61400000000003</v>
      </c>
      <c r="H76" s="1597">
        <v>70771.557000000001</v>
      </c>
      <c r="I76" s="1597">
        <v>419.07</v>
      </c>
    </row>
    <row r="77" spans="3:9" ht="16.5">
      <c r="C77" s="1578" t="s">
        <v>341</v>
      </c>
      <c r="D77" s="1597">
        <v>620</v>
      </c>
      <c r="E77" s="1592">
        <v>27.17</v>
      </c>
      <c r="F77" s="1597">
        <v>20731</v>
      </c>
      <c r="G77" s="1597">
        <v>478</v>
      </c>
      <c r="H77" s="1597">
        <v>83303</v>
      </c>
      <c r="I77" s="1597">
        <v>432</v>
      </c>
    </row>
    <row r="78" spans="3:9" ht="16.5">
      <c r="C78" s="1578" t="s">
        <v>342</v>
      </c>
      <c r="D78" s="1597">
        <v>609.63599999999997</v>
      </c>
      <c r="E78" s="1592">
        <v>27.247</v>
      </c>
      <c r="F78" s="1597">
        <v>23764.643</v>
      </c>
      <c r="G78" s="1597">
        <v>475.07100000000003</v>
      </c>
      <c r="H78" s="1597">
        <v>92540.576000000001</v>
      </c>
      <c r="I78" s="1597">
        <v>478.88799999999998</v>
      </c>
    </row>
    <row r="79" spans="3:9" ht="16.5">
      <c r="C79" s="1578" t="s">
        <v>343</v>
      </c>
      <c r="D79" s="1597">
        <v>575.26900000000001</v>
      </c>
      <c r="E79" s="1592">
        <v>25.638999999999999</v>
      </c>
      <c r="F79" s="1597">
        <v>22748.641</v>
      </c>
      <c r="G79" s="1597">
        <v>347.33100000000002</v>
      </c>
      <c r="H79" s="1597">
        <v>97945.160999999993</v>
      </c>
      <c r="I79" s="1597">
        <v>472.98200000000003</v>
      </c>
    </row>
    <row r="80" spans="3:9" ht="17.25" thickBot="1">
      <c r="C80" s="1578" t="s">
        <v>344</v>
      </c>
      <c r="D80" s="1597">
        <v>524.20399999999995</v>
      </c>
      <c r="E80" s="1592">
        <v>19.193999999999999</v>
      </c>
      <c r="F80" s="1597">
        <v>26779.106</v>
      </c>
      <c r="G80" s="1597">
        <v>347.21300000000002</v>
      </c>
      <c r="H80" s="1597">
        <v>118198.935</v>
      </c>
      <c r="I80" s="1597">
        <v>524.80700000000002</v>
      </c>
    </row>
    <row r="81" spans="3:15" ht="17.25" thickBot="1">
      <c r="C81" s="1582" t="s">
        <v>1150</v>
      </c>
      <c r="D81" s="1598">
        <f t="shared" ref="D81:I81" si="3">SUM(D69:D80)</f>
        <v>5903.4430000000011</v>
      </c>
      <c r="E81" s="1313">
        <f t="shared" si="3"/>
        <v>320.06700000000006</v>
      </c>
      <c r="F81" s="1598">
        <f t="shared" si="3"/>
        <v>214857.43300000002</v>
      </c>
      <c r="G81" s="1598">
        <f t="shared" si="3"/>
        <v>8098.9609999999993</v>
      </c>
      <c r="H81" s="1598">
        <f t="shared" si="3"/>
        <v>754742.13100000005</v>
      </c>
      <c r="I81" s="1604">
        <f t="shared" si="3"/>
        <v>4248.8389999999999</v>
      </c>
    </row>
    <row r="82" spans="3:15" ht="17.25" customHeight="1">
      <c r="C82" s="1578"/>
      <c r="D82" s="1597"/>
      <c r="E82" s="1592"/>
      <c r="F82" s="1597"/>
      <c r="G82" s="1597"/>
      <c r="H82" s="1597"/>
      <c r="I82" s="1592"/>
    </row>
    <row r="83" spans="3:15" ht="16.5">
      <c r="C83" s="1577">
        <v>2018</v>
      </c>
      <c r="D83" s="1597"/>
      <c r="E83" s="1592"/>
      <c r="F83" s="1597"/>
      <c r="G83" s="1597"/>
      <c r="H83" s="1597"/>
      <c r="I83" s="1592"/>
    </row>
    <row r="84" spans="3:15" ht="16.5">
      <c r="C84" s="1578" t="s">
        <v>345</v>
      </c>
      <c r="D84" s="1597">
        <v>548.125</v>
      </c>
      <c r="E84" s="1592">
        <v>22.728000000000002</v>
      </c>
      <c r="F84" s="1597">
        <v>20981.214</v>
      </c>
      <c r="G84" s="1597">
        <v>449.6</v>
      </c>
      <c r="H84" s="1597">
        <v>100593.9</v>
      </c>
      <c r="I84" s="1597">
        <v>501.8</v>
      </c>
    </row>
    <row r="85" spans="3:15" ht="16.5">
      <c r="C85" s="1578" t="s">
        <v>334</v>
      </c>
      <c r="D85" s="1597">
        <v>457.18799999999999</v>
      </c>
      <c r="E85" s="1592">
        <v>22.475999999999999</v>
      </c>
      <c r="F85" s="1597">
        <v>18869.044999999998</v>
      </c>
      <c r="G85" s="1597">
        <v>292.22199999999998</v>
      </c>
      <c r="H85" s="1597">
        <v>89584.316000000006</v>
      </c>
      <c r="I85" s="1597">
        <v>463.78399999999999</v>
      </c>
    </row>
    <row r="86" spans="3:15" ht="17.25" customHeight="1">
      <c r="C86" s="1578" t="s">
        <v>335</v>
      </c>
      <c r="D86" s="1597">
        <v>545.17899999999997</v>
      </c>
      <c r="E86" s="1592">
        <v>23.675999999999998</v>
      </c>
      <c r="F86" s="1597">
        <v>21996.847000000002</v>
      </c>
      <c r="G86" s="1597">
        <v>268.40800000000002</v>
      </c>
      <c r="H86" s="1597">
        <v>116119.95</v>
      </c>
      <c r="I86" s="1597">
        <v>510.505</v>
      </c>
    </row>
    <row r="87" spans="3:15" ht="21" customHeight="1">
      <c r="C87" s="1578" t="s">
        <v>336</v>
      </c>
      <c r="D87" s="1597">
        <v>505.49599999999998</v>
      </c>
      <c r="E87" s="1592">
        <v>17.38</v>
      </c>
      <c r="F87" s="1597">
        <v>21170.044999999998</v>
      </c>
      <c r="G87" s="1597">
        <v>253.59899999999999</v>
      </c>
      <c r="H87" s="1597">
        <v>117616.792</v>
      </c>
      <c r="I87" s="1597">
        <v>456.96</v>
      </c>
    </row>
    <row r="88" spans="3:15" ht="21" customHeight="1">
      <c r="C88" s="1578" t="s">
        <v>337</v>
      </c>
      <c r="D88" s="1597">
        <v>611.13499999999999</v>
      </c>
      <c r="E88" s="1592">
        <v>21.216999999999999</v>
      </c>
      <c r="F88" s="1597">
        <v>23278.196</v>
      </c>
      <c r="G88" s="1597">
        <v>213.172</v>
      </c>
      <c r="H88" s="1597">
        <v>137422.97</v>
      </c>
      <c r="I88" s="1597">
        <v>496.61900000000003</v>
      </c>
    </row>
    <row r="89" spans="3:15" ht="21" customHeight="1">
      <c r="C89" s="1578" t="s">
        <v>338</v>
      </c>
      <c r="D89" s="1597">
        <v>553.6</v>
      </c>
      <c r="E89" s="1592">
        <v>22.46</v>
      </c>
      <c r="F89" s="1597">
        <v>23790</v>
      </c>
      <c r="G89" s="1597">
        <v>175.19</v>
      </c>
      <c r="H89" s="1597">
        <v>156609.78</v>
      </c>
      <c r="I89" s="1597">
        <v>502.22</v>
      </c>
    </row>
    <row r="90" spans="3:15" ht="21" customHeight="1">
      <c r="C90" s="1578" t="s">
        <v>339</v>
      </c>
      <c r="D90" s="1597">
        <v>560.15</v>
      </c>
      <c r="E90" s="1592">
        <v>20.07</v>
      </c>
      <c r="F90" s="1597">
        <v>25075.47</v>
      </c>
      <c r="G90" s="1597">
        <v>223.13</v>
      </c>
      <c r="H90" s="1597">
        <v>169416.76</v>
      </c>
      <c r="I90" s="1597">
        <v>559.58000000000004</v>
      </c>
    </row>
    <row r="91" spans="3:15" ht="21" customHeight="1">
      <c r="C91" s="1578" t="s">
        <v>340</v>
      </c>
      <c r="D91" s="1597">
        <v>553.00900000000001</v>
      </c>
      <c r="E91" s="1592">
        <v>15.147</v>
      </c>
      <c r="F91" s="1597">
        <v>25249.867999999999</v>
      </c>
      <c r="G91" s="1597">
        <v>317.35199999999998</v>
      </c>
      <c r="H91" s="1597">
        <v>164917.97099999999</v>
      </c>
      <c r="I91" s="1597">
        <v>518.69799999999998</v>
      </c>
    </row>
    <row r="92" spans="3:15" ht="21" customHeight="1">
      <c r="C92" s="1578" t="s">
        <v>341</v>
      </c>
      <c r="D92" s="1597">
        <v>542.95699999999999</v>
      </c>
      <c r="E92" s="1592">
        <v>19.373999999999999</v>
      </c>
      <c r="F92" s="1597">
        <v>24918.008999999998</v>
      </c>
      <c r="G92" s="1597">
        <v>300.80700000000002</v>
      </c>
      <c r="H92" s="1597">
        <v>161289.49900000001</v>
      </c>
      <c r="I92" s="1597">
        <v>511.27100000000002</v>
      </c>
      <c r="O92" s="922"/>
    </row>
    <row r="93" spans="3:15" ht="21" customHeight="1">
      <c r="C93" s="1578" t="s">
        <v>342</v>
      </c>
      <c r="D93" s="1597">
        <v>571.6</v>
      </c>
      <c r="E93" s="1592">
        <v>20.399999999999999</v>
      </c>
      <c r="F93" s="1597">
        <v>21025.4</v>
      </c>
      <c r="G93" s="1597">
        <v>345.5</v>
      </c>
      <c r="H93" s="1597">
        <v>161427.4</v>
      </c>
      <c r="I93" s="1597">
        <v>495.99400000000003</v>
      </c>
    </row>
    <row r="94" spans="3:15" ht="21" customHeight="1">
      <c r="C94" s="1578" t="s">
        <v>343</v>
      </c>
      <c r="D94" s="1597">
        <v>477.4</v>
      </c>
      <c r="E94" s="1592">
        <v>16.7</v>
      </c>
      <c r="F94" s="1597">
        <v>17845.400000000001</v>
      </c>
      <c r="G94" s="1597">
        <v>334.9</v>
      </c>
      <c r="H94" s="1597">
        <v>133862.1</v>
      </c>
      <c r="I94" s="1597">
        <v>430.6</v>
      </c>
    </row>
    <row r="95" spans="3:15" ht="21" customHeight="1" thickBot="1">
      <c r="C95" s="1578" t="s">
        <v>344</v>
      </c>
      <c r="D95" s="1597">
        <v>478.6</v>
      </c>
      <c r="E95" s="1592">
        <v>13</v>
      </c>
      <c r="F95" s="1597">
        <v>27419.1</v>
      </c>
      <c r="G95" s="1597">
        <v>236.2</v>
      </c>
      <c r="H95" s="1597">
        <v>161540.70000000001</v>
      </c>
      <c r="I95" s="1597">
        <v>409.1</v>
      </c>
    </row>
    <row r="96" spans="3:15" ht="21" customHeight="1" thickBot="1">
      <c r="C96" s="1582" t="s">
        <v>1150</v>
      </c>
      <c r="D96" s="1598">
        <f t="shared" ref="D96:I96" si="4">SUM(D84:D95)</f>
        <v>6404.4390000000003</v>
      </c>
      <c r="E96" s="1313">
        <f t="shared" si="4"/>
        <v>234.62799999999996</v>
      </c>
      <c r="F96" s="1598">
        <f t="shared" si="4"/>
        <v>271618.59399999992</v>
      </c>
      <c r="G96" s="1598">
        <f t="shared" si="4"/>
        <v>3410.0799999999995</v>
      </c>
      <c r="H96" s="1598">
        <f t="shared" si="4"/>
        <v>1670402.138</v>
      </c>
      <c r="I96" s="1604">
        <f t="shared" si="4"/>
        <v>5857.1310000000003</v>
      </c>
    </row>
    <row r="97" spans="3:10" ht="21" customHeight="1">
      <c r="C97" s="1578"/>
      <c r="D97" s="1597"/>
      <c r="E97" s="1592"/>
      <c r="F97" s="1597"/>
      <c r="G97" s="1597"/>
      <c r="H97" s="1597"/>
      <c r="I97" s="1597"/>
    </row>
    <row r="98" spans="3:10" ht="21" customHeight="1">
      <c r="C98" s="1577">
        <v>2019</v>
      </c>
      <c r="D98" s="1597"/>
      <c r="E98" s="1592"/>
      <c r="F98" s="1597"/>
      <c r="G98" s="1597"/>
      <c r="H98" s="1597"/>
      <c r="I98" s="1597"/>
    </row>
    <row r="99" spans="3:10" ht="21" customHeight="1">
      <c r="C99" s="1577" t="s">
        <v>345</v>
      </c>
      <c r="D99" s="1597">
        <v>401.51400000000001</v>
      </c>
      <c r="E99" s="1592">
        <v>12.204000000000001</v>
      </c>
      <c r="F99" s="1597">
        <v>40613.786</v>
      </c>
      <c r="G99" s="1597">
        <v>232.608</v>
      </c>
      <c r="H99" s="1597">
        <v>135481.068</v>
      </c>
      <c r="I99" s="1597">
        <v>413.387</v>
      </c>
    </row>
    <row r="100" spans="3:10" ht="21" customHeight="1">
      <c r="C100" s="1577" t="s">
        <v>334</v>
      </c>
      <c r="D100" s="1597">
        <v>456.53699999999998</v>
      </c>
      <c r="E100" s="1592">
        <v>16.350999999999999</v>
      </c>
      <c r="F100" s="1597">
        <v>27811.168000000001</v>
      </c>
      <c r="G100" s="1597">
        <v>226.768</v>
      </c>
      <c r="H100" s="1597">
        <v>119081.12300000001</v>
      </c>
      <c r="I100" s="1597">
        <v>463.61500000000001</v>
      </c>
    </row>
    <row r="101" spans="3:10" ht="21" customHeight="1">
      <c r="C101" s="1577" t="s">
        <v>335</v>
      </c>
      <c r="D101" s="1597">
        <v>525.90899999999999</v>
      </c>
      <c r="E101" s="1592">
        <v>15.42</v>
      </c>
      <c r="F101" s="1597">
        <v>30417.553</v>
      </c>
      <c r="G101" s="1597">
        <v>248.87899999999999</v>
      </c>
      <c r="H101" s="1597">
        <v>142597.82800000001</v>
      </c>
      <c r="I101" s="1597">
        <v>441.02300000000002</v>
      </c>
    </row>
    <row r="102" spans="3:10" ht="21" customHeight="1">
      <c r="C102" s="1577" t="s">
        <v>336</v>
      </c>
      <c r="D102" s="1597">
        <v>535.01800000000003</v>
      </c>
      <c r="E102" s="1592">
        <v>13.651</v>
      </c>
      <c r="F102" s="1597">
        <v>32092.525000000001</v>
      </c>
      <c r="G102" s="1597">
        <v>168.78700000000001</v>
      </c>
      <c r="H102" s="1597">
        <v>157348.283</v>
      </c>
      <c r="I102" s="1597">
        <v>390.07799999999997</v>
      </c>
    </row>
    <row r="103" spans="3:10" ht="21" customHeight="1">
      <c r="C103" s="1577" t="s">
        <v>337</v>
      </c>
      <c r="D103" s="1597">
        <v>642.58500000000004</v>
      </c>
      <c r="E103" s="1592">
        <v>14.654999999999999</v>
      </c>
      <c r="F103" s="1597">
        <v>15542.619000000001</v>
      </c>
      <c r="G103" s="1597">
        <v>121.44</v>
      </c>
      <c r="H103" s="1597">
        <v>166491.56</v>
      </c>
      <c r="I103" s="1597">
        <v>494.29</v>
      </c>
    </row>
    <row r="104" spans="3:10" ht="21" customHeight="1">
      <c r="C104" s="1577" t="s">
        <v>338</v>
      </c>
      <c r="D104" s="1597">
        <v>705.95799999999997</v>
      </c>
      <c r="E104" s="1592">
        <v>13.343</v>
      </c>
      <c r="F104" s="1597">
        <v>18012.052</v>
      </c>
      <c r="G104" s="1597">
        <v>79.597999999999999</v>
      </c>
      <c r="H104" s="1597">
        <v>160873.02900000001</v>
      </c>
      <c r="I104" s="1597">
        <v>486.81200000000001</v>
      </c>
    </row>
    <row r="105" spans="3:10" ht="21" customHeight="1">
      <c r="C105" s="1577" t="s">
        <v>339</v>
      </c>
      <c r="D105" s="1597">
        <v>983.53200000000004</v>
      </c>
      <c r="E105" s="1592">
        <v>13.586</v>
      </c>
      <c r="F105" s="1597">
        <v>20465.365000000002</v>
      </c>
      <c r="G105" s="1597">
        <v>99.555000000000007</v>
      </c>
      <c r="H105" s="1597">
        <v>170823.26800000001</v>
      </c>
      <c r="I105" s="1597">
        <v>638.16499999999996</v>
      </c>
    </row>
    <row r="106" spans="3:10" ht="15" customHeight="1">
      <c r="C106" s="1577" t="s">
        <v>340</v>
      </c>
      <c r="D106" s="1597">
        <v>872.90599999999995</v>
      </c>
      <c r="E106" s="1592">
        <v>8.99</v>
      </c>
      <c r="F106" s="1597">
        <v>21919.772000000001</v>
      </c>
      <c r="G106" s="1597">
        <v>85.234999999999999</v>
      </c>
      <c r="H106" s="1597">
        <v>179281.19699999999</v>
      </c>
      <c r="I106" s="1597">
        <v>542.27599999999995</v>
      </c>
    </row>
    <row r="107" spans="3:10" ht="15" customHeight="1" thickBot="1">
      <c r="C107" s="1577" t="s">
        <v>341</v>
      </c>
      <c r="D107" s="1599">
        <v>1010.701</v>
      </c>
      <c r="E107" s="1602">
        <v>11.881</v>
      </c>
      <c r="F107" s="1599">
        <v>22749.600999999999</v>
      </c>
      <c r="G107" s="1599">
        <v>62.438000000000002</v>
      </c>
      <c r="H107" s="1599">
        <v>200441.851</v>
      </c>
      <c r="I107" s="1599">
        <v>679.423</v>
      </c>
    </row>
    <row r="108" spans="3:10" ht="15.75" thickTop="1">
      <c r="C108" s="1080"/>
      <c r="D108" s="1478"/>
      <c r="E108" s="1478"/>
      <c r="F108" s="1478"/>
      <c r="G108" s="1478"/>
      <c r="H108" s="1478"/>
      <c r="I108" s="1478"/>
    </row>
    <row r="109" spans="3:10" ht="16.5">
      <c r="C109" s="1408" t="s">
        <v>1774</v>
      </c>
      <c r="D109" s="1208"/>
      <c r="E109" s="1208"/>
      <c r="F109" s="1208"/>
      <c r="G109" s="1208"/>
      <c r="H109" s="1208"/>
      <c r="I109" s="1208"/>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201"/>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1"/>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942" t="s">
        <v>1740</v>
      </c>
      <c r="C1" s="1942"/>
      <c r="D1" s="1942"/>
      <c r="E1" s="1942"/>
      <c r="F1" s="1942"/>
      <c r="G1" s="1019"/>
    </row>
    <row r="2" spans="2:7">
      <c r="B2" s="1824" t="s">
        <v>1359</v>
      </c>
      <c r="C2" s="1824"/>
      <c r="D2" s="1824"/>
      <c r="E2" s="1824"/>
      <c r="F2" s="1824"/>
    </row>
    <row r="3" spans="2:7" ht="15.75" thickBot="1">
      <c r="B3" s="1"/>
      <c r="C3" s="1"/>
      <c r="D3" s="1"/>
      <c r="E3" s="1"/>
      <c r="F3" s="1"/>
    </row>
    <row r="4" spans="2:7" ht="16.5" thickBot="1">
      <c r="B4" s="1565" t="s">
        <v>263</v>
      </c>
      <c r="C4" s="1020" t="s">
        <v>1744</v>
      </c>
      <c r="D4" s="1021" t="s">
        <v>1745</v>
      </c>
      <c r="E4" s="1020" t="s">
        <v>1746</v>
      </c>
      <c r="F4" s="1021" t="s">
        <v>1747</v>
      </c>
    </row>
    <row r="5" spans="2:7" ht="18.75">
      <c r="B5" s="1566"/>
      <c r="C5" s="1022"/>
      <c r="D5" s="1023"/>
      <c r="E5" s="1022"/>
      <c r="F5" s="1023"/>
    </row>
    <row r="6" spans="2:7" ht="15.75" hidden="1">
      <c r="B6" s="1560">
        <v>2016</v>
      </c>
      <c r="C6" s="1024"/>
      <c r="D6" s="1025"/>
      <c r="E6" s="1024"/>
      <c r="F6" s="1025"/>
    </row>
    <row r="7" spans="2:7" ht="15.75" hidden="1">
      <c r="B7" s="1567" t="s">
        <v>345</v>
      </c>
      <c r="C7" s="1334">
        <v>249.17781189999999</v>
      </c>
      <c r="D7" s="1570">
        <v>395.34554888999998</v>
      </c>
      <c r="E7" s="1334">
        <f>+D7+C7</f>
        <v>644.52336078999997</v>
      </c>
      <c r="F7" s="1336">
        <f>+C7-D7</f>
        <v>-146.16773698999998</v>
      </c>
    </row>
    <row r="8" spans="2:7" ht="15.75" hidden="1">
      <c r="B8" s="1567" t="s">
        <v>334</v>
      </c>
      <c r="C8" s="1334">
        <v>209.55185183</v>
      </c>
      <c r="D8" s="1570">
        <v>427.72780231000002</v>
      </c>
      <c r="E8" s="1334">
        <f t="shared" ref="E8:E18" si="0">+D8+C8</f>
        <v>637.27965414000005</v>
      </c>
      <c r="F8" s="1336">
        <f t="shared" ref="F8:F18" si="1">+C8-D8</f>
        <v>-218.17595048000001</v>
      </c>
    </row>
    <row r="9" spans="2:7" ht="15.75" hidden="1">
      <c r="B9" s="1567" t="s">
        <v>335</v>
      </c>
      <c r="C9" s="1334">
        <v>166.49663235</v>
      </c>
      <c r="D9" s="1570">
        <v>478.05701492600002</v>
      </c>
      <c r="E9" s="1334">
        <f t="shared" si="0"/>
        <v>644.55364727599999</v>
      </c>
      <c r="F9" s="1336">
        <f t="shared" si="1"/>
        <v>-311.56038257600005</v>
      </c>
    </row>
    <row r="10" spans="2:7" ht="15.75" hidden="1">
      <c r="B10" s="1567" t="s">
        <v>336</v>
      </c>
      <c r="C10" s="1334">
        <v>157.82985009000001</v>
      </c>
      <c r="D10" s="1570">
        <v>356.48083895499997</v>
      </c>
      <c r="E10" s="1334">
        <f t="shared" si="0"/>
        <v>514.310689045</v>
      </c>
      <c r="F10" s="1336">
        <f t="shared" si="1"/>
        <v>-198.65098886499996</v>
      </c>
    </row>
    <row r="11" spans="2:7" ht="15.75" hidden="1">
      <c r="B11" s="1567" t="s">
        <v>337</v>
      </c>
      <c r="C11" s="1334">
        <v>165.20101191999998</v>
      </c>
      <c r="D11" s="1570">
        <v>408.48907707000001</v>
      </c>
      <c r="E11" s="1334">
        <f t="shared" si="0"/>
        <v>573.69008899000005</v>
      </c>
      <c r="F11" s="1336">
        <f t="shared" si="1"/>
        <v>-243.28806515000002</v>
      </c>
    </row>
    <row r="12" spans="2:7" ht="15.75" hidden="1">
      <c r="B12" s="1567" t="s">
        <v>338</v>
      </c>
      <c r="C12" s="1334">
        <v>176.20607389</v>
      </c>
      <c r="D12" s="1570">
        <v>429.408273753</v>
      </c>
      <c r="E12" s="1334">
        <f t="shared" si="0"/>
        <v>605.61434764299997</v>
      </c>
      <c r="F12" s="1336">
        <f t="shared" si="1"/>
        <v>-253.202199863</v>
      </c>
    </row>
    <row r="13" spans="2:7" ht="15.75" hidden="1">
      <c r="B13" s="1567" t="s">
        <v>339</v>
      </c>
      <c r="C13" s="1334">
        <v>184.20575156999999</v>
      </c>
      <c r="D13" s="1570">
        <v>394.22839668</v>
      </c>
      <c r="E13" s="1334">
        <f t="shared" si="0"/>
        <v>578.43414825000002</v>
      </c>
      <c r="F13" s="1336">
        <f t="shared" si="1"/>
        <v>-210.02264511000001</v>
      </c>
    </row>
    <row r="14" spans="2:7" ht="15.75" hidden="1">
      <c r="B14" s="1567" t="s">
        <v>340</v>
      </c>
      <c r="C14" s="1334">
        <v>202.13691759</v>
      </c>
      <c r="D14" s="1570">
        <v>445.02606943000001</v>
      </c>
      <c r="E14" s="1334">
        <f t="shared" si="0"/>
        <v>647.16298701999995</v>
      </c>
      <c r="F14" s="1336">
        <f t="shared" si="1"/>
        <v>-242.88915184000001</v>
      </c>
    </row>
    <row r="15" spans="2:7" ht="15.75" hidden="1">
      <c r="B15" s="1567" t="s">
        <v>341</v>
      </c>
      <c r="C15" s="1334">
        <v>250.41591206000001</v>
      </c>
      <c r="D15" s="1570">
        <v>443.88834850000001</v>
      </c>
      <c r="E15" s="1334">
        <f>+D15+C15</f>
        <v>694.30426055999999</v>
      </c>
      <c r="F15" s="1336">
        <f t="shared" si="1"/>
        <v>-193.47243644</v>
      </c>
    </row>
    <row r="16" spans="2:7" ht="15.75" hidden="1">
      <c r="B16" s="1567" t="s">
        <v>342</v>
      </c>
      <c r="C16" s="1334">
        <v>318.45319076999999</v>
      </c>
      <c r="D16" s="1570">
        <v>468.06434322799998</v>
      </c>
      <c r="E16" s="1334">
        <f t="shared" si="0"/>
        <v>786.51753399799998</v>
      </c>
      <c r="F16" s="1336">
        <f>+C16-D16</f>
        <v>-149.61115245799999</v>
      </c>
    </row>
    <row r="17" spans="2:6" ht="15.75" hidden="1">
      <c r="B17" s="1567" t="s">
        <v>343</v>
      </c>
      <c r="C17" s="1334">
        <v>460.72757288999998</v>
      </c>
      <c r="D17" s="1570">
        <v>475.33286603899995</v>
      </c>
      <c r="E17" s="1334">
        <f t="shared" si="0"/>
        <v>936.06043892899993</v>
      </c>
      <c r="F17" s="1336">
        <f>+C17-D17</f>
        <v>-14.605293148999976</v>
      </c>
    </row>
    <row r="18" spans="2:6" ht="15.75" hidden="1">
      <c r="B18" s="1567" t="s">
        <v>344</v>
      </c>
      <c r="C18" s="1334">
        <v>291.87076279000001</v>
      </c>
      <c r="D18" s="1570">
        <v>489.36610879599999</v>
      </c>
      <c r="E18" s="1334">
        <f t="shared" si="0"/>
        <v>781.23687158600001</v>
      </c>
      <c r="F18" s="1336">
        <f t="shared" si="1"/>
        <v>-197.49534600599998</v>
      </c>
    </row>
    <row r="19" spans="2:6" ht="16.5" hidden="1" thickBot="1">
      <c r="B19" s="1568" t="s">
        <v>37</v>
      </c>
      <c r="C19" s="1337">
        <f>SUM(C7:C18)</f>
        <v>2832.2733396499998</v>
      </c>
      <c r="D19" s="1571">
        <f>SUM(D7:D18)</f>
        <v>5211.4146885769997</v>
      </c>
      <c r="E19" s="1337">
        <f>SUM(E7:E18)</f>
        <v>8043.6880282270004</v>
      </c>
      <c r="F19" s="1338">
        <f>SUM(F7:F18)</f>
        <v>-2379.1413489269999</v>
      </c>
    </row>
    <row r="20" spans="2:6" ht="15.75" hidden="1">
      <c r="B20" s="1567"/>
      <c r="C20" s="1334"/>
      <c r="D20" s="1570"/>
      <c r="E20" s="1334"/>
      <c r="F20" s="1336"/>
    </row>
    <row r="21" spans="2:6" ht="15.75">
      <c r="B21" s="1560">
        <v>2017</v>
      </c>
      <c r="C21" s="1334"/>
      <c r="D21" s="1570"/>
      <c r="E21" s="1334"/>
      <c r="F21" s="1339"/>
    </row>
    <row r="22" spans="2:6" ht="15.75">
      <c r="B22" s="1569" t="s">
        <v>345</v>
      </c>
      <c r="C22" s="1335">
        <v>291.97086805555557</v>
      </c>
      <c r="D22" s="1336">
        <v>385</v>
      </c>
      <c r="E22" s="1334">
        <f t="shared" ref="E22:E33" si="2">+D22+C22</f>
        <v>676.97086805555557</v>
      </c>
      <c r="F22" s="1336">
        <f t="shared" ref="F22:F33" si="3">+C22-D22</f>
        <v>-93.02913194444443</v>
      </c>
    </row>
    <row r="23" spans="2:6" ht="15.75" customHeight="1">
      <c r="B23" s="1569" t="s">
        <v>334</v>
      </c>
      <c r="C23" s="1335">
        <v>290.34151516000003</v>
      </c>
      <c r="D23" s="1336">
        <v>424.4</v>
      </c>
      <c r="E23" s="1334">
        <f t="shared" si="2"/>
        <v>714.74151516000006</v>
      </c>
      <c r="F23" s="1336">
        <f t="shared" si="3"/>
        <v>-134.05848483999995</v>
      </c>
    </row>
    <row r="24" spans="2:6" ht="15.75">
      <c r="B24" s="1569" t="s">
        <v>335</v>
      </c>
      <c r="C24" s="1335">
        <v>265.66932163999996</v>
      </c>
      <c r="D24" s="1336">
        <v>461.8</v>
      </c>
      <c r="E24" s="1334">
        <f t="shared" si="2"/>
        <v>727.46932163999998</v>
      </c>
      <c r="F24" s="1336">
        <f t="shared" si="3"/>
        <v>-196.13067836000005</v>
      </c>
    </row>
    <row r="25" spans="2:6" ht="15.75">
      <c r="B25" s="1569" t="s">
        <v>336</v>
      </c>
      <c r="C25" s="1335">
        <v>225.5758256</v>
      </c>
      <c r="D25" s="1336">
        <v>405.5</v>
      </c>
      <c r="E25" s="1334">
        <f t="shared" si="2"/>
        <v>631.07582560000003</v>
      </c>
      <c r="F25" s="1336">
        <f t="shared" si="3"/>
        <v>-179.9241744</v>
      </c>
    </row>
    <row r="26" spans="2:6" ht="15.75">
      <c r="B26" s="1569" t="s">
        <v>337</v>
      </c>
      <c r="C26" s="1335">
        <v>268.61010532</v>
      </c>
      <c r="D26" s="1336">
        <v>465.6</v>
      </c>
      <c r="E26" s="1334">
        <f t="shared" si="2"/>
        <v>734.21010532000003</v>
      </c>
      <c r="F26" s="1336">
        <f t="shared" si="3"/>
        <v>-196.98989468000002</v>
      </c>
    </row>
    <row r="27" spans="2:6" ht="15.75">
      <c r="B27" s="1569" t="s">
        <v>338</v>
      </c>
      <c r="C27" s="1335">
        <v>264.49658079</v>
      </c>
      <c r="D27" s="1336">
        <v>495.1</v>
      </c>
      <c r="E27" s="1334">
        <f t="shared" si="2"/>
        <v>759.59658078999996</v>
      </c>
      <c r="F27" s="1336">
        <f t="shared" si="3"/>
        <v>-230.60341921000003</v>
      </c>
    </row>
    <row r="28" spans="2:6" ht="15.75">
      <c r="B28" s="1569" t="s">
        <v>339</v>
      </c>
      <c r="C28" s="1335">
        <v>261.94287888000002</v>
      </c>
      <c r="D28" s="1336">
        <v>481.9</v>
      </c>
      <c r="E28" s="1334">
        <f t="shared" si="2"/>
        <v>743.84287887999994</v>
      </c>
      <c r="F28" s="1336">
        <f t="shared" si="3"/>
        <v>-219.95712111999995</v>
      </c>
    </row>
    <row r="29" spans="2:6" ht="15.75">
      <c r="B29" s="1569" t="s">
        <v>340</v>
      </c>
      <c r="C29" s="1340">
        <v>356.42626541999999</v>
      </c>
      <c r="D29" s="1336">
        <v>448.2</v>
      </c>
      <c r="E29" s="1334">
        <f t="shared" si="2"/>
        <v>804.62626541999998</v>
      </c>
      <c r="F29" s="1336">
        <f t="shared" si="3"/>
        <v>-91.773734579999996</v>
      </c>
    </row>
    <row r="30" spans="2:6" ht="15.75">
      <c r="B30" s="1569" t="s">
        <v>341</v>
      </c>
      <c r="C30" s="1340">
        <v>324.80602639</v>
      </c>
      <c r="D30" s="1336">
        <v>440</v>
      </c>
      <c r="E30" s="1334">
        <f t="shared" si="2"/>
        <v>764.80602638999994</v>
      </c>
      <c r="F30" s="1336">
        <f t="shared" si="3"/>
        <v>-115.19397361</v>
      </c>
    </row>
    <row r="31" spans="2:6" ht="15.75">
      <c r="B31" s="1569" t="s">
        <v>342</v>
      </c>
      <c r="C31" s="1335">
        <v>352.796718795</v>
      </c>
      <c r="D31" s="1336">
        <v>460.8</v>
      </c>
      <c r="E31" s="1334">
        <f t="shared" si="2"/>
        <v>813.59671879500002</v>
      </c>
      <c r="F31" s="1336">
        <f t="shared" si="3"/>
        <v>-108.00328120500001</v>
      </c>
    </row>
    <row r="32" spans="2:6" ht="15.75">
      <c r="B32" s="1569" t="s">
        <v>343</v>
      </c>
      <c r="C32" s="1335">
        <v>577.74575894000009</v>
      </c>
      <c r="D32" s="1336">
        <v>493.7</v>
      </c>
      <c r="E32" s="1334">
        <f t="shared" si="2"/>
        <v>1071.4457589400001</v>
      </c>
      <c r="F32" s="1336">
        <f t="shared" si="3"/>
        <v>84.045758940000098</v>
      </c>
    </row>
    <row r="33" spans="2:12" ht="16.5" thickBot="1">
      <c r="B33" s="1569" t="s">
        <v>344</v>
      </c>
      <c r="C33" s="1335">
        <v>299.8</v>
      </c>
      <c r="D33" s="1336">
        <v>556.29999999999995</v>
      </c>
      <c r="E33" s="1334">
        <f t="shared" si="2"/>
        <v>856.09999999999991</v>
      </c>
      <c r="F33" s="1336">
        <f t="shared" si="3"/>
        <v>-256.49999999999994</v>
      </c>
    </row>
    <row r="34" spans="2:12" ht="16.5" thickBot="1">
      <c r="B34" s="1565" t="s">
        <v>37</v>
      </c>
      <c r="C34" s="1337">
        <f>SUM(C22:C33)</f>
        <v>3780.1818649905558</v>
      </c>
      <c r="D34" s="1341">
        <f>SUM(D22:D33)</f>
        <v>5518.3</v>
      </c>
      <c r="E34" s="1338">
        <f>SUM(E22:E33)</f>
        <v>9298.4818649905556</v>
      </c>
      <c r="F34" s="1341">
        <f>SUM(F22:F33)</f>
        <v>-1738.1181350094446</v>
      </c>
    </row>
    <row r="35" spans="2:12" ht="15.75">
      <c r="B35" s="1569"/>
      <c r="C35" s="1335"/>
      <c r="D35" s="1336"/>
      <c r="E35" s="1334"/>
      <c r="F35" s="1334"/>
    </row>
    <row r="36" spans="2:12" ht="15.75">
      <c r="B36" s="1560">
        <v>2018</v>
      </c>
      <c r="C36" s="1335"/>
      <c r="D36" s="1336"/>
      <c r="E36" s="1334"/>
      <c r="F36" s="1334"/>
    </row>
    <row r="37" spans="2:12" ht="15.75">
      <c r="B37" s="1569" t="s">
        <v>345</v>
      </c>
      <c r="C37" s="1335">
        <v>251.2</v>
      </c>
      <c r="D37" s="1336">
        <v>489.66879999999998</v>
      </c>
      <c r="E37" s="1334">
        <f>+D37+C37</f>
        <v>740.86879999999996</v>
      </c>
      <c r="F37" s="1336">
        <f>+C37-D37</f>
        <v>-238.46879999999999</v>
      </c>
      <c r="H37" s="922"/>
      <c r="I37" s="922"/>
      <c r="J37" s="922"/>
      <c r="K37" s="922"/>
      <c r="L37" s="922"/>
    </row>
    <row r="38" spans="2:12" ht="15.75">
      <c r="B38" s="1569" t="s">
        <v>334</v>
      </c>
      <c r="C38" s="1335">
        <v>346.31799999999998</v>
      </c>
      <c r="D38" s="1336">
        <v>574.87800000000004</v>
      </c>
      <c r="E38" s="1334">
        <f>+D38+C38</f>
        <v>921.19600000000003</v>
      </c>
      <c r="F38" s="1336">
        <f>+C38-D38</f>
        <v>-228.56000000000006</v>
      </c>
      <c r="H38" s="922"/>
      <c r="I38" s="922"/>
      <c r="J38" s="922"/>
      <c r="K38" s="922"/>
      <c r="L38" s="922"/>
    </row>
    <row r="39" spans="2:12" ht="15.75">
      <c r="B39" s="1569" t="s">
        <v>335</v>
      </c>
      <c r="C39" s="1335">
        <v>288.55189999999999</v>
      </c>
      <c r="D39" s="1336">
        <v>605.77980000000002</v>
      </c>
      <c r="E39" s="1334">
        <f>+D39+C39</f>
        <v>894.33169999999996</v>
      </c>
      <c r="F39" s="1336">
        <f>+C39-D39</f>
        <v>-317.22790000000003</v>
      </c>
    </row>
    <row r="40" spans="2:12" ht="15.75">
      <c r="B40" s="1569" t="s">
        <v>336</v>
      </c>
      <c r="C40" s="1335">
        <v>329.61900000000003</v>
      </c>
      <c r="D40" s="1336">
        <v>544.09220000000005</v>
      </c>
      <c r="E40" s="1334">
        <f>+D40+C40</f>
        <v>873.71120000000008</v>
      </c>
      <c r="F40" s="1336">
        <f>+C40-D40</f>
        <v>-214.47320000000002</v>
      </c>
      <c r="H40" s="1342"/>
    </row>
    <row r="41" spans="2:12" ht="15.75">
      <c r="B41" s="1569" t="s">
        <v>337</v>
      </c>
      <c r="C41" s="1335">
        <v>267.18040000000002</v>
      </c>
      <c r="D41" s="1336">
        <v>532.38810000000001</v>
      </c>
      <c r="E41" s="1334">
        <f t="shared" ref="E41:E46" si="4">+D41+C41</f>
        <v>799.56850000000009</v>
      </c>
      <c r="F41" s="1336">
        <f t="shared" ref="F41:F46" si="5">+C41-D41</f>
        <v>-265.20769999999999</v>
      </c>
      <c r="H41" s="922"/>
    </row>
    <row r="42" spans="2:12" ht="15.75">
      <c r="B42" s="1569" t="s">
        <v>338</v>
      </c>
      <c r="C42" s="1335">
        <v>384.63938619999999</v>
      </c>
      <c r="D42" s="1336">
        <v>614.64811345999999</v>
      </c>
      <c r="E42" s="1334">
        <f t="shared" si="4"/>
        <v>999.28749965999998</v>
      </c>
      <c r="F42" s="1336">
        <f t="shared" si="5"/>
        <v>-230.00872726</v>
      </c>
      <c r="H42" s="922"/>
    </row>
    <row r="43" spans="2:12" ht="15.75">
      <c r="B43" s="1569" t="s">
        <v>339</v>
      </c>
      <c r="C43" s="1335">
        <v>340.26918572000005</v>
      </c>
      <c r="D43" s="1336">
        <v>560.01585276000003</v>
      </c>
      <c r="E43" s="1334">
        <f t="shared" si="4"/>
        <v>900.28503848000014</v>
      </c>
      <c r="F43" s="1336">
        <f t="shared" si="5"/>
        <v>-219.74666703999998</v>
      </c>
      <c r="H43" s="922"/>
    </row>
    <row r="44" spans="2:12" ht="15.75">
      <c r="B44" s="1569" t="s">
        <v>340</v>
      </c>
      <c r="C44" s="1335">
        <v>449.34836155199997</v>
      </c>
      <c r="D44" s="1336">
        <v>576.53875034999999</v>
      </c>
      <c r="E44" s="1334">
        <f t="shared" si="4"/>
        <v>1025.887111902</v>
      </c>
      <c r="F44" s="1336">
        <f t="shared" si="5"/>
        <v>-127.19038879800001</v>
      </c>
      <c r="H44" s="922"/>
    </row>
    <row r="45" spans="2:12" ht="15.75">
      <c r="B45" s="1569" t="s">
        <v>341</v>
      </c>
      <c r="C45" s="1335">
        <v>353.40230932999998</v>
      </c>
      <c r="D45" s="1336">
        <v>577.13114929000005</v>
      </c>
      <c r="E45" s="1334">
        <f t="shared" si="4"/>
        <v>930.53345862000003</v>
      </c>
      <c r="F45" s="1336">
        <f t="shared" si="5"/>
        <v>-223.72883996000007</v>
      </c>
      <c r="H45" s="922"/>
    </row>
    <row r="46" spans="2:12" ht="15.75">
      <c r="B46" s="1569" t="s">
        <v>342</v>
      </c>
      <c r="C46" s="1335">
        <v>448.6</v>
      </c>
      <c r="D46" s="1570">
        <v>592.29999999999995</v>
      </c>
      <c r="E46" s="1335">
        <f t="shared" si="4"/>
        <v>1040.9000000000001</v>
      </c>
      <c r="F46" s="1335">
        <f t="shared" si="5"/>
        <v>-143.69999999999993</v>
      </c>
      <c r="H46" s="922"/>
    </row>
    <row r="47" spans="2:12" ht="15.75">
      <c r="B47" s="1569" t="s">
        <v>343</v>
      </c>
      <c r="C47" s="1335">
        <v>471.7</v>
      </c>
      <c r="D47" s="1570">
        <v>628.70000000000005</v>
      </c>
      <c r="E47" s="1335">
        <f>+D47+C47</f>
        <v>1100.4000000000001</v>
      </c>
      <c r="F47" s="1335">
        <f>+C47-D47</f>
        <v>-157.00000000000006</v>
      </c>
      <c r="H47" s="922"/>
    </row>
    <row r="48" spans="2:12" ht="16.5" thickBot="1">
      <c r="B48" s="1569" t="s">
        <v>344</v>
      </c>
      <c r="C48" s="1335">
        <v>364.8</v>
      </c>
      <c r="D48" s="1570">
        <v>494.7</v>
      </c>
      <c r="E48" s="1335">
        <f>+D48+C48</f>
        <v>859.5</v>
      </c>
      <c r="F48" s="1335">
        <f>+C48-D48</f>
        <v>-129.89999999999998</v>
      </c>
      <c r="H48" s="922"/>
    </row>
    <row r="49" spans="2:8" ht="16.5" thickBot="1">
      <c r="B49" s="1565" t="s">
        <v>37</v>
      </c>
      <c r="C49" s="1337">
        <f>SUM(C37:C48)</f>
        <v>4295.6285428019992</v>
      </c>
      <c r="D49" s="1341">
        <f>SUM(D37:D48)</f>
        <v>6790.8407658600008</v>
      </c>
      <c r="E49" s="1338">
        <f>SUM(E37:E48)</f>
        <v>11086.469308662001</v>
      </c>
      <c r="F49" s="1341">
        <f>SUM(F37:F48)</f>
        <v>-2495.2122230579998</v>
      </c>
      <c r="H49" s="922"/>
    </row>
    <row r="50" spans="2:8" ht="15.75">
      <c r="B50" s="1569"/>
      <c r="C50" s="1335"/>
      <c r="D50" s="1570"/>
      <c r="E50" s="1335"/>
      <c r="F50" s="1335"/>
      <c r="H50" s="922"/>
    </row>
    <row r="51" spans="2:8" ht="15.75">
      <c r="B51" s="1560">
        <v>2019</v>
      </c>
      <c r="C51" s="1335"/>
      <c r="D51" s="1570"/>
      <c r="E51" s="1335"/>
      <c r="F51" s="1335"/>
      <c r="H51" s="922"/>
    </row>
    <row r="52" spans="2:8" ht="15.75">
      <c r="B52" s="1560" t="s">
        <v>345</v>
      </c>
      <c r="C52" s="1335">
        <v>292.60000000000002</v>
      </c>
      <c r="D52" s="1570">
        <v>336.8</v>
      </c>
      <c r="E52" s="1335">
        <v>629.40000000000009</v>
      </c>
      <c r="F52" s="1335">
        <f t="shared" ref="F52:F60" si="6">+C52-D52</f>
        <v>-44.199999999999989</v>
      </c>
      <c r="H52" s="922"/>
    </row>
    <row r="53" spans="2:8" ht="15.75">
      <c r="B53" s="1560" t="s">
        <v>334</v>
      </c>
      <c r="C53" s="1335">
        <v>348.4</v>
      </c>
      <c r="D53" s="1570">
        <v>370.5</v>
      </c>
      <c r="E53" s="1335">
        <f t="shared" ref="E53:E60" si="7">+D53+C53</f>
        <v>718.9</v>
      </c>
      <c r="F53" s="1335">
        <f t="shared" si="6"/>
        <v>-22.100000000000023</v>
      </c>
      <c r="H53" s="922"/>
    </row>
    <row r="54" spans="2:8" ht="15.75">
      <c r="B54" s="1560" t="s">
        <v>335</v>
      </c>
      <c r="C54" s="1335">
        <v>295.89999999999998</v>
      </c>
      <c r="D54" s="1570">
        <v>329</v>
      </c>
      <c r="E54" s="1335">
        <f t="shared" si="7"/>
        <v>624.9</v>
      </c>
      <c r="F54" s="1335">
        <f t="shared" si="6"/>
        <v>-33.100000000000023</v>
      </c>
      <c r="H54" s="922"/>
    </row>
    <row r="55" spans="2:8" ht="15.75">
      <c r="B55" s="1560" t="s">
        <v>336</v>
      </c>
      <c r="C55" s="1335">
        <v>277</v>
      </c>
      <c r="D55" s="1570">
        <v>416.7</v>
      </c>
      <c r="E55" s="1335">
        <f t="shared" si="7"/>
        <v>693.7</v>
      </c>
      <c r="F55" s="1335">
        <f t="shared" si="6"/>
        <v>-139.69999999999999</v>
      </c>
      <c r="H55" s="922"/>
    </row>
    <row r="56" spans="2:8" ht="15.75">
      <c r="B56" s="1560" t="s">
        <v>337</v>
      </c>
      <c r="C56" s="1335">
        <v>343.2</v>
      </c>
      <c r="D56" s="1570">
        <v>436.8</v>
      </c>
      <c r="E56" s="1335">
        <f t="shared" si="7"/>
        <v>780</v>
      </c>
      <c r="F56" s="1335">
        <f t="shared" si="6"/>
        <v>-93.600000000000023</v>
      </c>
      <c r="H56" s="922"/>
    </row>
    <row r="57" spans="2:8" ht="15.75">
      <c r="B57" s="1560" t="s">
        <v>338</v>
      </c>
      <c r="C57" s="1335">
        <v>239.8</v>
      </c>
      <c r="D57" s="1570">
        <v>458.5</v>
      </c>
      <c r="E57" s="1335">
        <f t="shared" si="7"/>
        <v>698.3</v>
      </c>
      <c r="F57" s="1335">
        <f t="shared" si="6"/>
        <v>-218.7</v>
      </c>
      <c r="H57" s="922"/>
    </row>
    <row r="58" spans="2:8" ht="15.75">
      <c r="B58" s="1560" t="s">
        <v>339</v>
      </c>
      <c r="C58" s="1335">
        <v>299.5</v>
      </c>
      <c r="D58" s="1570">
        <v>357</v>
      </c>
      <c r="E58" s="1335">
        <f t="shared" si="7"/>
        <v>656.5</v>
      </c>
      <c r="F58" s="1335">
        <f t="shared" si="6"/>
        <v>-57.5</v>
      </c>
      <c r="H58" s="922"/>
    </row>
    <row r="59" spans="2:8" ht="15.75">
      <c r="B59" s="1560" t="s">
        <v>340</v>
      </c>
      <c r="C59" s="1562">
        <v>345.4</v>
      </c>
      <c r="D59" s="1572">
        <v>384.2</v>
      </c>
      <c r="E59" s="1563">
        <f t="shared" si="7"/>
        <v>729.59999999999991</v>
      </c>
      <c r="F59" s="1564">
        <f t="shared" si="6"/>
        <v>-38.800000000000011</v>
      </c>
      <c r="H59" s="922"/>
    </row>
    <row r="60" spans="2:8" ht="16.5" thickBot="1">
      <c r="B60" s="1560" t="s">
        <v>341</v>
      </c>
      <c r="C60" s="1573">
        <v>378.4</v>
      </c>
      <c r="D60" s="1561">
        <v>403.7</v>
      </c>
      <c r="E60" s="1443">
        <f t="shared" si="7"/>
        <v>782.09999999999991</v>
      </c>
      <c r="F60" s="1444">
        <f t="shared" si="6"/>
        <v>-25.300000000000011</v>
      </c>
      <c r="H60" s="922"/>
    </row>
    <row r="61" spans="2:8" ht="15.75" thickTop="1">
      <c r="B61" s="1080"/>
      <c r="D61" s="1201"/>
      <c r="H61" s="922"/>
    </row>
    <row r="62" spans="2:8" ht="15.75">
      <c r="B62" s="1408" t="s">
        <v>1789</v>
      </c>
      <c r="H62" s="922"/>
    </row>
    <row r="63" spans="2:8">
      <c r="H63" s="922"/>
    </row>
  </sheetData>
  <customSheetViews>
    <customSheetView guid="{89CA84C2-78F5-4B05-8F1D-B7C5F97BCB4E}" showGridLines="0" topLeftCell="A13">
      <selection activeCell="G34" sqref="G34"/>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705E0D18-9A83-42CA-8732-90923BE2EC7D}" showGridLines="0" topLeftCell="A40">
      <selection activeCell="E33" sqref="E33"/>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B3:GH111"/>
  <sheetViews>
    <sheetView topLeftCell="A95" workbookViewId="0">
      <selection activeCell="B112" sqref="B112"/>
    </sheetView>
  </sheetViews>
  <sheetFormatPr defaultColWidth="8.88671875" defaultRowHeight="15"/>
  <cols>
    <col min="1" max="1" width="8.88671875" style="1026"/>
    <col min="2" max="2" width="9.21875" style="1026" bestFit="1" customWidth="1"/>
    <col min="3" max="3" width="9.109375" style="1026" bestFit="1" customWidth="1"/>
    <col min="4" max="4" width="8.88671875" style="1026"/>
    <col min="5" max="5" width="11.6640625" style="1026" customWidth="1"/>
    <col min="6" max="6" width="8.88671875" style="1026"/>
    <col min="7" max="7" width="11" style="1026" bestFit="1" customWidth="1"/>
    <col min="8" max="9" width="8.88671875" style="1026"/>
    <col min="10" max="12" width="11" style="1026" bestFit="1" customWidth="1"/>
    <col min="13" max="13" width="8.88671875" style="1026"/>
    <col min="14" max="14" width="9.33203125" style="1026" bestFit="1" customWidth="1"/>
    <col min="15" max="16" width="8.88671875" style="1026"/>
    <col min="17" max="17" width="9.33203125" style="1026" bestFit="1" customWidth="1"/>
    <col min="18" max="20" width="8.88671875" style="1026"/>
    <col min="21" max="23" width="9.33203125" style="1026" bestFit="1" customWidth="1"/>
    <col min="24" max="25" width="8.88671875" style="1026"/>
    <col min="26" max="26" width="9.33203125" style="1026" bestFit="1" customWidth="1"/>
    <col min="27" max="28" width="8.88671875" style="1026"/>
    <col min="29" max="29" width="9.33203125" style="1026" bestFit="1" customWidth="1"/>
    <col min="30" max="32" width="8.88671875" style="1026"/>
    <col min="33" max="33" width="9.33203125" style="1026" bestFit="1" customWidth="1"/>
    <col min="34" max="37" width="8.88671875" style="1026"/>
    <col min="38" max="38" width="9.33203125" style="1026" bestFit="1" customWidth="1"/>
    <col min="39" max="42" width="8.88671875" style="1026"/>
    <col min="43" max="46" width="9.33203125" style="1026" bestFit="1" customWidth="1"/>
    <col min="47" max="50" width="8.88671875" style="1026"/>
    <col min="51" max="51" width="12.44140625" style="1026" bestFit="1" customWidth="1"/>
    <col min="52" max="53" width="10.21875" style="1026" bestFit="1" customWidth="1"/>
    <col min="54" max="54" width="8.88671875" style="1026"/>
    <col min="55" max="55" width="11" style="1026" bestFit="1" customWidth="1"/>
    <col min="56" max="56" width="12.44140625" style="1026" bestFit="1" customWidth="1"/>
    <col min="57" max="57" width="9.33203125" style="1026" bestFit="1" customWidth="1"/>
    <col min="58" max="63" width="8.88671875" style="1026"/>
    <col min="64" max="65" width="9.33203125" style="1026" bestFit="1" customWidth="1"/>
    <col min="66" max="71" width="8.88671875" style="1026"/>
    <col min="72" max="73" width="9.33203125" style="1026" bestFit="1" customWidth="1"/>
    <col min="74" max="77" width="8.88671875" style="1026"/>
    <col min="78" max="78" width="9.33203125" style="1026" bestFit="1" customWidth="1"/>
    <col min="79" max="91" width="8.88671875" style="1026"/>
    <col min="92" max="93" width="9.33203125" style="1026" bestFit="1" customWidth="1"/>
    <col min="94" max="98" width="8.88671875" style="1026"/>
    <col min="99" max="99" width="9.33203125" style="1026" bestFit="1" customWidth="1"/>
    <col min="100" max="105" width="8.88671875" style="1026"/>
    <col min="106" max="106" width="9.33203125" style="1026" bestFit="1" customWidth="1"/>
    <col min="107" max="109" width="8.88671875" style="1026"/>
    <col min="110" max="110" width="13.5546875" style="1026" bestFit="1" customWidth="1"/>
    <col min="111" max="112" width="9.33203125" style="1026" bestFit="1" customWidth="1"/>
    <col min="113" max="114" width="8.88671875" style="1026"/>
    <col min="115" max="115" width="9.33203125" style="1026" bestFit="1" customWidth="1"/>
    <col min="116" max="117" width="8.88671875" style="1026"/>
    <col min="118" max="118" width="9.33203125" style="1026" bestFit="1" customWidth="1"/>
    <col min="119" max="120" width="8.88671875" style="1026"/>
    <col min="121" max="121" width="13.5546875" style="1026" bestFit="1" customWidth="1"/>
    <col min="122" max="122" width="12.44140625" style="1026" bestFit="1" customWidth="1"/>
    <col min="123" max="123" width="13.5546875" style="1026" bestFit="1" customWidth="1"/>
    <col min="124" max="124" width="8.88671875" style="1026"/>
    <col min="125" max="125" width="10.21875" style="1026" bestFit="1" customWidth="1"/>
    <col min="126" max="126" width="9.33203125" style="1026" bestFit="1" customWidth="1"/>
    <col min="127" max="129" width="8.88671875" style="1026"/>
    <col min="130" max="130" width="10.21875" style="1026" bestFit="1" customWidth="1"/>
    <col min="131" max="131" width="9.33203125" style="1026" bestFit="1" customWidth="1"/>
    <col min="132" max="133" width="8.88671875" style="1026"/>
    <col min="134" max="134" width="9.33203125" style="1026" bestFit="1" customWidth="1"/>
    <col min="135" max="136" width="8.88671875" style="1026"/>
    <col min="137" max="137" width="10.21875" style="1026" bestFit="1" customWidth="1"/>
    <col min="138" max="138" width="8.88671875" style="1026"/>
    <col min="139" max="139" width="10.21875" style="1026" bestFit="1" customWidth="1"/>
    <col min="140" max="140" width="8.88671875" style="1026"/>
    <col min="141" max="141" width="9.33203125" style="1026" bestFit="1" customWidth="1"/>
    <col min="142" max="142" width="8.88671875" style="1026"/>
    <col min="143" max="143" width="9.33203125" style="1026" bestFit="1" customWidth="1"/>
    <col min="144" max="146" width="8.88671875" style="1026"/>
    <col min="147" max="147" width="9.33203125" style="1026" bestFit="1" customWidth="1"/>
    <col min="148" max="150" width="8.88671875" style="1026"/>
    <col min="151" max="151" width="9.33203125" style="1026" bestFit="1" customWidth="1"/>
    <col min="152" max="155" width="8.88671875" style="1026"/>
    <col min="156" max="156" width="9.33203125" style="1026" bestFit="1" customWidth="1"/>
    <col min="157" max="157" width="8.88671875" style="1026"/>
    <col min="158" max="158" width="9.33203125" style="1026" bestFit="1" customWidth="1"/>
    <col min="159" max="161" width="8.88671875" style="1026"/>
    <col min="162" max="162" width="9.33203125" style="1026" bestFit="1" customWidth="1"/>
    <col min="163" max="165" width="8.88671875" style="1026"/>
    <col min="166" max="166" width="9.33203125" style="1026" bestFit="1" customWidth="1"/>
    <col min="167" max="170" width="8.88671875" style="1026"/>
    <col min="171" max="171" width="9.33203125" style="1026" bestFit="1" customWidth="1"/>
    <col min="172" max="178" width="8.88671875" style="1026"/>
    <col min="179" max="180" width="13.5546875" style="1026" bestFit="1" customWidth="1"/>
    <col min="181" max="181" width="10.77734375" style="1026" bestFit="1" customWidth="1"/>
    <col min="182" max="182" width="10" style="1026" bestFit="1" customWidth="1"/>
    <col min="183" max="183" width="8.88671875" style="1026"/>
    <col min="184" max="184" width="12.44140625" style="1026" bestFit="1" customWidth="1"/>
    <col min="185" max="187" width="8.88671875" style="1026"/>
    <col min="188" max="188" width="13.5546875" style="1026" bestFit="1" customWidth="1"/>
    <col min="189" max="16384" width="8.88671875" style="1026"/>
  </cols>
  <sheetData>
    <row r="3" spans="2:189">
      <c r="B3" s="1198"/>
      <c r="C3" s="1198" t="s">
        <v>1461</v>
      </c>
      <c r="D3" s="1198"/>
      <c r="E3" s="1198" t="s">
        <v>1361</v>
      </c>
      <c r="F3" s="1198" t="s">
        <v>1362</v>
      </c>
      <c r="G3" s="1198" t="s">
        <v>1503</v>
      </c>
      <c r="H3" s="1198" t="s">
        <v>1504</v>
      </c>
      <c r="I3" s="1198"/>
      <c r="J3" s="1198" t="s">
        <v>1505</v>
      </c>
      <c r="K3" s="1198" t="s">
        <v>1414</v>
      </c>
      <c r="L3" s="1198" t="s">
        <v>1364</v>
      </c>
      <c r="M3" s="1198" t="s">
        <v>1365</v>
      </c>
      <c r="N3" s="1198" t="s">
        <v>1506</v>
      </c>
      <c r="O3" s="1198" t="s">
        <v>1364</v>
      </c>
      <c r="P3" s="1198" t="s">
        <v>1365</v>
      </c>
      <c r="Q3" s="1198" t="s">
        <v>1415</v>
      </c>
      <c r="R3" s="1198" t="s">
        <v>1364</v>
      </c>
      <c r="S3" s="1198" t="s">
        <v>1365</v>
      </c>
      <c r="T3" s="1198"/>
      <c r="U3" s="1198" t="s">
        <v>1507</v>
      </c>
      <c r="V3" s="1198" t="s">
        <v>1450</v>
      </c>
      <c r="W3" s="1198" t="s">
        <v>1364</v>
      </c>
      <c r="X3" s="1198" t="s">
        <v>1365</v>
      </c>
      <c r="Y3" s="1198"/>
      <c r="Z3" s="1198" t="s">
        <v>1416</v>
      </c>
      <c r="AA3" s="1198" t="s">
        <v>1364</v>
      </c>
      <c r="AB3" s="1198" t="s">
        <v>1365</v>
      </c>
      <c r="AC3" s="1198" t="s">
        <v>1417</v>
      </c>
      <c r="AD3" s="1198" t="s">
        <v>1364</v>
      </c>
      <c r="AE3" s="1198" t="s">
        <v>1365</v>
      </c>
      <c r="AF3" s="1198"/>
      <c r="AG3" s="1198" t="s">
        <v>1508</v>
      </c>
      <c r="AH3" s="1198" t="s">
        <v>1509</v>
      </c>
      <c r="AI3" s="1198" t="s">
        <v>1366</v>
      </c>
      <c r="AJ3" s="1198" t="s">
        <v>1367</v>
      </c>
      <c r="AK3" s="1198"/>
      <c r="AL3" s="1198" t="s">
        <v>1510</v>
      </c>
      <c r="AM3" s="1198" t="s">
        <v>1368</v>
      </c>
      <c r="AN3" s="1198" t="s">
        <v>1369</v>
      </c>
      <c r="AO3" s="1198" t="s">
        <v>1370</v>
      </c>
      <c r="AP3" s="1198"/>
      <c r="AQ3" s="1198" t="s">
        <v>1511</v>
      </c>
      <c r="AR3" s="1198" t="s">
        <v>1512</v>
      </c>
      <c r="AS3" s="1198" t="s">
        <v>1513</v>
      </c>
      <c r="AT3" s="1198" t="s">
        <v>1364</v>
      </c>
      <c r="AU3" s="1198" t="s">
        <v>1365</v>
      </c>
      <c r="AV3" s="1198" t="s">
        <v>1514</v>
      </c>
      <c r="AW3" s="1198" t="s">
        <v>1515</v>
      </c>
      <c r="AX3" s="1198"/>
      <c r="AY3" s="1198" t="s">
        <v>1516</v>
      </c>
      <c r="AZ3" s="1198" t="s">
        <v>1517</v>
      </c>
      <c r="BA3" s="1198" t="s">
        <v>1372</v>
      </c>
      <c r="BB3" s="1198" t="s">
        <v>1518</v>
      </c>
      <c r="BC3" s="1198" t="s">
        <v>1519</v>
      </c>
      <c r="BD3" s="1198" t="s">
        <v>1375</v>
      </c>
      <c r="BE3" s="1198" t="s">
        <v>1376</v>
      </c>
      <c r="BF3" s="1198" t="s">
        <v>1377</v>
      </c>
      <c r="BG3" s="1198" t="s">
        <v>1378</v>
      </c>
      <c r="BH3" s="1198" t="s">
        <v>1520</v>
      </c>
      <c r="BI3" s="1198" t="s">
        <v>1521</v>
      </c>
      <c r="BJ3" s="1198" t="s">
        <v>1522</v>
      </c>
      <c r="BK3" s="1198"/>
      <c r="BL3" s="1198" t="s">
        <v>1523</v>
      </c>
      <c r="BM3" s="1198" t="s">
        <v>1381</v>
      </c>
      <c r="BN3" s="1198" t="s">
        <v>1524</v>
      </c>
      <c r="BO3" s="1198" t="s">
        <v>1525</v>
      </c>
      <c r="BP3" s="1198" t="s">
        <v>1526</v>
      </c>
      <c r="BQ3" s="1198" t="s">
        <v>1382</v>
      </c>
      <c r="BR3" s="1198" t="s">
        <v>1527</v>
      </c>
      <c r="BS3" s="1198"/>
      <c r="BT3" s="1198" t="s">
        <v>1528</v>
      </c>
      <c r="BU3" s="1198" t="s">
        <v>1383</v>
      </c>
      <c r="BV3" s="1198" t="s">
        <v>1529</v>
      </c>
      <c r="BW3" s="1198" t="s">
        <v>1530</v>
      </c>
      <c r="BX3" s="1198" t="s">
        <v>1469</v>
      </c>
      <c r="BY3" s="1198" t="s">
        <v>1531</v>
      </c>
      <c r="BZ3" s="1198" t="s">
        <v>1449</v>
      </c>
      <c r="CA3" s="1198" t="s">
        <v>1532</v>
      </c>
      <c r="CB3" s="1198" t="s">
        <v>1533</v>
      </c>
      <c r="CC3" s="1198" t="s">
        <v>1534</v>
      </c>
      <c r="CD3" s="1198" t="s">
        <v>1535</v>
      </c>
      <c r="CE3" s="1198" t="s">
        <v>1536</v>
      </c>
      <c r="CF3" s="1198" t="s">
        <v>1537</v>
      </c>
      <c r="CG3" s="1198" t="s">
        <v>1384</v>
      </c>
      <c r="CH3" s="1198" t="s">
        <v>1385</v>
      </c>
      <c r="CI3" s="1198" t="s">
        <v>1538</v>
      </c>
      <c r="CJ3" s="1198" t="s">
        <v>1539</v>
      </c>
      <c r="CK3" s="1198" t="s">
        <v>1386</v>
      </c>
      <c r="CL3" s="1198" t="s">
        <v>1540</v>
      </c>
      <c r="CM3" s="1198"/>
      <c r="CN3" s="1198" t="s">
        <v>1541</v>
      </c>
      <c r="CO3" s="1198" t="s">
        <v>1387</v>
      </c>
      <c r="CP3" s="1198" t="s">
        <v>1388</v>
      </c>
      <c r="CQ3" s="1198" t="s">
        <v>1389</v>
      </c>
      <c r="CR3" s="1198" t="s">
        <v>1390</v>
      </c>
      <c r="CS3" s="1198" t="s">
        <v>1391</v>
      </c>
      <c r="CT3" s="1198" t="s">
        <v>1392</v>
      </c>
      <c r="CU3" s="1198" t="s">
        <v>1542</v>
      </c>
      <c r="CV3" s="1198" t="s">
        <v>1388</v>
      </c>
      <c r="CW3" s="1198" t="s">
        <v>1389</v>
      </c>
      <c r="CX3" s="1198" t="s">
        <v>1390</v>
      </c>
      <c r="CY3" s="1198" t="s">
        <v>1391</v>
      </c>
      <c r="CZ3" s="1198" t="s">
        <v>1392</v>
      </c>
      <c r="DA3" s="1198"/>
      <c r="DB3" s="1198" t="s">
        <v>1543</v>
      </c>
      <c r="DC3" s="1198" t="s">
        <v>1544</v>
      </c>
      <c r="DD3" s="1198" t="s">
        <v>1545</v>
      </c>
      <c r="DE3" s="1198"/>
      <c r="DF3" s="1198" t="s">
        <v>1546</v>
      </c>
      <c r="DG3" s="1198" t="s">
        <v>1394</v>
      </c>
      <c r="DH3" s="1198" t="s">
        <v>1395</v>
      </c>
      <c r="DI3" s="1198" t="s">
        <v>1396</v>
      </c>
      <c r="DJ3" s="1198" t="s">
        <v>1397</v>
      </c>
      <c r="DK3" s="1198" t="s">
        <v>1398</v>
      </c>
      <c r="DL3" s="1198" t="s">
        <v>1399</v>
      </c>
      <c r="DM3" s="1198" t="s">
        <v>1400</v>
      </c>
      <c r="DN3" s="1198" t="s">
        <v>1401</v>
      </c>
      <c r="DO3" s="1198" t="s">
        <v>1402</v>
      </c>
      <c r="DP3" s="1198" t="s">
        <v>1403</v>
      </c>
      <c r="DQ3" s="1198" t="s">
        <v>1547</v>
      </c>
      <c r="DR3" s="1198" t="s">
        <v>1548</v>
      </c>
      <c r="DS3" s="1198" t="s">
        <v>1404</v>
      </c>
      <c r="DT3" s="1198" t="s">
        <v>1549</v>
      </c>
      <c r="DU3" s="1198" t="s">
        <v>1550</v>
      </c>
      <c r="DV3" s="1198" t="s">
        <v>1551</v>
      </c>
      <c r="DW3" s="1198" t="s">
        <v>1405</v>
      </c>
      <c r="DX3" s="1198" t="s">
        <v>1406</v>
      </c>
      <c r="DY3" s="1198"/>
      <c r="DZ3" s="1198" t="s">
        <v>1552</v>
      </c>
      <c r="EA3" s="1198" t="s">
        <v>1407</v>
      </c>
      <c r="EB3" s="1198" t="s">
        <v>1405</v>
      </c>
      <c r="EC3" s="1198" t="s">
        <v>1406</v>
      </c>
      <c r="ED3" s="1198" t="s">
        <v>1408</v>
      </c>
      <c r="EE3" s="1198" t="s">
        <v>1409</v>
      </c>
      <c r="EF3" s="1198" t="s">
        <v>1410</v>
      </c>
      <c r="EG3" s="1198" t="s">
        <v>1411</v>
      </c>
      <c r="EH3" s="1198" t="s">
        <v>1412</v>
      </c>
      <c r="EI3" s="1198" t="s">
        <v>1413</v>
      </c>
      <c r="EJ3" s="1198"/>
      <c r="EK3" s="1198" t="s">
        <v>1553</v>
      </c>
      <c r="EL3" s="1198" t="s">
        <v>1554</v>
      </c>
      <c r="EM3" s="1198" t="s">
        <v>1363</v>
      </c>
      <c r="EN3" s="1198" t="s">
        <v>1555</v>
      </c>
      <c r="EO3" s="1198" t="s">
        <v>1556</v>
      </c>
      <c r="EP3" s="1198" t="s">
        <v>1557</v>
      </c>
      <c r="EQ3" s="1198" t="s">
        <v>1366</v>
      </c>
      <c r="ER3" s="1198" t="s">
        <v>1555</v>
      </c>
      <c r="ES3" s="1198" t="s">
        <v>1556</v>
      </c>
      <c r="ET3" s="1198" t="s">
        <v>1557</v>
      </c>
      <c r="EU3" s="1198" t="s">
        <v>1367</v>
      </c>
      <c r="EV3" s="1198" t="s">
        <v>1555</v>
      </c>
      <c r="EW3" s="1198" t="s">
        <v>1556</v>
      </c>
      <c r="EX3" s="1198" t="s">
        <v>1557</v>
      </c>
      <c r="EY3" s="1198"/>
      <c r="EZ3" s="1198" t="s">
        <v>1558</v>
      </c>
      <c r="FA3" s="1198" t="s">
        <v>1559</v>
      </c>
      <c r="FB3" s="1198" t="s">
        <v>1450</v>
      </c>
      <c r="FC3" s="1198" t="s">
        <v>1555</v>
      </c>
      <c r="FD3" s="1198" t="s">
        <v>1556</v>
      </c>
      <c r="FE3" s="1198" t="s">
        <v>1557</v>
      </c>
      <c r="FF3" s="1198" t="s">
        <v>1369</v>
      </c>
      <c r="FG3" s="1198" t="s">
        <v>1555</v>
      </c>
      <c r="FH3" s="1198" t="s">
        <v>1556</v>
      </c>
      <c r="FI3" s="1198" t="s">
        <v>1557</v>
      </c>
      <c r="FJ3" s="1198" t="s">
        <v>1370</v>
      </c>
      <c r="FK3" s="1198" t="s">
        <v>1555</v>
      </c>
      <c r="FL3" s="1198" t="s">
        <v>1556</v>
      </c>
      <c r="FM3" s="1198" t="s">
        <v>1557</v>
      </c>
      <c r="FN3" s="1198"/>
      <c r="FO3" s="1198" t="s">
        <v>1560</v>
      </c>
      <c r="FP3" s="1198" t="s">
        <v>1418</v>
      </c>
      <c r="FQ3" s="1198" t="s">
        <v>1419</v>
      </c>
      <c r="FR3" s="1198" t="s">
        <v>1420</v>
      </c>
      <c r="FS3" s="1198" t="s">
        <v>1421</v>
      </c>
      <c r="FT3" s="1198" t="s">
        <v>1422</v>
      </c>
      <c r="FU3" s="1198" t="s">
        <v>1423</v>
      </c>
      <c r="FV3" s="1198"/>
      <c r="FW3" s="1198" t="s">
        <v>1561</v>
      </c>
      <c r="FX3" s="1198" t="s">
        <v>1562</v>
      </c>
      <c r="FY3" s="1198" t="s">
        <v>1563</v>
      </c>
      <c r="FZ3" s="1198" t="s">
        <v>1564</v>
      </c>
      <c r="GA3" s="1198"/>
      <c r="GB3" s="1198" t="s">
        <v>1565</v>
      </c>
      <c r="GC3" s="1198" t="s">
        <v>1566</v>
      </c>
      <c r="GD3" s="1198"/>
      <c r="GE3" s="1198"/>
      <c r="GF3" s="1198" t="s">
        <v>1567</v>
      </c>
      <c r="GG3" s="1198" t="s">
        <v>1424</v>
      </c>
    </row>
    <row r="4" spans="2:189">
      <c r="B4" s="1200">
        <v>42005</v>
      </c>
      <c r="C4" s="1399"/>
      <c r="D4" s="1399"/>
      <c r="E4" s="1399">
        <v>256026</v>
      </c>
      <c r="F4" s="1399"/>
      <c r="G4" s="1399">
        <v>256026</v>
      </c>
      <c r="H4" s="1399"/>
      <c r="I4" s="1399"/>
      <c r="J4" s="1399">
        <v>8961</v>
      </c>
      <c r="K4" s="1399">
        <v>8961</v>
      </c>
      <c r="L4" s="1399">
        <v>8961</v>
      </c>
      <c r="M4" s="1399"/>
      <c r="N4" s="1399">
        <v>0</v>
      </c>
      <c r="O4" s="1399"/>
      <c r="P4" s="1399"/>
      <c r="Q4" s="1399">
        <v>0</v>
      </c>
      <c r="R4" s="1399"/>
      <c r="S4" s="1399"/>
      <c r="T4" s="1399"/>
      <c r="U4" s="1399">
        <v>0</v>
      </c>
      <c r="V4" s="1399">
        <v>0</v>
      </c>
      <c r="W4" s="1399"/>
      <c r="X4" s="1399"/>
      <c r="Y4" s="1399"/>
      <c r="Z4" s="1399">
        <v>0</v>
      </c>
      <c r="AA4" s="1399"/>
      <c r="AB4" s="1399"/>
      <c r="AC4" s="1399">
        <v>0</v>
      </c>
      <c r="AD4" s="1399"/>
      <c r="AE4" s="1399"/>
      <c r="AF4" s="1399"/>
      <c r="AG4" s="1399">
        <v>0</v>
      </c>
      <c r="AH4" s="1399"/>
      <c r="AI4" s="1399"/>
      <c r="AJ4" s="1399"/>
      <c r="AK4" s="1399"/>
      <c r="AL4" s="1399">
        <v>0</v>
      </c>
      <c r="AM4" s="1399"/>
      <c r="AN4" s="1399"/>
      <c r="AO4" s="1399"/>
      <c r="AP4" s="1399"/>
      <c r="AQ4" s="1399">
        <v>752734</v>
      </c>
      <c r="AR4" s="1399">
        <v>618314</v>
      </c>
      <c r="AS4" s="1399">
        <v>134420</v>
      </c>
      <c r="AT4" s="1399">
        <v>134420</v>
      </c>
      <c r="AU4" s="1399"/>
      <c r="AV4" s="1399"/>
      <c r="AW4" s="1399"/>
      <c r="AX4" s="1399"/>
      <c r="AY4" s="1399">
        <v>1595090</v>
      </c>
      <c r="AZ4" s="1399">
        <v>1595090</v>
      </c>
      <c r="BA4" s="1399">
        <v>1595090</v>
      </c>
      <c r="BB4" s="1399"/>
      <c r="BC4" s="1399"/>
      <c r="BD4" s="1399">
        <v>0</v>
      </c>
      <c r="BE4" s="1399">
        <v>0</v>
      </c>
      <c r="BF4" s="1399"/>
      <c r="BG4" s="1399"/>
      <c r="BH4" s="1399"/>
      <c r="BI4" s="1399"/>
      <c r="BJ4" s="1399"/>
      <c r="BK4" s="1399"/>
      <c r="BL4" s="1399">
        <v>0</v>
      </c>
      <c r="BM4" s="1399">
        <v>0</v>
      </c>
      <c r="BN4" s="1399"/>
      <c r="BO4" s="1399"/>
      <c r="BP4" s="1399"/>
      <c r="BQ4" s="1399"/>
      <c r="BR4" s="1399"/>
      <c r="BS4" s="1399"/>
      <c r="BT4" s="1399">
        <v>0</v>
      </c>
      <c r="BU4" s="1399">
        <v>0</v>
      </c>
      <c r="BV4" s="1399"/>
      <c r="BW4" s="1399"/>
      <c r="BX4" s="1399"/>
      <c r="BY4" s="1399"/>
      <c r="BZ4" s="1399">
        <v>0</v>
      </c>
      <c r="CA4" s="1399"/>
      <c r="CB4" s="1399"/>
      <c r="CC4" s="1399"/>
      <c r="CD4" s="1399"/>
      <c r="CE4" s="1399"/>
      <c r="CF4" s="1399"/>
      <c r="CG4" s="1399"/>
      <c r="CH4" s="1399"/>
      <c r="CI4" s="1399"/>
      <c r="CJ4" s="1399"/>
      <c r="CK4" s="1399"/>
      <c r="CL4" s="1399"/>
      <c r="CM4" s="1399"/>
      <c r="CN4" s="1399">
        <v>0</v>
      </c>
      <c r="CO4" s="1399">
        <v>0</v>
      </c>
      <c r="CP4" s="1399"/>
      <c r="CQ4" s="1399"/>
      <c r="CR4" s="1399"/>
      <c r="CS4" s="1399"/>
      <c r="CT4" s="1399"/>
      <c r="CU4" s="1399">
        <v>0</v>
      </c>
      <c r="CV4" s="1399"/>
      <c r="CW4" s="1399"/>
      <c r="CX4" s="1399"/>
      <c r="CY4" s="1399"/>
      <c r="CZ4" s="1399"/>
      <c r="DA4" s="1399"/>
      <c r="DB4" s="1399">
        <v>0</v>
      </c>
      <c r="DC4" s="1399"/>
      <c r="DD4" s="1399"/>
      <c r="DE4" s="1399"/>
      <c r="DF4" s="1399">
        <v>78471628</v>
      </c>
      <c r="DG4" s="1399">
        <v>0</v>
      </c>
      <c r="DH4" s="1399">
        <v>0</v>
      </c>
      <c r="DI4" s="1399"/>
      <c r="DJ4" s="1399"/>
      <c r="DK4" s="1399">
        <v>0</v>
      </c>
      <c r="DL4" s="1399"/>
      <c r="DM4" s="1399"/>
      <c r="DN4" s="1399">
        <v>0</v>
      </c>
      <c r="DO4" s="1399"/>
      <c r="DP4" s="1399"/>
      <c r="DQ4" s="1399">
        <v>70160878</v>
      </c>
      <c r="DR4" s="1399">
        <v>2620336</v>
      </c>
      <c r="DS4" s="1399">
        <v>67540542</v>
      </c>
      <c r="DT4" s="1399"/>
      <c r="DU4" s="1399">
        <v>8310750</v>
      </c>
      <c r="DV4" s="1399">
        <v>0</v>
      </c>
      <c r="DW4" s="1399"/>
      <c r="DX4" s="1399"/>
      <c r="DY4" s="1399"/>
      <c r="DZ4" s="1399">
        <v>8344350</v>
      </c>
      <c r="EA4" s="1399">
        <v>0</v>
      </c>
      <c r="EB4" s="1399"/>
      <c r="EC4" s="1399"/>
      <c r="ED4" s="1399">
        <v>0</v>
      </c>
      <c r="EE4" s="1399"/>
      <c r="EF4" s="1399"/>
      <c r="EG4" s="1399">
        <v>8344350</v>
      </c>
      <c r="EH4" s="1399"/>
      <c r="EI4" s="1399">
        <v>8344350</v>
      </c>
      <c r="EJ4" s="1399"/>
      <c r="EK4" s="1399">
        <v>0</v>
      </c>
      <c r="EL4" s="1399"/>
      <c r="EM4" s="1399">
        <v>0</v>
      </c>
      <c r="EN4" s="1399"/>
      <c r="EO4" s="1399"/>
      <c r="EP4" s="1399"/>
      <c r="EQ4" s="1399">
        <v>0</v>
      </c>
      <c r="ER4" s="1399"/>
      <c r="ES4" s="1399"/>
      <c r="ET4" s="1399"/>
      <c r="EU4" s="1399">
        <v>0</v>
      </c>
      <c r="EV4" s="1399"/>
      <c r="EW4" s="1399"/>
      <c r="EX4" s="1399"/>
      <c r="EY4" s="1399"/>
      <c r="EZ4" s="1399">
        <v>0</v>
      </c>
      <c r="FA4" s="1399"/>
      <c r="FB4" s="1399">
        <v>0</v>
      </c>
      <c r="FC4" s="1399"/>
      <c r="FD4" s="1399"/>
      <c r="FE4" s="1399"/>
      <c r="FF4" s="1399">
        <v>0</v>
      </c>
      <c r="FG4" s="1399"/>
      <c r="FH4" s="1399"/>
      <c r="FI4" s="1399"/>
      <c r="FJ4" s="1399">
        <v>0</v>
      </c>
      <c r="FK4" s="1399"/>
      <c r="FL4" s="1399"/>
      <c r="FM4" s="1399"/>
      <c r="FN4" s="1399"/>
      <c r="FO4" s="1399">
        <v>0</v>
      </c>
      <c r="FP4" s="1399"/>
      <c r="FQ4" s="1399"/>
      <c r="FR4" s="1399"/>
      <c r="FS4" s="1399"/>
      <c r="FT4" s="1399"/>
      <c r="FU4" s="1399"/>
      <c r="FV4" s="1399"/>
      <c r="FW4" s="1399">
        <v>23661402</v>
      </c>
      <c r="FX4" s="1399">
        <v>16901590</v>
      </c>
      <c r="FY4" s="1399">
        <v>6578623</v>
      </c>
      <c r="FZ4" s="1399">
        <v>181189</v>
      </c>
      <c r="GA4" s="1399"/>
      <c r="GB4" s="1399">
        <v>10658022</v>
      </c>
      <c r="GC4" s="1399"/>
      <c r="GD4" s="1399"/>
      <c r="GE4" s="1399"/>
      <c r="GF4" s="1399">
        <v>123748213</v>
      </c>
      <c r="GG4" s="1198"/>
    </row>
    <row r="5" spans="2:189">
      <c r="B5" s="1200">
        <v>42036</v>
      </c>
      <c r="C5" s="1399"/>
      <c r="D5" s="1399"/>
      <c r="E5" s="1399">
        <v>190881</v>
      </c>
      <c r="F5" s="1399"/>
      <c r="G5" s="1399">
        <v>190881</v>
      </c>
      <c r="H5" s="1399"/>
      <c r="I5" s="1399"/>
      <c r="J5" s="1399">
        <v>86353</v>
      </c>
      <c r="K5" s="1399">
        <v>86353</v>
      </c>
      <c r="L5" s="1399">
        <v>86353</v>
      </c>
      <c r="M5" s="1399"/>
      <c r="N5" s="1399">
        <v>0</v>
      </c>
      <c r="O5" s="1399"/>
      <c r="P5" s="1399"/>
      <c r="Q5" s="1399">
        <v>0</v>
      </c>
      <c r="R5" s="1399"/>
      <c r="S5" s="1399"/>
      <c r="T5" s="1399"/>
      <c r="U5" s="1399">
        <v>0</v>
      </c>
      <c r="V5" s="1399">
        <v>0</v>
      </c>
      <c r="W5" s="1399"/>
      <c r="X5" s="1399"/>
      <c r="Y5" s="1399"/>
      <c r="Z5" s="1399">
        <v>0</v>
      </c>
      <c r="AA5" s="1399"/>
      <c r="AB5" s="1399"/>
      <c r="AC5" s="1399">
        <v>0</v>
      </c>
      <c r="AD5" s="1399"/>
      <c r="AE5" s="1399"/>
      <c r="AF5" s="1399"/>
      <c r="AG5" s="1399">
        <v>0</v>
      </c>
      <c r="AH5" s="1399"/>
      <c r="AI5" s="1399"/>
      <c r="AJ5" s="1399"/>
      <c r="AK5" s="1399"/>
      <c r="AL5" s="1399">
        <v>0</v>
      </c>
      <c r="AM5" s="1399"/>
      <c r="AN5" s="1399"/>
      <c r="AO5" s="1399"/>
      <c r="AP5" s="1399"/>
      <c r="AQ5" s="1399">
        <v>589460</v>
      </c>
      <c r="AR5" s="1399">
        <v>449622</v>
      </c>
      <c r="AS5" s="1399">
        <v>139838</v>
      </c>
      <c r="AT5" s="1399">
        <v>139838</v>
      </c>
      <c r="AU5" s="1399"/>
      <c r="AV5" s="1399"/>
      <c r="AW5" s="1399"/>
      <c r="AX5" s="1399"/>
      <c r="AY5" s="1399">
        <v>1595090</v>
      </c>
      <c r="AZ5" s="1399">
        <v>1595090</v>
      </c>
      <c r="BA5" s="1399">
        <v>1595090</v>
      </c>
      <c r="BB5" s="1399"/>
      <c r="BC5" s="1399"/>
      <c r="BD5" s="1399">
        <v>0</v>
      </c>
      <c r="BE5" s="1399">
        <v>0</v>
      </c>
      <c r="BF5" s="1399"/>
      <c r="BG5" s="1399"/>
      <c r="BH5" s="1399"/>
      <c r="BI5" s="1399"/>
      <c r="BJ5" s="1399"/>
      <c r="BK5" s="1399"/>
      <c r="BL5" s="1399">
        <v>0</v>
      </c>
      <c r="BM5" s="1399">
        <v>0</v>
      </c>
      <c r="BN5" s="1399"/>
      <c r="BO5" s="1399"/>
      <c r="BP5" s="1399"/>
      <c r="BQ5" s="1399"/>
      <c r="BR5" s="1399"/>
      <c r="BS5" s="1399"/>
      <c r="BT5" s="1399">
        <v>0</v>
      </c>
      <c r="BU5" s="1399">
        <v>0</v>
      </c>
      <c r="BV5" s="1399"/>
      <c r="BW5" s="1399"/>
      <c r="BX5" s="1399"/>
      <c r="BY5" s="1399"/>
      <c r="BZ5" s="1399">
        <v>0</v>
      </c>
      <c r="CA5" s="1399"/>
      <c r="CB5" s="1399"/>
      <c r="CC5" s="1399"/>
      <c r="CD5" s="1399"/>
      <c r="CE5" s="1399"/>
      <c r="CF5" s="1399"/>
      <c r="CG5" s="1399"/>
      <c r="CH5" s="1399"/>
      <c r="CI5" s="1399"/>
      <c r="CJ5" s="1399"/>
      <c r="CK5" s="1399"/>
      <c r="CL5" s="1399"/>
      <c r="CM5" s="1399"/>
      <c r="CN5" s="1399">
        <v>0</v>
      </c>
      <c r="CO5" s="1399">
        <v>0</v>
      </c>
      <c r="CP5" s="1399"/>
      <c r="CQ5" s="1399"/>
      <c r="CR5" s="1399"/>
      <c r="CS5" s="1399"/>
      <c r="CT5" s="1399"/>
      <c r="CU5" s="1399">
        <v>0</v>
      </c>
      <c r="CV5" s="1399"/>
      <c r="CW5" s="1399"/>
      <c r="CX5" s="1399"/>
      <c r="CY5" s="1399"/>
      <c r="CZ5" s="1399"/>
      <c r="DA5" s="1399"/>
      <c r="DB5" s="1399">
        <v>0</v>
      </c>
      <c r="DC5" s="1399"/>
      <c r="DD5" s="1399"/>
      <c r="DE5" s="1399"/>
      <c r="DF5" s="1399">
        <v>80283201</v>
      </c>
      <c r="DG5" s="1399">
        <v>0</v>
      </c>
      <c r="DH5" s="1399">
        <v>0</v>
      </c>
      <c r="DI5" s="1399"/>
      <c r="DJ5" s="1399"/>
      <c r="DK5" s="1399">
        <v>0</v>
      </c>
      <c r="DL5" s="1399"/>
      <c r="DM5" s="1399"/>
      <c r="DN5" s="1399">
        <v>0</v>
      </c>
      <c r="DO5" s="1399"/>
      <c r="DP5" s="1399"/>
      <c r="DQ5" s="1399">
        <v>71972451</v>
      </c>
      <c r="DR5" s="1399">
        <v>2676155</v>
      </c>
      <c r="DS5" s="1399">
        <v>69296296</v>
      </c>
      <c r="DT5" s="1399"/>
      <c r="DU5" s="1399">
        <v>8310750</v>
      </c>
      <c r="DV5" s="1399">
        <v>0</v>
      </c>
      <c r="DW5" s="1399"/>
      <c r="DX5" s="1399"/>
      <c r="DY5" s="1399"/>
      <c r="DZ5" s="1399">
        <v>8346700</v>
      </c>
      <c r="EA5" s="1399">
        <v>0</v>
      </c>
      <c r="EB5" s="1399"/>
      <c r="EC5" s="1399"/>
      <c r="ED5" s="1399">
        <v>0</v>
      </c>
      <c r="EE5" s="1399"/>
      <c r="EF5" s="1399"/>
      <c r="EG5" s="1399">
        <v>8346700</v>
      </c>
      <c r="EH5" s="1399"/>
      <c r="EI5" s="1399">
        <v>8346700</v>
      </c>
      <c r="EJ5" s="1399"/>
      <c r="EK5" s="1399">
        <v>0</v>
      </c>
      <c r="EL5" s="1399"/>
      <c r="EM5" s="1399">
        <v>0</v>
      </c>
      <c r="EN5" s="1399"/>
      <c r="EO5" s="1399"/>
      <c r="EP5" s="1399"/>
      <c r="EQ5" s="1399">
        <v>0</v>
      </c>
      <c r="ER5" s="1399"/>
      <c r="ES5" s="1399"/>
      <c r="ET5" s="1399"/>
      <c r="EU5" s="1399">
        <v>0</v>
      </c>
      <c r="EV5" s="1399"/>
      <c r="EW5" s="1399"/>
      <c r="EX5" s="1399"/>
      <c r="EY5" s="1399"/>
      <c r="EZ5" s="1399">
        <v>0</v>
      </c>
      <c r="FA5" s="1399"/>
      <c r="FB5" s="1399">
        <v>0</v>
      </c>
      <c r="FC5" s="1399"/>
      <c r="FD5" s="1399"/>
      <c r="FE5" s="1399"/>
      <c r="FF5" s="1399">
        <v>0</v>
      </c>
      <c r="FG5" s="1399"/>
      <c r="FH5" s="1399"/>
      <c r="FI5" s="1399"/>
      <c r="FJ5" s="1399">
        <v>0</v>
      </c>
      <c r="FK5" s="1399"/>
      <c r="FL5" s="1399"/>
      <c r="FM5" s="1399"/>
      <c r="FN5" s="1399"/>
      <c r="FO5" s="1399">
        <v>0</v>
      </c>
      <c r="FP5" s="1399"/>
      <c r="FQ5" s="1399"/>
      <c r="FR5" s="1399"/>
      <c r="FS5" s="1399"/>
      <c r="FT5" s="1399"/>
      <c r="FU5" s="1399"/>
      <c r="FV5" s="1399"/>
      <c r="FW5" s="1399">
        <v>23578705</v>
      </c>
      <c r="FX5" s="1399">
        <v>16902783</v>
      </c>
      <c r="FY5" s="1399">
        <v>6505315</v>
      </c>
      <c r="FZ5" s="1399">
        <v>170607</v>
      </c>
      <c r="GA5" s="1399"/>
      <c r="GB5" s="1399">
        <v>10991795</v>
      </c>
      <c r="GC5" s="1399"/>
      <c r="GD5" s="1399"/>
      <c r="GE5" s="1399"/>
      <c r="GF5" s="1399">
        <v>125662185</v>
      </c>
      <c r="GG5" s="1198"/>
    </row>
    <row r="6" spans="2:189">
      <c r="B6" s="1200">
        <v>42064</v>
      </c>
      <c r="C6" s="1399"/>
      <c r="D6" s="1399"/>
      <c r="E6" s="1399">
        <v>149137</v>
      </c>
      <c r="F6" s="1399"/>
      <c r="G6" s="1399">
        <v>149137</v>
      </c>
      <c r="H6" s="1399"/>
      <c r="I6" s="1399"/>
      <c r="J6" s="1399">
        <v>712</v>
      </c>
      <c r="K6" s="1399">
        <v>712</v>
      </c>
      <c r="L6" s="1399">
        <v>712</v>
      </c>
      <c r="M6" s="1399"/>
      <c r="N6" s="1399">
        <v>0</v>
      </c>
      <c r="O6" s="1399"/>
      <c r="P6" s="1399"/>
      <c r="Q6" s="1399">
        <v>0</v>
      </c>
      <c r="R6" s="1399"/>
      <c r="S6" s="1399"/>
      <c r="T6" s="1399"/>
      <c r="U6" s="1399">
        <v>0</v>
      </c>
      <c r="V6" s="1399">
        <v>0</v>
      </c>
      <c r="W6" s="1399"/>
      <c r="X6" s="1399"/>
      <c r="Y6" s="1399"/>
      <c r="Z6" s="1399">
        <v>0</v>
      </c>
      <c r="AA6" s="1399"/>
      <c r="AB6" s="1399"/>
      <c r="AC6" s="1399">
        <v>0</v>
      </c>
      <c r="AD6" s="1399"/>
      <c r="AE6" s="1399"/>
      <c r="AF6" s="1399"/>
      <c r="AG6" s="1399">
        <v>0</v>
      </c>
      <c r="AH6" s="1399"/>
      <c r="AI6" s="1399"/>
      <c r="AJ6" s="1399"/>
      <c r="AK6" s="1399"/>
      <c r="AL6" s="1399">
        <v>0</v>
      </c>
      <c r="AM6" s="1399"/>
      <c r="AN6" s="1399"/>
      <c r="AO6" s="1399"/>
      <c r="AP6" s="1399"/>
      <c r="AQ6" s="1399">
        <v>509681</v>
      </c>
      <c r="AR6" s="1399">
        <v>371401</v>
      </c>
      <c r="AS6" s="1399">
        <v>138280</v>
      </c>
      <c r="AT6" s="1399">
        <v>138280</v>
      </c>
      <c r="AU6" s="1399"/>
      <c r="AV6" s="1399"/>
      <c r="AW6" s="1399"/>
      <c r="AX6" s="1399"/>
      <c r="AY6" s="1399">
        <v>1472924</v>
      </c>
      <c r="AZ6" s="1399">
        <v>1472924</v>
      </c>
      <c r="BA6" s="1399">
        <v>1472924</v>
      </c>
      <c r="BB6" s="1399"/>
      <c r="BC6" s="1399"/>
      <c r="BD6" s="1399">
        <v>0</v>
      </c>
      <c r="BE6" s="1399">
        <v>0</v>
      </c>
      <c r="BF6" s="1399"/>
      <c r="BG6" s="1399"/>
      <c r="BH6" s="1399"/>
      <c r="BI6" s="1399"/>
      <c r="BJ6" s="1399"/>
      <c r="BK6" s="1399"/>
      <c r="BL6" s="1399">
        <v>0</v>
      </c>
      <c r="BM6" s="1399">
        <v>0</v>
      </c>
      <c r="BN6" s="1399"/>
      <c r="BO6" s="1399"/>
      <c r="BP6" s="1399"/>
      <c r="BQ6" s="1399"/>
      <c r="BR6" s="1399"/>
      <c r="BS6" s="1399"/>
      <c r="BT6" s="1399">
        <v>0</v>
      </c>
      <c r="BU6" s="1399">
        <v>0</v>
      </c>
      <c r="BV6" s="1399"/>
      <c r="BW6" s="1399"/>
      <c r="BX6" s="1399"/>
      <c r="BY6" s="1399"/>
      <c r="BZ6" s="1399">
        <v>0</v>
      </c>
      <c r="CA6" s="1399"/>
      <c r="CB6" s="1399"/>
      <c r="CC6" s="1399"/>
      <c r="CD6" s="1399"/>
      <c r="CE6" s="1399"/>
      <c r="CF6" s="1399"/>
      <c r="CG6" s="1399"/>
      <c r="CH6" s="1399"/>
      <c r="CI6" s="1399"/>
      <c r="CJ6" s="1399"/>
      <c r="CK6" s="1399"/>
      <c r="CL6" s="1399"/>
      <c r="CM6" s="1399"/>
      <c r="CN6" s="1399">
        <v>0</v>
      </c>
      <c r="CO6" s="1399">
        <v>0</v>
      </c>
      <c r="CP6" s="1399"/>
      <c r="CQ6" s="1399"/>
      <c r="CR6" s="1399"/>
      <c r="CS6" s="1399"/>
      <c r="CT6" s="1399"/>
      <c r="CU6" s="1399">
        <v>0</v>
      </c>
      <c r="CV6" s="1399"/>
      <c r="CW6" s="1399"/>
      <c r="CX6" s="1399"/>
      <c r="CY6" s="1399"/>
      <c r="CZ6" s="1399"/>
      <c r="DA6" s="1399"/>
      <c r="DB6" s="1399">
        <v>0</v>
      </c>
      <c r="DC6" s="1399"/>
      <c r="DD6" s="1399"/>
      <c r="DE6" s="1399"/>
      <c r="DF6" s="1399">
        <v>80796129</v>
      </c>
      <c r="DG6" s="1399">
        <v>0</v>
      </c>
      <c r="DH6" s="1399">
        <v>0</v>
      </c>
      <c r="DI6" s="1399"/>
      <c r="DJ6" s="1399"/>
      <c r="DK6" s="1399">
        <v>0</v>
      </c>
      <c r="DL6" s="1399"/>
      <c r="DM6" s="1399"/>
      <c r="DN6" s="1399">
        <v>0</v>
      </c>
      <c r="DO6" s="1399"/>
      <c r="DP6" s="1399"/>
      <c r="DQ6" s="1399">
        <v>73253059</v>
      </c>
      <c r="DR6" s="1399">
        <v>2672189</v>
      </c>
      <c r="DS6" s="1399">
        <v>70580870</v>
      </c>
      <c r="DT6" s="1399"/>
      <c r="DU6" s="1399">
        <v>7543070</v>
      </c>
      <c r="DV6" s="1399">
        <v>0</v>
      </c>
      <c r="DW6" s="1399"/>
      <c r="DX6" s="1399"/>
      <c r="DY6" s="1399"/>
      <c r="DZ6" s="1399">
        <v>8247150</v>
      </c>
      <c r="EA6" s="1399">
        <v>0</v>
      </c>
      <c r="EB6" s="1399"/>
      <c r="EC6" s="1399"/>
      <c r="ED6" s="1399">
        <v>0</v>
      </c>
      <c r="EE6" s="1399"/>
      <c r="EF6" s="1399"/>
      <c r="EG6" s="1399">
        <v>8247150</v>
      </c>
      <c r="EH6" s="1399"/>
      <c r="EI6" s="1399">
        <v>8247150</v>
      </c>
      <c r="EJ6" s="1399"/>
      <c r="EK6" s="1399">
        <v>0</v>
      </c>
      <c r="EL6" s="1399"/>
      <c r="EM6" s="1399">
        <v>0</v>
      </c>
      <c r="EN6" s="1399"/>
      <c r="EO6" s="1399"/>
      <c r="EP6" s="1399"/>
      <c r="EQ6" s="1399">
        <v>0</v>
      </c>
      <c r="ER6" s="1399"/>
      <c r="ES6" s="1399"/>
      <c r="ET6" s="1399"/>
      <c r="EU6" s="1399">
        <v>0</v>
      </c>
      <c r="EV6" s="1399"/>
      <c r="EW6" s="1399"/>
      <c r="EX6" s="1399"/>
      <c r="EY6" s="1399"/>
      <c r="EZ6" s="1399">
        <v>0</v>
      </c>
      <c r="FA6" s="1399"/>
      <c r="FB6" s="1399">
        <v>0</v>
      </c>
      <c r="FC6" s="1399"/>
      <c r="FD6" s="1399"/>
      <c r="FE6" s="1399"/>
      <c r="FF6" s="1399">
        <v>0</v>
      </c>
      <c r="FG6" s="1399"/>
      <c r="FH6" s="1399"/>
      <c r="FI6" s="1399"/>
      <c r="FJ6" s="1399">
        <v>0</v>
      </c>
      <c r="FK6" s="1399"/>
      <c r="FL6" s="1399"/>
      <c r="FM6" s="1399"/>
      <c r="FN6" s="1399"/>
      <c r="FO6" s="1399">
        <v>0</v>
      </c>
      <c r="FP6" s="1399"/>
      <c r="FQ6" s="1399"/>
      <c r="FR6" s="1399"/>
      <c r="FS6" s="1399"/>
      <c r="FT6" s="1399"/>
      <c r="FU6" s="1399"/>
      <c r="FV6" s="1399"/>
      <c r="FW6" s="1399">
        <v>23386597</v>
      </c>
      <c r="FX6" s="1399">
        <v>16892526</v>
      </c>
      <c r="FY6" s="1399">
        <v>6331145</v>
      </c>
      <c r="FZ6" s="1399">
        <v>162926</v>
      </c>
      <c r="GA6" s="1399"/>
      <c r="GB6" s="1399">
        <v>10944379</v>
      </c>
      <c r="GC6" s="1399"/>
      <c r="GD6" s="1399"/>
      <c r="GE6" s="1399"/>
      <c r="GF6" s="1399">
        <v>125506709</v>
      </c>
      <c r="GG6" s="1198"/>
    </row>
    <row r="7" spans="2:189">
      <c r="B7" s="1200">
        <v>42095</v>
      </c>
      <c r="C7" s="1399"/>
      <c r="D7" s="1399"/>
      <c r="E7" s="1399">
        <v>53562</v>
      </c>
      <c r="F7" s="1399"/>
      <c r="G7" s="1399">
        <v>53562</v>
      </c>
      <c r="H7" s="1399"/>
      <c r="I7" s="1399"/>
      <c r="J7" s="1399">
        <v>0</v>
      </c>
      <c r="K7" s="1399">
        <v>0</v>
      </c>
      <c r="L7" s="1399"/>
      <c r="M7" s="1399"/>
      <c r="N7" s="1399">
        <v>0</v>
      </c>
      <c r="O7" s="1399"/>
      <c r="P7" s="1399"/>
      <c r="Q7" s="1399">
        <v>0</v>
      </c>
      <c r="R7" s="1399"/>
      <c r="S7" s="1399"/>
      <c r="T7" s="1399"/>
      <c r="U7" s="1399">
        <v>0</v>
      </c>
      <c r="V7" s="1399">
        <v>0</v>
      </c>
      <c r="W7" s="1399"/>
      <c r="X7" s="1399"/>
      <c r="Y7" s="1399"/>
      <c r="Z7" s="1399">
        <v>0</v>
      </c>
      <c r="AA7" s="1399"/>
      <c r="AB7" s="1399"/>
      <c r="AC7" s="1399">
        <v>0</v>
      </c>
      <c r="AD7" s="1399"/>
      <c r="AE7" s="1399"/>
      <c r="AF7" s="1399"/>
      <c r="AG7" s="1399">
        <v>0</v>
      </c>
      <c r="AH7" s="1399"/>
      <c r="AI7" s="1399"/>
      <c r="AJ7" s="1399"/>
      <c r="AK7" s="1399"/>
      <c r="AL7" s="1399">
        <v>0</v>
      </c>
      <c r="AM7" s="1399"/>
      <c r="AN7" s="1399"/>
      <c r="AO7" s="1399"/>
      <c r="AP7" s="1399"/>
      <c r="AQ7" s="1399">
        <v>349297</v>
      </c>
      <c r="AR7" s="1399">
        <v>278821</v>
      </c>
      <c r="AS7" s="1399">
        <v>70476</v>
      </c>
      <c r="AT7" s="1399">
        <v>70476</v>
      </c>
      <c r="AU7" s="1399"/>
      <c r="AV7" s="1399"/>
      <c r="AW7" s="1399"/>
      <c r="AX7" s="1399"/>
      <c r="AY7" s="1399">
        <v>178712</v>
      </c>
      <c r="AZ7" s="1399">
        <v>178712</v>
      </c>
      <c r="BA7" s="1399">
        <v>178712</v>
      </c>
      <c r="BB7" s="1399"/>
      <c r="BC7" s="1399"/>
      <c r="BD7" s="1399"/>
      <c r="BE7" s="1399">
        <v>0</v>
      </c>
      <c r="BF7" s="1399"/>
      <c r="BG7" s="1399"/>
      <c r="BH7" s="1399"/>
      <c r="BI7" s="1399"/>
      <c r="BJ7" s="1399"/>
      <c r="BK7" s="1399"/>
      <c r="BL7" s="1399">
        <v>0</v>
      </c>
      <c r="BM7" s="1399">
        <v>0</v>
      </c>
      <c r="BN7" s="1399"/>
      <c r="BO7" s="1399"/>
      <c r="BP7" s="1399"/>
      <c r="BQ7" s="1399"/>
      <c r="BR7" s="1399"/>
      <c r="BS7" s="1399"/>
      <c r="BT7" s="1399">
        <v>0</v>
      </c>
      <c r="BU7" s="1399">
        <v>0</v>
      </c>
      <c r="BV7" s="1399"/>
      <c r="BW7" s="1399"/>
      <c r="BX7" s="1399"/>
      <c r="BY7" s="1399"/>
      <c r="BZ7" s="1399">
        <v>0</v>
      </c>
      <c r="CA7" s="1399"/>
      <c r="CB7" s="1399"/>
      <c r="CC7" s="1399"/>
      <c r="CD7" s="1399"/>
      <c r="CE7" s="1399"/>
      <c r="CF7" s="1399"/>
      <c r="CG7" s="1399"/>
      <c r="CH7" s="1399"/>
      <c r="CI7" s="1399"/>
      <c r="CJ7" s="1399"/>
      <c r="CK7" s="1399"/>
      <c r="CL7" s="1399"/>
      <c r="CM7" s="1399"/>
      <c r="CN7" s="1399">
        <v>0</v>
      </c>
      <c r="CO7" s="1399">
        <v>0</v>
      </c>
      <c r="CP7" s="1399"/>
      <c r="CQ7" s="1399"/>
      <c r="CR7" s="1399"/>
      <c r="CS7" s="1399"/>
      <c r="CT7" s="1399"/>
      <c r="CU7" s="1399">
        <v>0</v>
      </c>
      <c r="CV7" s="1399"/>
      <c r="CW7" s="1399"/>
      <c r="CX7" s="1399"/>
      <c r="CY7" s="1399"/>
      <c r="CZ7" s="1399"/>
      <c r="DA7" s="1399"/>
      <c r="DB7" s="1399">
        <v>0</v>
      </c>
      <c r="DC7" s="1399"/>
      <c r="DD7" s="1399"/>
      <c r="DE7" s="1399"/>
      <c r="DF7" s="1399">
        <v>66738601</v>
      </c>
      <c r="DG7" s="1399">
        <v>0</v>
      </c>
      <c r="DH7" s="1399">
        <v>0</v>
      </c>
      <c r="DI7" s="1399"/>
      <c r="DJ7" s="1399"/>
      <c r="DK7" s="1399">
        <v>0</v>
      </c>
      <c r="DL7" s="1399"/>
      <c r="DM7" s="1399"/>
      <c r="DN7" s="1399">
        <v>0</v>
      </c>
      <c r="DO7" s="1399"/>
      <c r="DP7" s="1399"/>
      <c r="DQ7" s="1399">
        <v>66738601</v>
      </c>
      <c r="DR7" s="1399">
        <v>2061892</v>
      </c>
      <c r="DS7" s="1399">
        <v>64676709</v>
      </c>
      <c r="DT7" s="1399"/>
      <c r="DU7" s="1399"/>
      <c r="DV7" s="1399">
        <v>0</v>
      </c>
      <c r="DW7" s="1399"/>
      <c r="DX7" s="1399"/>
      <c r="DY7" s="1399"/>
      <c r="DZ7" s="1399">
        <v>0</v>
      </c>
      <c r="EA7" s="1399">
        <v>0</v>
      </c>
      <c r="EB7" s="1399"/>
      <c r="EC7" s="1399"/>
      <c r="ED7" s="1399">
        <v>0</v>
      </c>
      <c r="EE7" s="1399"/>
      <c r="EF7" s="1399"/>
      <c r="EG7" s="1399">
        <v>0</v>
      </c>
      <c r="EH7" s="1399"/>
      <c r="EI7" s="1399"/>
      <c r="EJ7" s="1399"/>
      <c r="EK7" s="1399">
        <v>0</v>
      </c>
      <c r="EL7" s="1399"/>
      <c r="EM7" s="1399">
        <v>0</v>
      </c>
      <c r="EN7" s="1399"/>
      <c r="EO7" s="1399"/>
      <c r="EP7" s="1399"/>
      <c r="EQ7" s="1399">
        <v>0</v>
      </c>
      <c r="ER7" s="1399"/>
      <c r="ES7" s="1399"/>
      <c r="ET7" s="1399"/>
      <c r="EU7" s="1399">
        <v>0</v>
      </c>
      <c r="EV7" s="1399"/>
      <c r="EW7" s="1399"/>
      <c r="EX7" s="1399"/>
      <c r="EY7" s="1399"/>
      <c r="EZ7" s="1399">
        <v>0</v>
      </c>
      <c r="FA7" s="1399"/>
      <c r="FB7" s="1399">
        <v>0</v>
      </c>
      <c r="FC7" s="1399"/>
      <c r="FD7" s="1399"/>
      <c r="FE7" s="1399"/>
      <c r="FF7" s="1399">
        <v>0</v>
      </c>
      <c r="FG7" s="1399"/>
      <c r="FH7" s="1399"/>
      <c r="FI7" s="1399"/>
      <c r="FJ7" s="1399">
        <v>0</v>
      </c>
      <c r="FK7" s="1399"/>
      <c r="FL7" s="1399"/>
      <c r="FM7" s="1399"/>
      <c r="FN7" s="1399"/>
      <c r="FO7" s="1399">
        <v>0</v>
      </c>
      <c r="FP7" s="1399"/>
      <c r="FQ7" s="1399"/>
      <c r="FR7" s="1399"/>
      <c r="FS7" s="1399"/>
      <c r="FT7" s="1399"/>
      <c r="FU7" s="1399"/>
      <c r="FV7" s="1399"/>
      <c r="FW7" s="1399">
        <v>21298812</v>
      </c>
      <c r="FX7" s="1399">
        <v>15625713</v>
      </c>
      <c r="FY7" s="1399">
        <v>5523069</v>
      </c>
      <c r="FZ7" s="1399">
        <v>150030</v>
      </c>
      <c r="GA7" s="1399"/>
      <c r="GB7" s="1399">
        <v>10274230</v>
      </c>
      <c r="GC7" s="1399"/>
      <c r="GD7" s="1399"/>
      <c r="GE7" s="1399"/>
      <c r="GF7" s="1399">
        <v>98893214</v>
      </c>
      <c r="GG7" s="1198"/>
    </row>
    <row r="8" spans="2:189">
      <c r="B8" s="1200">
        <v>42125</v>
      </c>
      <c r="C8" s="1399"/>
      <c r="D8" s="1399"/>
      <c r="E8" s="1399">
        <v>3031</v>
      </c>
      <c r="F8" s="1399"/>
      <c r="G8" s="1399">
        <v>3031</v>
      </c>
      <c r="H8" s="1399"/>
      <c r="I8" s="1399"/>
      <c r="J8" s="1399">
        <v>0</v>
      </c>
      <c r="K8" s="1399">
        <v>0</v>
      </c>
      <c r="L8" s="1399"/>
      <c r="M8" s="1399"/>
      <c r="N8" s="1399">
        <v>0</v>
      </c>
      <c r="O8" s="1399"/>
      <c r="P8" s="1399"/>
      <c r="Q8" s="1399">
        <v>0</v>
      </c>
      <c r="R8" s="1399"/>
      <c r="S8" s="1399"/>
      <c r="T8" s="1399"/>
      <c r="U8" s="1399">
        <v>0</v>
      </c>
      <c r="V8" s="1399">
        <v>0</v>
      </c>
      <c r="W8" s="1399"/>
      <c r="X8" s="1399"/>
      <c r="Y8" s="1399"/>
      <c r="Z8" s="1399">
        <v>0</v>
      </c>
      <c r="AA8" s="1399"/>
      <c r="AB8" s="1399"/>
      <c r="AC8" s="1399">
        <v>0</v>
      </c>
      <c r="AD8" s="1399"/>
      <c r="AE8" s="1399"/>
      <c r="AF8" s="1399"/>
      <c r="AG8" s="1399">
        <v>0</v>
      </c>
      <c r="AH8" s="1399"/>
      <c r="AI8" s="1399"/>
      <c r="AJ8" s="1399"/>
      <c r="AK8" s="1399"/>
      <c r="AL8" s="1399">
        <v>0</v>
      </c>
      <c r="AM8" s="1399"/>
      <c r="AN8" s="1399"/>
      <c r="AO8" s="1399"/>
      <c r="AP8" s="1399"/>
      <c r="AQ8" s="1399">
        <v>441103</v>
      </c>
      <c r="AR8" s="1399">
        <v>431136</v>
      </c>
      <c r="AS8" s="1399">
        <v>9967</v>
      </c>
      <c r="AT8" s="1399">
        <v>9967</v>
      </c>
      <c r="AU8" s="1399"/>
      <c r="AV8" s="1399"/>
      <c r="AW8" s="1399"/>
      <c r="AX8" s="1399"/>
      <c r="AY8" s="1399">
        <v>178712</v>
      </c>
      <c r="AZ8" s="1399">
        <v>178712</v>
      </c>
      <c r="BA8" s="1399">
        <v>178712</v>
      </c>
      <c r="BB8" s="1399"/>
      <c r="BC8" s="1399"/>
      <c r="BD8" s="1399"/>
      <c r="BE8" s="1399">
        <v>0</v>
      </c>
      <c r="BF8" s="1399"/>
      <c r="BG8" s="1399"/>
      <c r="BH8" s="1399"/>
      <c r="BI8" s="1399"/>
      <c r="BJ8" s="1399"/>
      <c r="BK8" s="1399"/>
      <c r="BL8" s="1399">
        <v>0</v>
      </c>
      <c r="BM8" s="1399">
        <v>0</v>
      </c>
      <c r="BN8" s="1399"/>
      <c r="BO8" s="1399"/>
      <c r="BP8" s="1399"/>
      <c r="BQ8" s="1399"/>
      <c r="BR8" s="1399"/>
      <c r="BS8" s="1399"/>
      <c r="BT8" s="1399">
        <v>0</v>
      </c>
      <c r="BU8" s="1399">
        <v>0</v>
      </c>
      <c r="BV8" s="1399"/>
      <c r="BW8" s="1399"/>
      <c r="BX8" s="1399"/>
      <c r="BY8" s="1399"/>
      <c r="BZ8" s="1399">
        <v>0</v>
      </c>
      <c r="CA8" s="1399"/>
      <c r="CB8" s="1399"/>
      <c r="CC8" s="1399"/>
      <c r="CD8" s="1399"/>
      <c r="CE8" s="1399"/>
      <c r="CF8" s="1399"/>
      <c r="CG8" s="1399"/>
      <c r="CH8" s="1399"/>
      <c r="CI8" s="1399"/>
      <c r="CJ8" s="1399"/>
      <c r="CK8" s="1399"/>
      <c r="CL8" s="1399"/>
      <c r="CM8" s="1399"/>
      <c r="CN8" s="1399">
        <v>0</v>
      </c>
      <c r="CO8" s="1399">
        <v>0</v>
      </c>
      <c r="CP8" s="1399"/>
      <c r="CQ8" s="1399"/>
      <c r="CR8" s="1399"/>
      <c r="CS8" s="1399"/>
      <c r="CT8" s="1399"/>
      <c r="CU8" s="1399">
        <v>0</v>
      </c>
      <c r="CV8" s="1399"/>
      <c r="CW8" s="1399"/>
      <c r="CX8" s="1399"/>
      <c r="CY8" s="1399"/>
      <c r="CZ8" s="1399"/>
      <c r="DA8" s="1399"/>
      <c r="DB8" s="1399">
        <v>0</v>
      </c>
      <c r="DC8" s="1399"/>
      <c r="DD8" s="1399"/>
      <c r="DE8" s="1399"/>
      <c r="DF8" s="1399">
        <v>67861046</v>
      </c>
      <c r="DG8" s="1399">
        <v>0</v>
      </c>
      <c r="DH8" s="1399">
        <v>0</v>
      </c>
      <c r="DI8" s="1399"/>
      <c r="DJ8" s="1399"/>
      <c r="DK8" s="1399">
        <v>0</v>
      </c>
      <c r="DL8" s="1399"/>
      <c r="DM8" s="1399"/>
      <c r="DN8" s="1399">
        <v>0</v>
      </c>
      <c r="DO8" s="1399"/>
      <c r="DP8" s="1399"/>
      <c r="DQ8" s="1399">
        <v>67861046</v>
      </c>
      <c r="DR8" s="1399">
        <v>2096477</v>
      </c>
      <c r="DS8" s="1399">
        <v>65764569</v>
      </c>
      <c r="DT8" s="1399"/>
      <c r="DU8" s="1399"/>
      <c r="DV8" s="1399">
        <v>0</v>
      </c>
      <c r="DW8" s="1399"/>
      <c r="DX8" s="1399"/>
      <c r="DY8" s="1399"/>
      <c r="DZ8" s="1399">
        <v>0</v>
      </c>
      <c r="EA8" s="1399">
        <v>0</v>
      </c>
      <c r="EB8" s="1399"/>
      <c r="EC8" s="1399"/>
      <c r="ED8" s="1399">
        <v>0</v>
      </c>
      <c r="EE8" s="1399"/>
      <c r="EF8" s="1399"/>
      <c r="EG8" s="1399">
        <v>0</v>
      </c>
      <c r="EH8" s="1399"/>
      <c r="EI8" s="1399"/>
      <c r="EJ8" s="1399"/>
      <c r="EK8" s="1399">
        <v>0</v>
      </c>
      <c r="EL8" s="1399"/>
      <c r="EM8" s="1399">
        <v>0</v>
      </c>
      <c r="EN8" s="1399"/>
      <c r="EO8" s="1399"/>
      <c r="EP8" s="1399"/>
      <c r="EQ8" s="1399">
        <v>0</v>
      </c>
      <c r="ER8" s="1399"/>
      <c r="ES8" s="1399"/>
      <c r="ET8" s="1399"/>
      <c r="EU8" s="1399">
        <v>0</v>
      </c>
      <c r="EV8" s="1399"/>
      <c r="EW8" s="1399"/>
      <c r="EX8" s="1399"/>
      <c r="EY8" s="1399"/>
      <c r="EZ8" s="1399">
        <v>0</v>
      </c>
      <c r="FA8" s="1399"/>
      <c r="FB8" s="1399">
        <v>0</v>
      </c>
      <c r="FC8" s="1399"/>
      <c r="FD8" s="1399"/>
      <c r="FE8" s="1399"/>
      <c r="FF8" s="1399">
        <v>0</v>
      </c>
      <c r="FG8" s="1399"/>
      <c r="FH8" s="1399"/>
      <c r="FI8" s="1399"/>
      <c r="FJ8" s="1399">
        <v>0</v>
      </c>
      <c r="FK8" s="1399"/>
      <c r="FL8" s="1399"/>
      <c r="FM8" s="1399"/>
      <c r="FN8" s="1399"/>
      <c r="FO8" s="1399">
        <v>0</v>
      </c>
      <c r="FP8" s="1399"/>
      <c r="FQ8" s="1399"/>
      <c r="FR8" s="1399"/>
      <c r="FS8" s="1399"/>
      <c r="FT8" s="1399"/>
      <c r="FU8" s="1399"/>
      <c r="FV8" s="1399"/>
      <c r="FW8" s="1399">
        <v>21203556</v>
      </c>
      <c r="FX8" s="1399">
        <v>15620764</v>
      </c>
      <c r="FY8" s="1399">
        <v>5437224</v>
      </c>
      <c r="FZ8" s="1399">
        <v>145568</v>
      </c>
      <c r="GA8" s="1399"/>
      <c r="GB8" s="1399">
        <v>9595968</v>
      </c>
      <c r="GC8" s="1399"/>
      <c r="GD8" s="1399"/>
      <c r="GE8" s="1399"/>
      <c r="GF8" s="1399">
        <v>99283416</v>
      </c>
      <c r="GG8" s="1198"/>
    </row>
    <row r="9" spans="2:189">
      <c r="B9" s="1200">
        <v>42156</v>
      </c>
      <c r="C9" s="1399"/>
      <c r="D9" s="1399"/>
      <c r="E9" s="1399">
        <v>30499.77</v>
      </c>
      <c r="F9" s="1399"/>
      <c r="G9" s="1399">
        <v>30499.77</v>
      </c>
      <c r="H9" s="1399"/>
      <c r="I9" s="1399"/>
      <c r="J9" s="1399">
        <v>0</v>
      </c>
      <c r="K9" s="1399">
        <v>0</v>
      </c>
      <c r="L9" s="1399"/>
      <c r="M9" s="1399"/>
      <c r="N9" s="1399">
        <v>0</v>
      </c>
      <c r="O9" s="1399"/>
      <c r="P9" s="1399"/>
      <c r="Q9" s="1399">
        <v>0</v>
      </c>
      <c r="R9" s="1399"/>
      <c r="S9" s="1399"/>
      <c r="T9" s="1399"/>
      <c r="U9" s="1399">
        <v>0</v>
      </c>
      <c r="V9" s="1399">
        <v>0</v>
      </c>
      <c r="W9" s="1399"/>
      <c r="X9" s="1399"/>
      <c r="Y9" s="1399"/>
      <c r="Z9" s="1399">
        <v>0</v>
      </c>
      <c r="AA9" s="1399"/>
      <c r="AB9" s="1399"/>
      <c r="AC9" s="1399">
        <v>0</v>
      </c>
      <c r="AD9" s="1399"/>
      <c r="AE9" s="1399"/>
      <c r="AF9" s="1399"/>
      <c r="AG9" s="1399">
        <v>0</v>
      </c>
      <c r="AH9" s="1399"/>
      <c r="AI9" s="1399"/>
      <c r="AJ9" s="1399"/>
      <c r="AK9" s="1399"/>
      <c r="AL9" s="1399">
        <v>0</v>
      </c>
      <c r="AM9" s="1399"/>
      <c r="AN9" s="1399"/>
      <c r="AO9" s="1399"/>
      <c r="AP9" s="1399"/>
      <c r="AQ9" s="1399">
        <v>293177.21871118544</v>
      </c>
      <c r="AR9" s="1399">
        <v>283210.67489377043</v>
      </c>
      <c r="AS9" s="1399">
        <v>9966.5438174150004</v>
      </c>
      <c r="AT9" s="1399">
        <v>9966.5438174150004</v>
      </c>
      <c r="AU9" s="1399"/>
      <c r="AV9" s="1399"/>
      <c r="AW9" s="1399"/>
      <c r="AX9" s="1399"/>
      <c r="AY9" s="1399">
        <v>178712</v>
      </c>
      <c r="AZ9" s="1399">
        <v>178712</v>
      </c>
      <c r="BA9" s="1399">
        <v>178712</v>
      </c>
      <c r="BB9" s="1399"/>
      <c r="BC9" s="1399"/>
      <c r="BD9" s="1399"/>
      <c r="BE9" s="1399">
        <v>0</v>
      </c>
      <c r="BF9" s="1399"/>
      <c r="BG9" s="1399"/>
      <c r="BH9" s="1399"/>
      <c r="BI9" s="1399"/>
      <c r="BJ9" s="1399"/>
      <c r="BK9" s="1399"/>
      <c r="BL9" s="1399">
        <v>0</v>
      </c>
      <c r="BM9" s="1399">
        <v>0</v>
      </c>
      <c r="BN9" s="1399"/>
      <c r="BO9" s="1399"/>
      <c r="BP9" s="1399"/>
      <c r="BQ9" s="1399"/>
      <c r="BR9" s="1399"/>
      <c r="BS9" s="1399"/>
      <c r="BT9" s="1399">
        <v>0</v>
      </c>
      <c r="BU9" s="1399">
        <v>0</v>
      </c>
      <c r="BV9" s="1399"/>
      <c r="BW9" s="1399"/>
      <c r="BX9" s="1399"/>
      <c r="BY9" s="1399"/>
      <c r="BZ9" s="1399">
        <v>0</v>
      </c>
      <c r="CA9" s="1399"/>
      <c r="CB9" s="1399"/>
      <c r="CC9" s="1399"/>
      <c r="CD9" s="1399"/>
      <c r="CE9" s="1399"/>
      <c r="CF9" s="1399"/>
      <c r="CG9" s="1399"/>
      <c r="CH9" s="1399"/>
      <c r="CI9" s="1399"/>
      <c r="CJ9" s="1399"/>
      <c r="CK9" s="1399"/>
      <c r="CL9" s="1399"/>
      <c r="CM9" s="1399"/>
      <c r="CN9" s="1399">
        <v>0</v>
      </c>
      <c r="CO9" s="1399">
        <v>0</v>
      </c>
      <c r="CP9" s="1399"/>
      <c r="CQ9" s="1399"/>
      <c r="CR9" s="1399"/>
      <c r="CS9" s="1399"/>
      <c r="CT9" s="1399"/>
      <c r="CU9" s="1399">
        <v>0</v>
      </c>
      <c r="CV9" s="1399"/>
      <c r="CW9" s="1399"/>
      <c r="CX9" s="1399"/>
      <c r="CY9" s="1399"/>
      <c r="CZ9" s="1399"/>
      <c r="DA9" s="1399"/>
      <c r="DB9" s="1399">
        <v>0</v>
      </c>
      <c r="DC9" s="1399"/>
      <c r="DD9" s="1399"/>
      <c r="DE9" s="1399"/>
      <c r="DF9" s="1399">
        <v>68128225.270000026</v>
      </c>
      <c r="DG9" s="1399">
        <v>0</v>
      </c>
      <c r="DH9" s="1399">
        <v>0</v>
      </c>
      <c r="DI9" s="1399"/>
      <c r="DJ9" s="1399"/>
      <c r="DK9" s="1399">
        <v>0</v>
      </c>
      <c r="DL9" s="1399"/>
      <c r="DM9" s="1399"/>
      <c r="DN9" s="1399">
        <v>0</v>
      </c>
      <c r="DO9" s="1399"/>
      <c r="DP9" s="1399"/>
      <c r="DQ9" s="1399">
        <v>68128225.270000026</v>
      </c>
      <c r="DR9" s="1399">
        <v>2104709.36614786</v>
      </c>
      <c r="DS9" s="1399">
        <v>66023515.903852165</v>
      </c>
      <c r="DT9" s="1399"/>
      <c r="DU9" s="1399"/>
      <c r="DV9" s="1399">
        <v>0</v>
      </c>
      <c r="DW9" s="1399"/>
      <c r="DX9" s="1399"/>
      <c r="DY9" s="1399"/>
      <c r="DZ9" s="1399">
        <v>0</v>
      </c>
      <c r="EA9" s="1399">
        <v>0</v>
      </c>
      <c r="EB9" s="1399"/>
      <c r="EC9" s="1399"/>
      <c r="ED9" s="1399">
        <v>0</v>
      </c>
      <c r="EE9" s="1399"/>
      <c r="EF9" s="1399"/>
      <c r="EG9" s="1399">
        <v>0</v>
      </c>
      <c r="EH9" s="1399"/>
      <c r="EI9" s="1399"/>
      <c r="EJ9" s="1399"/>
      <c r="EK9" s="1399">
        <v>0</v>
      </c>
      <c r="EL9" s="1399"/>
      <c r="EM9" s="1399">
        <v>0</v>
      </c>
      <c r="EN9" s="1399"/>
      <c r="EO9" s="1399"/>
      <c r="EP9" s="1399"/>
      <c r="EQ9" s="1399">
        <v>0</v>
      </c>
      <c r="ER9" s="1399"/>
      <c r="ES9" s="1399"/>
      <c r="ET9" s="1399"/>
      <c r="EU9" s="1399">
        <v>0</v>
      </c>
      <c r="EV9" s="1399"/>
      <c r="EW9" s="1399"/>
      <c r="EX9" s="1399"/>
      <c r="EY9" s="1399"/>
      <c r="EZ9" s="1399">
        <v>0</v>
      </c>
      <c r="FA9" s="1399"/>
      <c r="FB9" s="1399">
        <v>0</v>
      </c>
      <c r="FC9" s="1399"/>
      <c r="FD9" s="1399"/>
      <c r="FE9" s="1399"/>
      <c r="FF9" s="1399">
        <v>0</v>
      </c>
      <c r="FG9" s="1399"/>
      <c r="FH9" s="1399"/>
      <c r="FI9" s="1399"/>
      <c r="FJ9" s="1399">
        <v>0</v>
      </c>
      <c r="FK9" s="1399"/>
      <c r="FL9" s="1399"/>
      <c r="FM9" s="1399"/>
      <c r="FN9" s="1399"/>
      <c r="FO9" s="1399">
        <v>0</v>
      </c>
      <c r="FP9" s="1399"/>
      <c r="FQ9" s="1399"/>
      <c r="FR9" s="1399"/>
      <c r="FS9" s="1399"/>
      <c r="FT9" s="1399"/>
      <c r="FU9" s="1399"/>
      <c r="FV9" s="1399"/>
      <c r="FW9" s="1399">
        <v>21110017.310000002</v>
      </c>
      <c r="FX9" s="1399">
        <v>15615925.450000001</v>
      </c>
      <c r="FY9" s="1399">
        <v>5353295.3099999996</v>
      </c>
      <c r="FZ9" s="1399">
        <v>140796.54999999999</v>
      </c>
      <c r="GA9" s="1399"/>
      <c r="GB9" s="1399">
        <v>9696091.5799999982</v>
      </c>
      <c r="GC9" s="1399"/>
      <c r="GD9" s="1399"/>
      <c r="GE9" s="1399"/>
      <c r="GF9" s="1399">
        <v>99436723.148711205</v>
      </c>
      <c r="GG9" s="1198"/>
    </row>
    <row r="10" spans="2:189">
      <c r="B10" s="1200">
        <v>42186</v>
      </c>
      <c r="C10" s="1399"/>
      <c r="D10" s="1399"/>
      <c r="E10" s="1399">
        <v>1608276</v>
      </c>
      <c r="F10" s="1399"/>
      <c r="G10" s="1399">
        <v>1608276</v>
      </c>
      <c r="H10" s="1399"/>
      <c r="I10" s="1399"/>
      <c r="J10" s="1399">
        <v>0</v>
      </c>
      <c r="K10" s="1399">
        <v>0</v>
      </c>
      <c r="L10" s="1399"/>
      <c r="M10" s="1399"/>
      <c r="N10" s="1399">
        <v>0</v>
      </c>
      <c r="O10" s="1399"/>
      <c r="P10" s="1399"/>
      <c r="Q10" s="1399">
        <v>0</v>
      </c>
      <c r="R10" s="1399"/>
      <c r="S10" s="1399"/>
      <c r="T10" s="1399"/>
      <c r="U10" s="1399">
        <v>0</v>
      </c>
      <c r="V10" s="1399">
        <v>0</v>
      </c>
      <c r="W10" s="1399"/>
      <c r="X10" s="1399"/>
      <c r="Y10" s="1399"/>
      <c r="Z10" s="1399">
        <v>0</v>
      </c>
      <c r="AA10" s="1399"/>
      <c r="AB10" s="1399"/>
      <c r="AC10" s="1399">
        <v>0</v>
      </c>
      <c r="AD10" s="1399"/>
      <c r="AE10" s="1399"/>
      <c r="AF10" s="1399"/>
      <c r="AG10" s="1399">
        <v>0</v>
      </c>
      <c r="AH10" s="1399"/>
      <c r="AI10" s="1399"/>
      <c r="AJ10" s="1399"/>
      <c r="AK10" s="1399"/>
      <c r="AL10" s="1399">
        <v>0</v>
      </c>
      <c r="AM10" s="1399"/>
      <c r="AN10" s="1399"/>
      <c r="AO10" s="1399"/>
      <c r="AP10" s="1399"/>
      <c r="AQ10" s="1399">
        <v>171891</v>
      </c>
      <c r="AR10" s="1399">
        <v>161924</v>
      </c>
      <c r="AS10" s="1399">
        <v>9967</v>
      </c>
      <c r="AT10" s="1399">
        <v>9967</v>
      </c>
      <c r="AU10" s="1399"/>
      <c r="AV10" s="1399"/>
      <c r="AW10" s="1399"/>
      <c r="AX10" s="1399"/>
      <c r="AY10" s="1399">
        <v>178712</v>
      </c>
      <c r="AZ10" s="1399">
        <v>178712</v>
      </c>
      <c r="BA10" s="1399">
        <v>178712</v>
      </c>
      <c r="BB10" s="1399"/>
      <c r="BC10" s="1399"/>
      <c r="BD10" s="1399"/>
      <c r="BE10" s="1399">
        <v>0</v>
      </c>
      <c r="BF10" s="1399"/>
      <c r="BG10" s="1399"/>
      <c r="BH10" s="1399"/>
      <c r="BI10" s="1399"/>
      <c r="BJ10" s="1399"/>
      <c r="BK10" s="1399"/>
      <c r="BL10" s="1399">
        <v>0</v>
      </c>
      <c r="BM10" s="1399">
        <v>0</v>
      </c>
      <c r="BN10" s="1399"/>
      <c r="BO10" s="1399"/>
      <c r="BP10" s="1399"/>
      <c r="BQ10" s="1399"/>
      <c r="BR10" s="1399"/>
      <c r="BS10" s="1399"/>
      <c r="BT10" s="1399">
        <v>0</v>
      </c>
      <c r="BU10" s="1399">
        <v>0</v>
      </c>
      <c r="BV10" s="1399"/>
      <c r="BW10" s="1399"/>
      <c r="BX10" s="1399"/>
      <c r="BY10" s="1399"/>
      <c r="BZ10" s="1399">
        <v>0</v>
      </c>
      <c r="CA10" s="1399"/>
      <c r="CB10" s="1399"/>
      <c r="CC10" s="1399"/>
      <c r="CD10" s="1399"/>
      <c r="CE10" s="1399"/>
      <c r="CF10" s="1399"/>
      <c r="CG10" s="1399"/>
      <c r="CH10" s="1399"/>
      <c r="CI10" s="1399"/>
      <c r="CJ10" s="1399"/>
      <c r="CK10" s="1399"/>
      <c r="CL10" s="1399"/>
      <c r="CM10" s="1399"/>
      <c r="CN10" s="1399">
        <v>0</v>
      </c>
      <c r="CO10" s="1399">
        <v>0</v>
      </c>
      <c r="CP10" s="1399"/>
      <c r="CQ10" s="1399"/>
      <c r="CR10" s="1399"/>
      <c r="CS10" s="1399"/>
      <c r="CT10" s="1399"/>
      <c r="CU10" s="1399">
        <v>0</v>
      </c>
      <c r="CV10" s="1399"/>
      <c r="CW10" s="1399"/>
      <c r="CX10" s="1399"/>
      <c r="CY10" s="1399"/>
      <c r="CZ10" s="1399"/>
      <c r="DA10" s="1399"/>
      <c r="DB10" s="1399">
        <v>0</v>
      </c>
      <c r="DC10" s="1399"/>
      <c r="DD10" s="1399"/>
      <c r="DE10" s="1399"/>
      <c r="DF10" s="1399">
        <v>67788295</v>
      </c>
      <c r="DG10" s="1399">
        <v>0</v>
      </c>
      <c r="DH10" s="1399">
        <v>0</v>
      </c>
      <c r="DI10" s="1399"/>
      <c r="DJ10" s="1399"/>
      <c r="DK10" s="1399">
        <v>0</v>
      </c>
      <c r="DL10" s="1399"/>
      <c r="DM10" s="1399"/>
      <c r="DN10" s="1399">
        <v>0</v>
      </c>
      <c r="DO10" s="1399"/>
      <c r="DP10" s="1399"/>
      <c r="DQ10" s="1399">
        <v>67788295</v>
      </c>
      <c r="DR10" s="1399">
        <v>2094235</v>
      </c>
      <c r="DS10" s="1399">
        <v>65694060</v>
      </c>
      <c r="DT10" s="1399"/>
      <c r="DU10" s="1399"/>
      <c r="DV10" s="1399">
        <v>0</v>
      </c>
      <c r="DW10" s="1399"/>
      <c r="DX10" s="1399"/>
      <c r="DY10" s="1399"/>
      <c r="DZ10" s="1399">
        <v>0</v>
      </c>
      <c r="EA10" s="1399">
        <v>0</v>
      </c>
      <c r="EB10" s="1399"/>
      <c r="EC10" s="1399"/>
      <c r="ED10" s="1399">
        <v>0</v>
      </c>
      <c r="EE10" s="1399"/>
      <c r="EF10" s="1399"/>
      <c r="EG10" s="1399">
        <v>0</v>
      </c>
      <c r="EH10" s="1399"/>
      <c r="EI10" s="1399"/>
      <c r="EJ10" s="1399"/>
      <c r="EK10" s="1399">
        <v>0</v>
      </c>
      <c r="EL10" s="1399"/>
      <c r="EM10" s="1399">
        <v>0</v>
      </c>
      <c r="EN10" s="1399"/>
      <c r="EO10" s="1399"/>
      <c r="EP10" s="1399"/>
      <c r="EQ10" s="1399">
        <v>0</v>
      </c>
      <c r="ER10" s="1399"/>
      <c r="ES10" s="1399"/>
      <c r="ET10" s="1399"/>
      <c r="EU10" s="1399">
        <v>0</v>
      </c>
      <c r="EV10" s="1399"/>
      <c r="EW10" s="1399"/>
      <c r="EX10" s="1399"/>
      <c r="EY10" s="1399"/>
      <c r="EZ10" s="1399">
        <v>0</v>
      </c>
      <c r="FA10" s="1399"/>
      <c r="FB10" s="1399">
        <v>0</v>
      </c>
      <c r="FC10" s="1399"/>
      <c r="FD10" s="1399"/>
      <c r="FE10" s="1399"/>
      <c r="FF10" s="1399">
        <v>0</v>
      </c>
      <c r="FG10" s="1399"/>
      <c r="FH10" s="1399"/>
      <c r="FI10" s="1399"/>
      <c r="FJ10" s="1399">
        <v>0</v>
      </c>
      <c r="FK10" s="1399"/>
      <c r="FL10" s="1399"/>
      <c r="FM10" s="1399"/>
      <c r="FN10" s="1399"/>
      <c r="FO10" s="1399">
        <v>0</v>
      </c>
      <c r="FP10" s="1399"/>
      <c r="FQ10" s="1399"/>
      <c r="FR10" s="1399"/>
      <c r="FS10" s="1399"/>
      <c r="FT10" s="1399"/>
      <c r="FU10" s="1399"/>
      <c r="FV10" s="1399"/>
      <c r="FW10" s="1399">
        <v>21027278</v>
      </c>
      <c r="FX10" s="1399">
        <v>15611086</v>
      </c>
      <c r="FY10" s="1399">
        <v>5266609</v>
      </c>
      <c r="FZ10" s="1399">
        <v>149583</v>
      </c>
      <c r="GA10" s="1399"/>
      <c r="GB10" s="1399">
        <v>9201031</v>
      </c>
      <c r="GC10" s="1399"/>
      <c r="GD10" s="1399"/>
      <c r="GE10" s="1399"/>
      <c r="GF10" s="1399">
        <v>99975483</v>
      </c>
      <c r="GG10" s="1198"/>
    </row>
    <row r="11" spans="2:189">
      <c r="B11" s="1200">
        <v>42217</v>
      </c>
      <c r="C11" s="1399"/>
      <c r="D11" s="1399"/>
      <c r="E11" s="1399">
        <v>1770091</v>
      </c>
      <c r="F11" s="1399"/>
      <c r="G11" s="1399">
        <v>1770091</v>
      </c>
      <c r="H11" s="1399"/>
      <c r="I11" s="1399"/>
      <c r="J11" s="1399">
        <v>0</v>
      </c>
      <c r="K11" s="1399">
        <v>0</v>
      </c>
      <c r="L11" s="1399"/>
      <c r="M11" s="1399"/>
      <c r="N11" s="1399">
        <v>0</v>
      </c>
      <c r="O11" s="1399"/>
      <c r="P11" s="1399"/>
      <c r="Q11" s="1399">
        <v>0</v>
      </c>
      <c r="R11" s="1399"/>
      <c r="S11" s="1399"/>
      <c r="T11" s="1399"/>
      <c r="U11" s="1399">
        <v>0</v>
      </c>
      <c r="V11" s="1399">
        <v>0</v>
      </c>
      <c r="W11" s="1399"/>
      <c r="X11" s="1399"/>
      <c r="Y11" s="1399"/>
      <c r="Z11" s="1399">
        <v>0</v>
      </c>
      <c r="AA11" s="1399"/>
      <c r="AB11" s="1399"/>
      <c r="AC11" s="1399">
        <v>0</v>
      </c>
      <c r="AD11" s="1399"/>
      <c r="AE11" s="1399"/>
      <c r="AF11" s="1399"/>
      <c r="AG11" s="1399">
        <v>0</v>
      </c>
      <c r="AH11" s="1399"/>
      <c r="AI11" s="1399"/>
      <c r="AJ11" s="1399"/>
      <c r="AK11" s="1399"/>
      <c r="AL11" s="1399">
        <v>0</v>
      </c>
      <c r="AM11" s="1399"/>
      <c r="AN11" s="1399"/>
      <c r="AO11" s="1399"/>
      <c r="AP11" s="1399"/>
      <c r="AQ11" s="1399">
        <v>81208</v>
      </c>
      <c r="AR11" s="1399">
        <v>71241</v>
      </c>
      <c r="AS11" s="1399">
        <v>9967</v>
      </c>
      <c r="AT11" s="1399">
        <v>9967</v>
      </c>
      <c r="AU11" s="1399"/>
      <c r="AV11" s="1399"/>
      <c r="AW11" s="1399"/>
      <c r="AX11" s="1399"/>
      <c r="AY11" s="1399">
        <v>178712</v>
      </c>
      <c r="AZ11" s="1399">
        <v>178712</v>
      </c>
      <c r="BA11" s="1399">
        <v>178712</v>
      </c>
      <c r="BB11" s="1399"/>
      <c r="BC11" s="1399"/>
      <c r="BD11" s="1399"/>
      <c r="BE11" s="1399">
        <v>0</v>
      </c>
      <c r="BF11" s="1399"/>
      <c r="BG11" s="1399"/>
      <c r="BH11" s="1399"/>
      <c r="BI11" s="1399"/>
      <c r="BJ11" s="1399"/>
      <c r="BK11" s="1399"/>
      <c r="BL11" s="1399">
        <v>0</v>
      </c>
      <c r="BM11" s="1399">
        <v>0</v>
      </c>
      <c r="BN11" s="1399"/>
      <c r="BO11" s="1399"/>
      <c r="BP11" s="1399"/>
      <c r="BQ11" s="1399"/>
      <c r="BR11" s="1399"/>
      <c r="BS11" s="1399"/>
      <c r="BT11" s="1399">
        <v>0</v>
      </c>
      <c r="BU11" s="1399">
        <v>0</v>
      </c>
      <c r="BV11" s="1399"/>
      <c r="BW11" s="1399"/>
      <c r="BX11" s="1399"/>
      <c r="BY11" s="1399"/>
      <c r="BZ11" s="1399">
        <v>0</v>
      </c>
      <c r="CA11" s="1399"/>
      <c r="CB11" s="1399"/>
      <c r="CC11" s="1399"/>
      <c r="CD11" s="1399"/>
      <c r="CE11" s="1399"/>
      <c r="CF11" s="1399"/>
      <c r="CG11" s="1399"/>
      <c r="CH11" s="1399"/>
      <c r="CI11" s="1399"/>
      <c r="CJ11" s="1399"/>
      <c r="CK11" s="1399"/>
      <c r="CL11" s="1399"/>
      <c r="CM11" s="1399"/>
      <c r="CN11" s="1399">
        <v>0</v>
      </c>
      <c r="CO11" s="1399">
        <v>0</v>
      </c>
      <c r="CP11" s="1399"/>
      <c r="CQ11" s="1399"/>
      <c r="CR11" s="1399"/>
      <c r="CS11" s="1399"/>
      <c r="CT11" s="1399"/>
      <c r="CU11" s="1399">
        <v>0</v>
      </c>
      <c r="CV11" s="1399"/>
      <c r="CW11" s="1399"/>
      <c r="CX11" s="1399"/>
      <c r="CY11" s="1399"/>
      <c r="CZ11" s="1399"/>
      <c r="DA11" s="1399"/>
      <c r="DB11" s="1399">
        <v>0</v>
      </c>
      <c r="DC11" s="1399"/>
      <c r="DD11" s="1399"/>
      <c r="DE11" s="1399"/>
      <c r="DF11" s="1399">
        <v>60008121</v>
      </c>
      <c r="DG11" s="1399">
        <v>0</v>
      </c>
      <c r="DH11" s="1399">
        <v>0</v>
      </c>
      <c r="DI11" s="1399"/>
      <c r="DJ11" s="1399"/>
      <c r="DK11" s="1399">
        <v>0</v>
      </c>
      <c r="DL11" s="1399"/>
      <c r="DM11" s="1399"/>
      <c r="DN11" s="1399">
        <v>0</v>
      </c>
      <c r="DO11" s="1399"/>
      <c r="DP11" s="1399"/>
      <c r="DQ11" s="1399">
        <v>60008121</v>
      </c>
      <c r="DR11" s="1399">
        <v>1854508</v>
      </c>
      <c r="DS11" s="1399">
        <v>58153613</v>
      </c>
      <c r="DT11" s="1399"/>
      <c r="DU11" s="1399"/>
      <c r="DV11" s="1399">
        <v>0</v>
      </c>
      <c r="DW11" s="1399"/>
      <c r="DX11" s="1399"/>
      <c r="DY11" s="1399"/>
      <c r="DZ11" s="1399">
        <v>0</v>
      </c>
      <c r="EA11" s="1399">
        <v>0</v>
      </c>
      <c r="EB11" s="1399"/>
      <c r="EC11" s="1399"/>
      <c r="ED11" s="1399">
        <v>0</v>
      </c>
      <c r="EE11" s="1399"/>
      <c r="EF11" s="1399"/>
      <c r="EG11" s="1399">
        <v>0</v>
      </c>
      <c r="EH11" s="1399"/>
      <c r="EI11" s="1399"/>
      <c r="EJ11" s="1399"/>
      <c r="EK11" s="1399">
        <v>0</v>
      </c>
      <c r="EL11" s="1399"/>
      <c r="EM11" s="1399">
        <v>0</v>
      </c>
      <c r="EN11" s="1399"/>
      <c r="EO11" s="1399"/>
      <c r="EP11" s="1399"/>
      <c r="EQ11" s="1399">
        <v>0</v>
      </c>
      <c r="ER11" s="1399"/>
      <c r="ES11" s="1399"/>
      <c r="ET11" s="1399"/>
      <c r="EU11" s="1399">
        <v>0</v>
      </c>
      <c r="EV11" s="1399"/>
      <c r="EW11" s="1399"/>
      <c r="EX11" s="1399"/>
      <c r="EY11" s="1399"/>
      <c r="EZ11" s="1399">
        <v>0</v>
      </c>
      <c r="FA11" s="1399"/>
      <c r="FB11" s="1399">
        <v>0</v>
      </c>
      <c r="FC11" s="1399"/>
      <c r="FD11" s="1399"/>
      <c r="FE11" s="1399"/>
      <c r="FF11" s="1399">
        <v>0</v>
      </c>
      <c r="FG11" s="1399"/>
      <c r="FH11" s="1399"/>
      <c r="FI11" s="1399"/>
      <c r="FJ11" s="1399">
        <v>0</v>
      </c>
      <c r="FK11" s="1399"/>
      <c r="FL11" s="1399"/>
      <c r="FM11" s="1399"/>
      <c r="FN11" s="1399"/>
      <c r="FO11" s="1399">
        <v>0</v>
      </c>
      <c r="FP11" s="1399"/>
      <c r="FQ11" s="1399"/>
      <c r="FR11" s="1399"/>
      <c r="FS11" s="1399"/>
      <c r="FT11" s="1399"/>
      <c r="FU11" s="1399"/>
      <c r="FV11" s="1399"/>
      <c r="FW11" s="1399">
        <v>28086409</v>
      </c>
      <c r="FX11" s="1399">
        <v>22806247</v>
      </c>
      <c r="FY11" s="1399">
        <v>5144137</v>
      </c>
      <c r="FZ11" s="1399">
        <v>136025</v>
      </c>
      <c r="GA11" s="1399"/>
      <c r="GB11" s="1399">
        <v>9268429</v>
      </c>
      <c r="GC11" s="1399"/>
      <c r="GD11" s="1399"/>
      <c r="GE11" s="1399"/>
      <c r="GF11" s="1399">
        <v>99392970</v>
      </c>
      <c r="GG11" s="1198"/>
    </row>
    <row r="12" spans="2:189">
      <c r="B12" s="1200">
        <v>42248</v>
      </c>
      <c r="C12" s="1399"/>
      <c r="D12" s="1399"/>
      <c r="E12" s="1399">
        <v>2221054</v>
      </c>
      <c r="F12" s="1399"/>
      <c r="G12" s="1399">
        <v>2221054</v>
      </c>
      <c r="H12" s="1399"/>
      <c r="I12" s="1399"/>
      <c r="J12" s="1399">
        <v>0</v>
      </c>
      <c r="K12" s="1399">
        <v>0</v>
      </c>
      <c r="L12" s="1399"/>
      <c r="M12" s="1399"/>
      <c r="N12" s="1399">
        <v>0</v>
      </c>
      <c r="O12" s="1399"/>
      <c r="P12" s="1399"/>
      <c r="Q12" s="1399">
        <v>0</v>
      </c>
      <c r="R12" s="1399"/>
      <c r="S12" s="1399"/>
      <c r="T12" s="1399"/>
      <c r="U12" s="1399">
        <v>0</v>
      </c>
      <c r="V12" s="1399">
        <v>0</v>
      </c>
      <c r="W12" s="1399"/>
      <c r="X12" s="1399"/>
      <c r="Y12" s="1399"/>
      <c r="Z12" s="1399">
        <v>0</v>
      </c>
      <c r="AA12" s="1399"/>
      <c r="AB12" s="1399"/>
      <c r="AC12" s="1399">
        <v>0</v>
      </c>
      <c r="AD12" s="1399"/>
      <c r="AE12" s="1399"/>
      <c r="AF12" s="1399"/>
      <c r="AG12" s="1399">
        <v>0</v>
      </c>
      <c r="AH12" s="1399"/>
      <c r="AI12" s="1399"/>
      <c r="AJ12" s="1399"/>
      <c r="AK12" s="1399"/>
      <c r="AL12" s="1399">
        <v>0</v>
      </c>
      <c r="AM12" s="1399"/>
      <c r="AN12" s="1399"/>
      <c r="AO12" s="1399"/>
      <c r="AP12" s="1399"/>
      <c r="AQ12" s="1399">
        <v>96306</v>
      </c>
      <c r="AR12" s="1399">
        <v>92945</v>
      </c>
      <c r="AS12" s="1399">
        <v>3361</v>
      </c>
      <c r="AT12" s="1399">
        <v>3361</v>
      </c>
      <c r="AU12" s="1399"/>
      <c r="AV12" s="1399"/>
      <c r="AW12" s="1399"/>
      <c r="AX12" s="1399"/>
      <c r="AY12" s="1399">
        <v>184216</v>
      </c>
      <c r="AZ12" s="1399">
        <v>184216</v>
      </c>
      <c r="BA12" s="1399">
        <v>184216</v>
      </c>
      <c r="BB12" s="1399"/>
      <c r="BC12" s="1399"/>
      <c r="BD12" s="1399"/>
      <c r="BE12" s="1399">
        <v>0</v>
      </c>
      <c r="BF12" s="1399"/>
      <c r="BG12" s="1399"/>
      <c r="BH12" s="1399"/>
      <c r="BI12" s="1399"/>
      <c r="BJ12" s="1399"/>
      <c r="BK12" s="1399"/>
      <c r="BL12" s="1399">
        <v>0</v>
      </c>
      <c r="BM12" s="1399">
        <v>0</v>
      </c>
      <c r="BN12" s="1399"/>
      <c r="BO12" s="1399"/>
      <c r="BP12" s="1399"/>
      <c r="BQ12" s="1399"/>
      <c r="BR12" s="1399"/>
      <c r="BS12" s="1399"/>
      <c r="BT12" s="1399">
        <v>0</v>
      </c>
      <c r="BU12" s="1399">
        <v>0</v>
      </c>
      <c r="BV12" s="1399"/>
      <c r="BW12" s="1399"/>
      <c r="BX12" s="1399"/>
      <c r="BY12" s="1399"/>
      <c r="BZ12" s="1399">
        <v>0</v>
      </c>
      <c r="CA12" s="1399"/>
      <c r="CB12" s="1399"/>
      <c r="CC12" s="1399"/>
      <c r="CD12" s="1399"/>
      <c r="CE12" s="1399"/>
      <c r="CF12" s="1399"/>
      <c r="CG12" s="1399"/>
      <c r="CH12" s="1399"/>
      <c r="CI12" s="1399"/>
      <c r="CJ12" s="1399"/>
      <c r="CK12" s="1399"/>
      <c r="CL12" s="1399"/>
      <c r="CM12" s="1399"/>
      <c r="CN12" s="1399">
        <v>0</v>
      </c>
      <c r="CO12" s="1399">
        <v>0</v>
      </c>
      <c r="CP12" s="1399"/>
      <c r="CQ12" s="1399"/>
      <c r="CR12" s="1399"/>
      <c r="CS12" s="1399"/>
      <c r="CT12" s="1399"/>
      <c r="CU12" s="1399">
        <v>0</v>
      </c>
      <c r="CV12" s="1399"/>
      <c r="CW12" s="1399"/>
      <c r="CX12" s="1399"/>
      <c r="CY12" s="1399"/>
      <c r="CZ12" s="1399"/>
      <c r="DA12" s="1399"/>
      <c r="DB12" s="1399">
        <v>0</v>
      </c>
      <c r="DC12" s="1399"/>
      <c r="DD12" s="1399"/>
      <c r="DE12" s="1399"/>
      <c r="DF12" s="1399">
        <v>59184587</v>
      </c>
      <c r="DG12" s="1399">
        <v>0</v>
      </c>
      <c r="DH12" s="1399">
        <v>0</v>
      </c>
      <c r="DI12" s="1399"/>
      <c r="DJ12" s="1399"/>
      <c r="DK12" s="1399">
        <v>0</v>
      </c>
      <c r="DL12" s="1399"/>
      <c r="DM12" s="1399"/>
      <c r="DN12" s="1399">
        <v>0</v>
      </c>
      <c r="DO12" s="1399"/>
      <c r="DP12" s="1399"/>
      <c r="DQ12" s="1399">
        <v>59184587</v>
      </c>
      <c r="DR12" s="1399">
        <v>1829303</v>
      </c>
      <c r="DS12" s="1399">
        <v>57355284</v>
      </c>
      <c r="DT12" s="1399"/>
      <c r="DU12" s="1399"/>
      <c r="DV12" s="1399">
        <v>0</v>
      </c>
      <c r="DW12" s="1399"/>
      <c r="DX12" s="1399"/>
      <c r="DY12" s="1399"/>
      <c r="DZ12" s="1399">
        <v>0</v>
      </c>
      <c r="EA12" s="1399">
        <v>0</v>
      </c>
      <c r="EB12" s="1399"/>
      <c r="EC12" s="1399"/>
      <c r="ED12" s="1399">
        <v>0</v>
      </c>
      <c r="EE12" s="1399"/>
      <c r="EF12" s="1399"/>
      <c r="EG12" s="1399">
        <v>0</v>
      </c>
      <c r="EH12" s="1399"/>
      <c r="EI12" s="1399"/>
      <c r="EJ12" s="1399"/>
      <c r="EK12" s="1399">
        <v>0</v>
      </c>
      <c r="EL12" s="1399"/>
      <c r="EM12" s="1399">
        <v>0</v>
      </c>
      <c r="EN12" s="1399"/>
      <c r="EO12" s="1399"/>
      <c r="EP12" s="1399"/>
      <c r="EQ12" s="1399">
        <v>0</v>
      </c>
      <c r="ER12" s="1399"/>
      <c r="ES12" s="1399"/>
      <c r="ET12" s="1399"/>
      <c r="EU12" s="1399">
        <v>0</v>
      </c>
      <c r="EV12" s="1399"/>
      <c r="EW12" s="1399"/>
      <c r="EX12" s="1399"/>
      <c r="EY12" s="1399"/>
      <c r="EZ12" s="1399">
        <v>0</v>
      </c>
      <c r="FA12" s="1399"/>
      <c r="FB12" s="1399">
        <v>0</v>
      </c>
      <c r="FC12" s="1399"/>
      <c r="FD12" s="1399"/>
      <c r="FE12" s="1399"/>
      <c r="FF12" s="1399">
        <v>0</v>
      </c>
      <c r="FG12" s="1399"/>
      <c r="FH12" s="1399"/>
      <c r="FI12" s="1399"/>
      <c r="FJ12" s="1399">
        <v>0</v>
      </c>
      <c r="FK12" s="1399"/>
      <c r="FL12" s="1399"/>
      <c r="FM12" s="1399"/>
      <c r="FN12" s="1399"/>
      <c r="FO12" s="1399">
        <v>0</v>
      </c>
      <c r="FP12" s="1399"/>
      <c r="FQ12" s="1399"/>
      <c r="FR12" s="1399"/>
      <c r="FS12" s="1399"/>
      <c r="FT12" s="1399"/>
      <c r="FU12" s="1399"/>
      <c r="FV12" s="1399"/>
      <c r="FW12" s="1399">
        <v>27953848</v>
      </c>
      <c r="FX12" s="1399">
        <v>22801469</v>
      </c>
      <c r="FY12" s="1399">
        <v>5024425</v>
      </c>
      <c r="FZ12" s="1399">
        <v>127954</v>
      </c>
      <c r="GA12" s="1399"/>
      <c r="GB12" s="1399">
        <v>9225666</v>
      </c>
      <c r="GC12" s="1399"/>
      <c r="GD12" s="1399"/>
      <c r="GE12" s="1399"/>
      <c r="GF12" s="1399">
        <v>98865677</v>
      </c>
      <c r="GG12" s="1198"/>
    </row>
    <row r="13" spans="2:189">
      <c r="B13" s="1200">
        <v>42278</v>
      </c>
      <c r="C13" s="1399"/>
      <c r="D13" s="1399"/>
      <c r="E13" s="1399">
        <v>2118218.14</v>
      </c>
      <c r="F13" s="1399"/>
      <c r="G13" s="1399">
        <v>2118218.14</v>
      </c>
      <c r="H13" s="1399"/>
      <c r="I13" s="1399"/>
      <c r="J13" s="1399">
        <v>0</v>
      </c>
      <c r="K13" s="1399">
        <v>0</v>
      </c>
      <c r="L13" s="1399"/>
      <c r="M13" s="1399"/>
      <c r="N13" s="1399">
        <v>0</v>
      </c>
      <c r="O13" s="1399"/>
      <c r="P13" s="1399"/>
      <c r="Q13" s="1399">
        <v>0</v>
      </c>
      <c r="R13" s="1399"/>
      <c r="S13" s="1399"/>
      <c r="T13" s="1399"/>
      <c r="U13" s="1399">
        <v>0</v>
      </c>
      <c r="V13" s="1399">
        <v>0</v>
      </c>
      <c r="W13" s="1399"/>
      <c r="X13" s="1399"/>
      <c r="Y13" s="1399"/>
      <c r="Z13" s="1399">
        <v>0</v>
      </c>
      <c r="AA13" s="1399"/>
      <c r="AB13" s="1399"/>
      <c r="AC13" s="1399">
        <v>0</v>
      </c>
      <c r="AD13" s="1399"/>
      <c r="AE13" s="1399"/>
      <c r="AF13" s="1399"/>
      <c r="AG13" s="1399">
        <v>0</v>
      </c>
      <c r="AH13" s="1399"/>
      <c r="AI13" s="1399"/>
      <c r="AJ13" s="1399"/>
      <c r="AK13" s="1399"/>
      <c r="AL13" s="1399">
        <v>0</v>
      </c>
      <c r="AM13" s="1399"/>
      <c r="AN13" s="1399"/>
      <c r="AO13" s="1399"/>
      <c r="AP13" s="1399"/>
      <c r="AQ13" s="1399">
        <v>103504.52</v>
      </c>
      <c r="AR13" s="1399">
        <v>100143.52</v>
      </c>
      <c r="AS13" s="1399">
        <v>3361</v>
      </c>
      <c r="AT13" s="1399">
        <v>3361</v>
      </c>
      <c r="AU13" s="1399"/>
      <c r="AV13" s="1399"/>
      <c r="AW13" s="1399"/>
      <c r="AX13" s="1399"/>
      <c r="AY13" s="1399">
        <v>184215.65</v>
      </c>
      <c r="AZ13" s="1399">
        <v>184215.65</v>
      </c>
      <c r="BA13" s="1399">
        <v>184215.65</v>
      </c>
      <c r="BB13" s="1399"/>
      <c r="BC13" s="1399"/>
      <c r="BD13" s="1399"/>
      <c r="BE13" s="1399">
        <v>0</v>
      </c>
      <c r="BF13" s="1399"/>
      <c r="BG13" s="1399"/>
      <c r="BH13" s="1399"/>
      <c r="BI13" s="1399"/>
      <c r="BJ13" s="1399"/>
      <c r="BK13" s="1399"/>
      <c r="BL13" s="1399">
        <v>0</v>
      </c>
      <c r="BM13" s="1399">
        <v>0</v>
      </c>
      <c r="BN13" s="1399"/>
      <c r="BO13" s="1399"/>
      <c r="BP13" s="1399"/>
      <c r="BQ13" s="1399"/>
      <c r="BR13" s="1399"/>
      <c r="BS13" s="1399"/>
      <c r="BT13" s="1399">
        <v>0</v>
      </c>
      <c r="BU13" s="1399">
        <v>0</v>
      </c>
      <c r="BV13" s="1399"/>
      <c r="BW13" s="1399"/>
      <c r="BX13" s="1399"/>
      <c r="BY13" s="1399"/>
      <c r="BZ13" s="1399">
        <v>0</v>
      </c>
      <c r="CA13" s="1399"/>
      <c r="CB13" s="1399"/>
      <c r="CC13" s="1399"/>
      <c r="CD13" s="1399"/>
      <c r="CE13" s="1399"/>
      <c r="CF13" s="1399"/>
      <c r="CG13" s="1399"/>
      <c r="CH13" s="1399"/>
      <c r="CI13" s="1399"/>
      <c r="CJ13" s="1399"/>
      <c r="CK13" s="1399"/>
      <c r="CL13" s="1399"/>
      <c r="CM13" s="1399"/>
      <c r="CN13" s="1399">
        <v>0</v>
      </c>
      <c r="CO13" s="1399">
        <v>0</v>
      </c>
      <c r="CP13" s="1399"/>
      <c r="CQ13" s="1399"/>
      <c r="CR13" s="1399"/>
      <c r="CS13" s="1399"/>
      <c r="CT13" s="1399"/>
      <c r="CU13" s="1399">
        <v>0</v>
      </c>
      <c r="CV13" s="1399"/>
      <c r="CW13" s="1399"/>
      <c r="CX13" s="1399"/>
      <c r="CY13" s="1399"/>
      <c r="CZ13" s="1399"/>
      <c r="DA13" s="1399"/>
      <c r="DB13" s="1399">
        <v>0</v>
      </c>
      <c r="DC13" s="1399"/>
      <c r="DD13" s="1399"/>
      <c r="DE13" s="1399"/>
      <c r="DF13" s="1399">
        <v>59424876.564292513</v>
      </c>
      <c r="DG13" s="1399">
        <v>0</v>
      </c>
      <c r="DH13" s="1399">
        <v>0</v>
      </c>
      <c r="DI13" s="1399"/>
      <c r="DJ13" s="1399"/>
      <c r="DK13" s="1399">
        <v>0</v>
      </c>
      <c r="DL13" s="1399"/>
      <c r="DM13" s="1399"/>
      <c r="DN13" s="1399">
        <v>0</v>
      </c>
      <c r="DO13" s="1399"/>
      <c r="DP13" s="1399"/>
      <c r="DQ13" s="1399">
        <v>59424876.564292513</v>
      </c>
      <c r="DR13" s="1399">
        <v>1836706.7783332467</v>
      </c>
      <c r="DS13" s="1399">
        <v>57588169.785959266</v>
      </c>
      <c r="DT13" s="1399"/>
      <c r="DU13" s="1399"/>
      <c r="DV13" s="1399">
        <v>0</v>
      </c>
      <c r="DW13" s="1399"/>
      <c r="DX13" s="1399"/>
      <c r="DY13" s="1399"/>
      <c r="DZ13" s="1399">
        <v>0</v>
      </c>
      <c r="EA13" s="1399">
        <v>0</v>
      </c>
      <c r="EB13" s="1399"/>
      <c r="EC13" s="1399"/>
      <c r="ED13" s="1399">
        <v>0</v>
      </c>
      <c r="EE13" s="1399"/>
      <c r="EF13" s="1399"/>
      <c r="EG13" s="1399">
        <v>0</v>
      </c>
      <c r="EH13" s="1399"/>
      <c r="EI13" s="1399"/>
      <c r="EJ13" s="1399"/>
      <c r="EK13" s="1399">
        <v>0</v>
      </c>
      <c r="EL13" s="1399"/>
      <c r="EM13" s="1399">
        <v>0</v>
      </c>
      <c r="EN13" s="1399"/>
      <c r="EO13" s="1399"/>
      <c r="EP13" s="1399"/>
      <c r="EQ13" s="1399">
        <v>0</v>
      </c>
      <c r="ER13" s="1399"/>
      <c r="ES13" s="1399"/>
      <c r="ET13" s="1399"/>
      <c r="EU13" s="1399">
        <v>0</v>
      </c>
      <c r="EV13" s="1399"/>
      <c r="EW13" s="1399"/>
      <c r="EX13" s="1399"/>
      <c r="EY13" s="1399"/>
      <c r="EZ13" s="1399">
        <v>0</v>
      </c>
      <c r="FA13" s="1399"/>
      <c r="FB13" s="1399">
        <v>0</v>
      </c>
      <c r="FC13" s="1399"/>
      <c r="FD13" s="1399"/>
      <c r="FE13" s="1399"/>
      <c r="FF13" s="1399">
        <v>0</v>
      </c>
      <c r="FG13" s="1399"/>
      <c r="FH13" s="1399"/>
      <c r="FI13" s="1399"/>
      <c r="FJ13" s="1399">
        <v>0</v>
      </c>
      <c r="FK13" s="1399"/>
      <c r="FL13" s="1399"/>
      <c r="FM13" s="1399"/>
      <c r="FN13" s="1399"/>
      <c r="FO13" s="1399">
        <v>0</v>
      </c>
      <c r="FP13" s="1399"/>
      <c r="FQ13" s="1399"/>
      <c r="FR13" s="1399"/>
      <c r="FS13" s="1399"/>
      <c r="FT13" s="1399"/>
      <c r="FU13" s="1399"/>
      <c r="FV13" s="1399"/>
      <c r="FW13" s="1399">
        <v>27821287.289999999</v>
      </c>
      <c r="FX13" s="1399">
        <v>22796691.530000001</v>
      </c>
      <c r="FY13" s="1399">
        <v>4904713.9099999983</v>
      </c>
      <c r="FZ13" s="1399">
        <v>119881.84999999992</v>
      </c>
      <c r="GA13" s="1399"/>
      <c r="GB13" s="1399">
        <v>9101265.959499998</v>
      </c>
      <c r="GC13" s="1399"/>
      <c r="GD13" s="1399"/>
      <c r="GE13" s="1399"/>
      <c r="GF13" s="1399">
        <v>98753368.123792514</v>
      </c>
      <c r="GG13" s="1198"/>
    </row>
    <row r="14" spans="2:189">
      <c r="B14" s="1200">
        <v>42309</v>
      </c>
      <c r="C14" s="1399"/>
      <c r="D14" s="1399"/>
      <c r="E14" s="1399">
        <v>2043128.45</v>
      </c>
      <c r="F14" s="1399"/>
      <c r="G14" s="1399">
        <v>2043128.45</v>
      </c>
      <c r="H14" s="1399"/>
      <c r="I14" s="1399"/>
      <c r="J14" s="1399">
        <v>0</v>
      </c>
      <c r="K14" s="1399">
        <v>0</v>
      </c>
      <c r="L14" s="1399"/>
      <c r="M14" s="1399"/>
      <c r="N14" s="1399">
        <v>0</v>
      </c>
      <c r="O14" s="1399"/>
      <c r="P14" s="1399"/>
      <c r="Q14" s="1399">
        <v>0</v>
      </c>
      <c r="R14" s="1399"/>
      <c r="S14" s="1399"/>
      <c r="T14" s="1399"/>
      <c r="U14" s="1399">
        <v>0</v>
      </c>
      <c r="V14" s="1399">
        <v>0</v>
      </c>
      <c r="W14" s="1399"/>
      <c r="X14" s="1399"/>
      <c r="Y14" s="1399"/>
      <c r="Z14" s="1399">
        <v>0</v>
      </c>
      <c r="AA14" s="1399"/>
      <c r="AB14" s="1399"/>
      <c r="AC14" s="1399">
        <v>0</v>
      </c>
      <c r="AD14" s="1399"/>
      <c r="AE14" s="1399"/>
      <c r="AF14" s="1399"/>
      <c r="AG14" s="1399">
        <v>0</v>
      </c>
      <c r="AH14" s="1399"/>
      <c r="AI14" s="1399"/>
      <c r="AJ14" s="1399"/>
      <c r="AK14" s="1399"/>
      <c r="AL14" s="1399">
        <v>0</v>
      </c>
      <c r="AM14" s="1399"/>
      <c r="AN14" s="1399"/>
      <c r="AO14" s="1399"/>
      <c r="AP14" s="1399"/>
      <c r="AQ14" s="1399">
        <v>128355.59</v>
      </c>
      <c r="AR14" s="1399">
        <v>124994.59</v>
      </c>
      <c r="AS14" s="1399">
        <v>3361</v>
      </c>
      <c r="AT14" s="1399">
        <v>3361</v>
      </c>
      <c r="AU14" s="1399"/>
      <c r="AV14" s="1399"/>
      <c r="AW14" s="1399"/>
      <c r="AX14" s="1399"/>
      <c r="AY14" s="1399">
        <v>184215.65</v>
      </c>
      <c r="AZ14" s="1399">
        <v>184215.65</v>
      </c>
      <c r="BA14" s="1399">
        <v>184215.65</v>
      </c>
      <c r="BB14" s="1399"/>
      <c r="BC14" s="1399"/>
      <c r="BD14" s="1399"/>
      <c r="BE14" s="1399">
        <v>0</v>
      </c>
      <c r="BF14" s="1399"/>
      <c r="BG14" s="1399"/>
      <c r="BH14" s="1399"/>
      <c r="BI14" s="1399"/>
      <c r="BJ14" s="1399"/>
      <c r="BK14" s="1399"/>
      <c r="BL14" s="1399">
        <v>0</v>
      </c>
      <c r="BM14" s="1399">
        <v>0</v>
      </c>
      <c r="BN14" s="1399"/>
      <c r="BO14" s="1399"/>
      <c r="BP14" s="1399"/>
      <c r="BQ14" s="1399"/>
      <c r="BR14" s="1399"/>
      <c r="BS14" s="1399"/>
      <c r="BT14" s="1399">
        <v>0</v>
      </c>
      <c r="BU14" s="1399">
        <v>0</v>
      </c>
      <c r="BV14" s="1399"/>
      <c r="BW14" s="1399"/>
      <c r="BX14" s="1399"/>
      <c r="BY14" s="1399"/>
      <c r="BZ14" s="1399">
        <v>0</v>
      </c>
      <c r="CA14" s="1399"/>
      <c r="CB14" s="1399"/>
      <c r="CC14" s="1399"/>
      <c r="CD14" s="1399"/>
      <c r="CE14" s="1399"/>
      <c r="CF14" s="1399"/>
      <c r="CG14" s="1399"/>
      <c r="CH14" s="1399"/>
      <c r="CI14" s="1399"/>
      <c r="CJ14" s="1399"/>
      <c r="CK14" s="1399"/>
      <c r="CL14" s="1399"/>
      <c r="CM14" s="1399"/>
      <c r="CN14" s="1399">
        <v>0</v>
      </c>
      <c r="CO14" s="1399">
        <v>0</v>
      </c>
      <c r="CP14" s="1399"/>
      <c r="CQ14" s="1399"/>
      <c r="CR14" s="1399"/>
      <c r="CS14" s="1399"/>
      <c r="CT14" s="1399"/>
      <c r="CU14" s="1399">
        <v>0</v>
      </c>
      <c r="CV14" s="1399"/>
      <c r="CW14" s="1399"/>
      <c r="CX14" s="1399"/>
      <c r="CY14" s="1399"/>
      <c r="CZ14" s="1399"/>
      <c r="DA14" s="1399"/>
      <c r="DB14" s="1399">
        <v>0</v>
      </c>
      <c r="DC14" s="1399"/>
      <c r="DD14" s="1399"/>
      <c r="DE14" s="1399"/>
      <c r="DF14" s="1399">
        <v>58530183.747297257</v>
      </c>
      <c r="DG14" s="1399">
        <v>0</v>
      </c>
      <c r="DH14" s="1399">
        <v>0</v>
      </c>
      <c r="DI14" s="1399"/>
      <c r="DJ14" s="1399"/>
      <c r="DK14" s="1399">
        <v>0</v>
      </c>
      <c r="DL14" s="1399"/>
      <c r="DM14" s="1399"/>
      <c r="DN14" s="1399">
        <v>0</v>
      </c>
      <c r="DO14" s="1399"/>
      <c r="DP14" s="1399"/>
      <c r="DQ14" s="1399">
        <v>58530183.747297257</v>
      </c>
      <c r="DR14" s="1399">
        <v>1809139.0315272107</v>
      </c>
      <c r="DS14" s="1399">
        <v>56721044.715770043</v>
      </c>
      <c r="DT14" s="1399"/>
      <c r="DU14" s="1399"/>
      <c r="DV14" s="1399">
        <v>0</v>
      </c>
      <c r="DW14" s="1399"/>
      <c r="DX14" s="1399"/>
      <c r="DY14" s="1399"/>
      <c r="DZ14" s="1399">
        <v>0</v>
      </c>
      <c r="EA14" s="1399">
        <v>0</v>
      </c>
      <c r="EB14" s="1399"/>
      <c r="EC14" s="1399"/>
      <c r="ED14" s="1399">
        <v>0</v>
      </c>
      <c r="EE14" s="1399"/>
      <c r="EF14" s="1399"/>
      <c r="EG14" s="1399">
        <v>0</v>
      </c>
      <c r="EH14" s="1399"/>
      <c r="EI14" s="1399"/>
      <c r="EJ14" s="1399"/>
      <c r="EK14" s="1399">
        <v>0</v>
      </c>
      <c r="EL14" s="1399"/>
      <c r="EM14" s="1399">
        <v>0</v>
      </c>
      <c r="EN14" s="1399"/>
      <c r="EO14" s="1399"/>
      <c r="EP14" s="1399"/>
      <c r="EQ14" s="1399">
        <v>0</v>
      </c>
      <c r="ER14" s="1399"/>
      <c r="ES14" s="1399"/>
      <c r="ET14" s="1399"/>
      <c r="EU14" s="1399">
        <v>0</v>
      </c>
      <c r="EV14" s="1399"/>
      <c r="EW14" s="1399"/>
      <c r="EX14" s="1399"/>
      <c r="EY14" s="1399"/>
      <c r="EZ14" s="1399">
        <v>0</v>
      </c>
      <c r="FA14" s="1399"/>
      <c r="FB14" s="1399">
        <v>0</v>
      </c>
      <c r="FC14" s="1399"/>
      <c r="FD14" s="1399"/>
      <c r="FE14" s="1399"/>
      <c r="FF14" s="1399">
        <v>0</v>
      </c>
      <c r="FG14" s="1399"/>
      <c r="FH14" s="1399"/>
      <c r="FI14" s="1399"/>
      <c r="FJ14" s="1399">
        <v>0</v>
      </c>
      <c r="FK14" s="1399"/>
      <c r="FL14" s="1399"/>
      <c r="FM14" s="1399"/>
      <c r="FN14" s="1399"/>
      <c r="FO14" s="1399">
        <v>0</v>
      </c>
      <c r="FP14" s="1399"/>
      <c r="FQ14" s="1399"/>
      <c r="FR14" s="1399"/>
      <c r="FS14" s="1399"/>
      <c r="FT14" s="1399"/>
      <c r="FU14" s="1399"/>
      <c r="FV14" s="1399"/>
      <c r="FW14" s="1399">
        <v>20594620.48</v>
      </c>
      <c r="FX14" s="1399">
        <v>15697807.960000001</v>
      </c>
      <c r="FY14" s="1399">
        <v>4785002.4699999969</v>
      </c>
      <c r="FZ14" s="1399">
        <v>111810.04999999987</v>
      </c>
      <c r="GA14" s="1399"/>
      <c r="GB14" s="1399">
        <v>9522526.8339999989</v>
      </c>
      <c r="GC14" s="1399"/>
      <c r="GD14" s="1399"/>
      <c r="GE14" s="1399"/>
      <c r="GF14" s="1399">
        <v>91003030.751297265</v>
      </c>
      <c r="GG14" s="1198"/>
    </row>
    <row r="15" spans="2:189">
      <c r="B15" s="1200">
        <v>42339</v>
      </c>
      <c r="C15" s="1399"/>
      <c r="D15" s="1399"/>
      <c r="E15" s="1399">
        <v>1591234.04</v>
      </c>
      <c r="F15" s="1399"/>
      <c r="G15" s="1399">
        <v>1591234.04</v>
      </c>
      <c r="H15" s="1399"/>
      <c r="I15" s="1399"/>
      <c r="J15" s="1399">
        <v>0</v>
      </c>
      <c r="K15" s="1399">
        <v>0</v>
      </c>
      <c r="L15" s="1399"/>
      <c r="M15" s="1399"/>
      <c r="N15" s="1399">
        <v>0</v>
      </c>
      <c r="O15" s="1399"/>
      <c r="P15" s="1399"/>
      <c r="Q15" s="1399">
        <v>0</v>
      </c>
      <c r="R15" s="1399"/>
      <c r="S15" s="1399"/>
      <c r="T15" s="1399"/>
      <c r="U15" s="1399">
        <v>0</v>
      </c>
      <c r="V15" s="1399">
        <v>0</v>
      </c>
      <c r="W15" s="1399"/>
      <c r="X15" s="1399"/>
      <c r="Y15" s="1399"/>
      <c r="Z15" s="1399">
        <v>0</v>
      </c>
      <c r="AA15" s="1399"/>
      <c r="AB15" s="1399"/>
      <c r="AC15" s="1399">
        <v>0</v>
      </c>
      <c r="AD15" s="1399"/>
      <c r="AE15" s="1399"/>
      <c r="AF15" s="1399"/>
      <c r="AG15" s="1399">
        <v>0</v>
      </c>
      <c r="AH15" s="1399"/>
      <c r="AI15" s="1399"/>
      <c r="AJ15" s="1399"/>
      <c r="AK15" s="1399"/>
      <c r="AL15" s="1399">
        <v>0</v>
      </c>
      <c r="AM15" s="1399"/>
      <c r="AN15" s="1399"/>
      <c r="AO15" s="1399"/>
      <c r="AP15" s="1399"/>
      <c r="AQ15" s="1399">
        <v>131972.23000000001</v>
      </c>
      <c r="AR15" s="1399">
        <v>110726.37000000001</v>
      </c>
      <c r="AS15" s="1399">
        <v>21245.859999999997</v>
      </c>
      <c r="AT15" s="1399">
        <v>21245.859999999997</v>
      </c>
      <c r="AU15" s="1399"/>
      <c r="AV15" s="1399"/>
      <c r="AW15" s="1399"/>
      <c r="AX15" s="1399"/>
      <c r="AY15" s="1399">
        <v>191391.25</v>
      </c>
      <c r="AZ15" s="1399">
        <v>191391.25</v>
      </c>
      <c r="BA15" s="1399">
        <v>191391.25</v>
      </c>
      <c r="BB15" s="1399"/>
      <c r="BC15" s="1399"/>
      <c r="BD15" s="1399"/>
      <c r="BE15" s="1399">
        <v>0</v>
      </c>
      <c r="BF15" s="1399"/>
      <c r="BG15" s="1399"/>
      <c r="BH15" s="1399"/>
      <c r="BI15" s="1399"/>
      <c r="BJ15" s="1399"/>
      <c r="BK15" s="1399"/>
      <c r="BL15" s="1399">
        <v>0</v>
      </c>
      <c r="BM15" s="1399">
        <v>0</v>
      </c>
      <c r="BN15" s="1399"/>
      <c r="BO15" s="1399"/>
      <c r="BP15" s="1399"/>
      <c r="BQ15" s="1399"/>
      <c r="BR15" s="1399"/>
      <c r="BS15" s="1399"/>
      <c r="BT15" s="1399">
        <v>0</v>
      </c>
      <c r="BU15" s="1399">
        <v>0</v>
      </c>
      <c r="BV15" s="1399"/>
      <c r="BW15" s="1399"/>
      <c r="BX15" s="1399"/>
      <c r="BY15" s="1399"/>
      <c r="BZ15" s="1399">
        <v>0</v>
      </c>
      <c r="CA15" s="1399"/>
      <c r="CB15" s="1399"/>
      <c r="CC15" s="1399"/>
      <c r="CD15" s="1399"/>
      <c r="CE15" s="1399"/>
      <c r="CF15" s="1399"/>
      <c r="CG15" s="1399"/>
      <c r="CH15" s="1399"/>
      <c r="CI15" s="1399"/>
      <c r="CJ15" s="1399"/>
      <c r="CK15" s="1399"/>
      <c r="CL15" s="1399"/>
      <c r="CM15" s="1399"/>
      <c r="CN15" s="1399">
        <v>0</v>
      </c>
      <c r="CO15" s="1399">
        <v>0</v>
      </c>
      <c r="CP15" s="1399"/>
      <c r="CQ15" s="1399"/>
      <c r="CR15" s="1399"/>
      <c r="CS15" s="1399"/>
      <c r="CT15" s="1399"/>
      <c r="CU15" s="1399">
        <v>0</v>
      </c>
      <c r="CV15" s="1399"/>
      <c r="CW15" s="1399"/>
      <c r="CX15" s="1399"/>
      <c r="CY15" s="1399"/>
      <c r="CZ15" s="1399"/>
      <c r="DA15" s="1399"/>
      <c r="DB15" s="1399">
        <v>0</v>
      </c>
      <c r="DC15" s="1399"/>
      <c r="DD15" s="1399"/>
      <c r="DE15" s="1399"/>
      <c r="DF15" s="1399">
        <v>59829207.695590526</v>
      </c>
      <c r="DG15" s="1399">
        <v>0</v>
      </c>
      <c r="DH15" s="1399">
        <v>0</v>
      </c>
      <c r="DI15" s="1399"/>
      <c r="DJ15" s="1399"/>
      <c r="DK15" s="1399">
        <v>0</v>
      </c>
      <c r="DL15" s="1399"/>
      <c r="DM15" s="1399"/>
      <c r="DN15" s="1399">
        <v>0</v>
      </c>
      <c r="DO15" s="1399"/>
      <c r="DP15" s="1399"/>
      <c r="DQ15" s="1399">
        <v>59829207.695590526</v>
      </c>
      <c r="DR15" s="1399">
        <v>1849386.3407058406</v>
      </c>
      <c r="DS15" s="1399">
        <v>57979821.354884684</v>
      </c>
      <c r="DT15" s="1399"/>
      <c r="DU15" s="1399"/>
      <c r="DV15" s="1399">
        <v>0</v>
      </c>
      <c r="DW15" s="1399"/>
      <c r="DX15" s="1399"/>
      <c r="DY15" s="1399"/>
      <c r="DZ15" s="1399">
        <v>0</v>
      </c>
      <c r="EA15" s="1399">
        <v>0</v>
      </c>
      <c r="EB15" s="1399"/>
      <c r="EC15" s="1399"/>
      <c r="ED15" s="1399">
        <v>0</v>
      </c>
      <c r="EE15" s="1399"/>
      <c r="EF15" s="1399"/>
      <c r="EG15" s="1399">
        <v>0</v>
      </c>
      <c r="EH15" s="1399"/>
      <c r="EI15" s="1399"/>
      <c r="EJ15" s="1399"/>
      <c r="EK15" s="1399">
        <v>0</v>
      </c>
      <c r="EL15" s="1399"/>
      <c r="EM15" s="1399">
        <v>0</v>
      </c>
      <c r="EN15" s="1399"/>
      <c r="EO15" s="1399"/>
      <c r="EP15" s="1399"/>
      <c r="EQ15" s="1399">
        <v>0</v>
      </c>
      <c r="ER15" s="1399"/>
      <c r="ES15" s="1399"/>
      <c r="ET15" s="1399"/>
      <c r="EU15" s="1399">
        <v>0</v>
      </c>
      <c r="EV15" s="1399"/>
      <c r="EW15" s="1399"/>
      <c r="EX15" s="1399"/>
      <c r="EY15" s="1399"/>
      <c r="EZ15" s="1399">
        <v>0</v>
      </c>
      <c r="FA15" s="1399"/>
      <c r="FB15" s="1399">
        <v>0</v>
      </c>
      <c r="FC15" s="1399"/>
      <c r="FD15" s="1399"/>
      <c r="FE15" s="1399"/>
      <c r="FF15" s="1399">
        <v>0</v>
      </c>
      <c r="FG15" s="1399"/>
      <c r="FH15" s="1399"/>
      <c r="FI15" s="1399"/>
      <c r="FJ15" s="1399">
        <v>0</v>
      </c>
      <c r="FK15" s="1399"/>
      <c r="FL15" s="1399"/>
      <c r="FM15" s="1399"/>
      <c r="FN15" s="1399"/>
      <c r="FO15" s="1399">
        <v>0</v>
      </c>
      <c r="FP15" s="1399"/>
      <c r="FQ15" s="1399"/>
      <c r="FR15" s="1399"/>
      <c r="FS15" s="1399"/>
      <c r="FT15" s="1399"/>
      <c r="FU15" s="1399"/>
      <c r="FV15" s="1399"/>
      <c r="FW15" s="1399">
        <v>20462059.299999997</v>
      </c>
      <c r="FX15" s="1399">
        <v>15693030.02</v>
      </c>
      <c r="FY15" s="1399">
        <v>4665291.0299999965</v>
      </c>
      <c r="FZ15" s="1399">
        <v>103738.24999999983</v>
      </c>
      <c r="GA15" s="1399"/>
      <c r="GB15" s="1399">
        <v>9358866.4334999993</v>
      </c>
      <c r="GC15" s="1399"/>
      <c r="GD15" s="1399"/>
      <c r="GE15" s="1399"/>
      <c r="GF15" s="1399">
        <v>91564730.949090511</v>
      </c>
      <c r="GG15" s="1198"/>
    </row>
    <row r="16" spans="2:189">
      <c r="B16" s="1200"/>
      <c r="C16" s="1399"/>
      <c r="D16" s="1399"/>
      <c r="E16" s="1399"/>
      <c r="F16" s="1399"/>
      <c r="G16" s="1399"/>
      <c r="H16" s="1399"/>
      <c r="I16" s="1399"/>
      <c r="J16" s="1399"/>
      <c r="K16" s="1399"/>
      <c r="L16" s="1399"/>
      <c r="M16" s="1399"/>
      <c r="N16" s="1399"/>
      <c r="O16" s="1399"/>
      <c r="P16" s="1399"/>
      <c r="Q16" s="1399"/>
      <c r="R16" s="1399"/>
      <c r="S16" s="1399"/>
      <c r="T16" s="1399"/>
      <c r="U16" s="1399"/>
      <c r="V16" s="1399"/>
      <c r="W16" s="1399"/>
      <c r="X16" s="1399"/>
      <c r="Y16" s="1399"/>
      <c r="Z16" s="1399"/>
      <c r="AA16" s="1399"/>
      <c r="AB16" s="1399"/>
      <c r="AC16" s="1399"/>
      <c r="AD16" s="1399"/>
      <c r="AE16" s="1399"/>
      <c r="AF16" s="1399"/>
      <c r="AG16" s="1399"/>
      <c r="AH16" s="1399"/>
      <c r="AI16" s="1399"/>
      <c r="AJ16" s="1399"/>
      <c r="AK16" s="1399"/>
      <c r="AL16" s="1399"/>
      <c r="AM16" s="1399"/>
      <c r="AN16" s="1399"/>
      <c r="AO16" s="1399"/>
      <c r="AP16" s="1399"/>
      <c r="AQ16" s="1399"/>
      <c r="AR16" s="1399"/>
      <c r="AS16" s="1399"/>
      <c r="AT16" s="1399"/>
      <c r="AU16" s="1399"/>
      <c r="AV16" s="1399"/>
      <c r="AW16" s="1399"/>
      <c r="AX16" s="1399"/>
      <c r="AY16" s="1399"/>
      <c r="AZ16" s="1399"/>
      <c r="BA16" s="1399"/>
      <c r="BB16" s="1399"/>
      <c r="BC16" s="1399"/>
      <c r="BD16" s="1399"/>
      <c r="BE16" s="1399"/>
      <c r="BF16" s="1399"/>
      <c r="BG16" s="1399"/>
      <c r="BH16" s="1399"/>
      <c r="BI16" s="1399"/>
      <c r="BJ16" s="1399"/>
      <c r="BK16" s="1399"/>
      <c r="BL16" s="1399"/>
      <c r="BM16" s="1399"/>
      <c r="BN16" s="1399"/>
      <c r="BO16" s="1399"/>
      <c r="BP16" s="1399"/>
      <c r="BQ16" s="1399"/>
      <c r="BR16" s="1399"/>
      <c r="BS16" s="1399"/>
      <c r="BT16" s="1399"/>
      <c r="BU16" s="1399"/>
      <c r="BV16" s="1399"/>
      <c r="BW16" s="1399"/>
      <c r="BX16" s="1399"/>
      <c r="BY16" s="1399"/>
      <c r="BZ16" s="1399"/>
      <c r="CA16" s="1399"/>
      <c r="CB16" s="1399"/>
      <c r="CC16" s="1399"/>
      <c r="CD16" s="1399"/>
      <c r="CE16" s="1399"/>
      <c r="CF16" s="1399"/>
      <c r="CG16" s="1399"/>
      <c r="CH16" s="1399"/>
      <c r="CI16" s="1399"/>
      <c r="CJ16" s="1399"/>
      <c r="CK16" s="1399"/>
      <c r="CL16" s="1399"/>
      <c r="CM16" s="1399"/>
      <c r="CN16" s="1399"/>
      <c r="CO16" s="1399"/>
      <c r="CP16" s="1399"/>
      <c r="CQ16" s="1399"/>
      <c r="CR16" s="1399"/>
      <c r="CS16" s="1399"/>
      <c r="CT16" s="1399"/>
      <c r="CU16" s="1399"/>
      <c r="CV16" s="1399"/>
      <c r="CW16" s="1399"/>
      <c r="CX16" s="1399"/>
      <c r="CY16" s="1399"/>
      <c r="CZ16" s="1399"/>
      <c r="DA16" s="1399"/>
      <c r="DB16" s="1399"/>
      <c r="DC16" s="1399"/>
      <c r="DD16" s="1399"/>
      <c r="DE16" s="1399"/>
      <c r="DF16" s="1399"/>
      <c r="DG16" s="1399"/>
      <c r="DH16" s="1399"/>
      <c r="DI16" s="1399"/>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1399"/>
      <c r="EO16" s="1399"/>
      <c r="EP16" s="1399"/>
      <c r="EQ16" s="1399"/>
      <c r="ER16" s="1399"/>
      <c r="ES16" s="1399"/>
      <c r="ET16" s="1399"/>
      <c r="EU16" s="1399"/>
      <c r="EV16" s="1399"/>
      <c r="EW16" s="1399"/>
      <c r="EX16" s="1399"/>
      <c r="EY16" s="1399"/>
      <c r="EZ16" s="1399"/>
      <c r="FA16" s="1399"/>
      <c r="FB16" s="1399"/>
      <c r="FC16" s="1399"/>
      <c r="FD16" s="1399"/>
      <c r="FE16" s="1399"/>
      <c r="FF16" s="1399"/>
      <c r="FG16" s="1399"/>
      <c r="FH16" s="1399"/>
      <c r="FI16" s="1399"/>
      <c r="FJ16" s="1399"/>
      <c r="FK16" s="1399"/>
      <c r="FL16" s="1399"/>
      <c r="FM16" s="1399"/>
      <c r="FN16" s="1399"/>
      <c r="FO16" s="1399"/>
      <c r="FP16" s="1399"/>
      <c r="FQ16" s="1399"/>
      <c r="FR16" s="1399"/>
      <c r="FS16" s="1399"/>
      <c r="FT16" s="1399"/>
      <c r="FU16" s="1399"/>
      <c r="FV16" s="1399"/>
      <c r="FW16" s="1399"/>
      <c r="FX16" s="1399"/>
      <c r="FY16" s="1399"/>
      <c r="FZ16" s="1399"/>
      <c r="GA16" s="1399"/>
      <c r="GB16" s="1399"/>
      <c r="GC16" s="1399"/>
      <c r="GD16" s="1399"/>
      <c r="GE16" s="1399"/>
      <c r="GF16" s="1399"/>
      <c r="GG16" s="1198"/>
    </row>
    <row r="17" spans="2:189">
      <c r="B17" s="1200"/>
      <c r="C17" s="1399"/>
      <c r="D17" s="1399"/>
      <c r="E17" s="1399"/>
      <c r="F17" s="1399"/>
      <c r="G17" s="1399"/>
      <c r="H17" s="1399"/>
      <c r="I17" s="1399"/>
      <c r="J17" s="1399"/>
      <c r="K17" s="1399"/>
      <c r="L17" s="1399"/>
      <c r="M17" s="1399"/>
      <c r="N17" s="1399"/>
      <c r="O17" s="1399"/>
      <c r="P17" s="1399"/>
      <c r="Q17" s="1399"/>
      <c r="R17" s="1399"/>
      <c r="S17" s="1399"/>
      <c r="T17" s="1399"/>
      <c r="U17" s="1399"/>
      <c r="V17" s="1399"/>
      <c r="W17" s="1399"/>
      <c r="X17" s="1399"/>
      <c r="Y17" s="1399"/>
      <c r="Z17" s="1399"/>
      <c r="AA17" s="1399"/>
      <c r="AB17" s="1399"/>
      <c r="AC17" s="1399"/>
      <c r="AD17" s="1399"/>
      <c r="AE17" s="1399"/>
      <c r="AF17" s="1399"/>
      <c r="AG17" s="1399"/>
      <c r="AH17" s="1399"/>
      <c r="AI17" s="1399"/>
      <c r="AJ17" s="1399"/>
      <c r="AK17" s="1399"/>
      <c r="AL17" s="1399"/>
      <c r="AM17" s="1399"/>
      <c r="AN17" s="1399"/>
      <c r="AO17" s="1399"/>
      <c r="AP17" s="1399"/>
      <c r="AQ17" s="1399"/>
      <c r="AR17" s="1399"/>
      <c r="AS17" s="1399"/>
      <c r="AT17" s="1399"/>
      <c r="AU17" s="1399"/>
      <c r="AV17" s="1399"/>
      <c r="AW17" s="1399"/>
      <c r="AX17" s="1399"/>
      <c r="AY17" s="1399"/>
      <c r="AZ17" s="1399"/>
      <c r="BA17" s="1399"/>
      <c r="BB17" s="1399"/>
      <c r="BC17" s="1399"/>
      <c r="BD17" s="1399"/>
      <c r="BE17" s="1399"/>
      <c r="BF17" s="1399"/>
      <c r="BG17" s="1399"/>
      <c r="BH17" s="1399"/>
      <c r="BI17" s="1399"/>
      <c r="BJ17" s="1399"/>
      <c r="BK17" s="1399"/>
      <c r="BL17" s="1399"/>
      <c r="BM17" s="1399"/>
      <c r="BN17" s="1399"/>
      <c r="BO17" s="1399"/>
      <c r="BP17" s="1399"/>
      <c r="BQ17" s="1399"/>
      <c r="BR17" s="1399"/>
      <c r="BS17" s="1399"/>
      <c r="BT17" s="1399"/>
      <c r="BU17" s="1399"/>
      <c r="BV17" s="1399"/>
      <c r="BW17" s="1399"/>
      <c r="BX17" s="1399"/>
      <c r="BY17" s="1399"/>
      <c r="BZ17" s="1399"/>
      <c r="CA17" s="1399"/>
      <c r="CB17" s="1399"/>
      <c r="CC17" s="1399"/>
      <c r="CD17" s="1399"/>
      <c r="CE17" s="1399"/>
      <c r="CF17" s="1399"/>
      <c r="CG17" s="1399"/>
      <c r="CH17" s="1399"/>
      <c r="CI17" s="1399"/>
      <c r="CJ17" s="1399"/>
      <c r="CK17" s="1399"/>
      <c r="CL17" s="1399"/>
      <c r="CM17" s="1399"/>
      <c r="CN17" s="1399"/>
      <c r="CO17" s="1399"/>
      <c r="CP17" s="1399"/>
      <c r="CQ17" s="1399"/>
      <c r="CR17" s="1399"/>
      <c r="CS17" s="1399"/>
      <c r="CT17" s="1399"/>
      <c r="CU17" s="1399"/>
      <c r="CV17" s="1399"/>
      <c r="CW17" s="1399"/>
      <c r="CX17" s="1399"/>
      <c r="CY17" s="1399"/>
      <c r="CZ17" s="1399"/>
      <c r="DA17" s="1399"/>
      <c r="DB17" s="1399"/>
      <c r="DC17" s="1399"/>
      <c r="DD17" s="1399"/>
      <c r="DE17" s="1399"/>
      <c r="DF17" s="1399"/>
      <c r="DG17" s="1399"/>
      <c r="DH17" s="1399"/>
      <c r="DI17" s="1399"/>
      <c r="DJ17" s="1399"/>
      <c r="DK17" s="1399"/>
      <c r="DL17" s="1399"/>
      <c r="DM17" s="1399"/>
      <c r="DN17" s="1399"/>
      <c r="DO17" s="1399"/>
      <c r="DP17" s="1399"/>
      <c r="DQ17" s="1399"/>
      <c r="DR17" s="1399"/>
      <c r="DS17" s="1399"/>
      <c r="DT17" s="1399"/>
      <c r="DU17" s="1399"/>
      <c r="DV17" s="1399"/>
      <c r="DW17" s="1399"/>
      <c r="DX17" s="1399"/>
      <c r="DY17" s="1399"/>
      <c r="DZ17" s="1399"/>
      <c r="EA17" s="1399"/>
      <c r="EB17" s="1399"/>
      <c r="EC17" s="1399"/>
      <c r="ED17" s="1399"/>
      <c r="EE17" s="1399"/>
      <c r="EF17" s="1399"/>
      <c r="EG17" s="1399"/>
      <c r="EH17" s="1399"/>
      <c r="EI17" s="1399"/>
      <c r="EJ17" s="1399"/>
      <c r="EK17" s="1399"/>
      <c r="EL17" s="1399"/>
      <c r="EM17" s="1399"/>
      <c r="EN17" s="1399"/>
      <c r="EO17" s="1399"/>
      <c r="EP17" s="1399"/>
      <c r="EQ17" s="1399"/>
      <c r="ER17" s="1399"/>
      <c r="ES17" s="1399"/>
      <c r="ET17" s="1399"/>
      <c r="EU17" s="1399"/>
      <c r="EV17" s="1399"/>
      <c r="EW17" s="1399"/>
      <c r="EX17" s="1399"/>
      <c r="EY17" s="1399"/>
      <c r="EZ17" s="1399"/>
      <c r="FA17" s="1399"/>
      <c r="FB17" s="1399"/>
      <c r="FC17" s="1399"/>
      <c r="FD17" s="1399"/>
      <c r="FE17" s="1399"/>
      <c r="FF17" s="1399"/>
      <c r="FG17" s="1399"/>
      <c r="FH17" s="1399"/>
      <c r="FI17" s="1399"/>
      <c r="FJ17" s="1399"/>
      <c r="FK17" s="1399"/>
      <c r="FL17" s="1399"/>
      <c r="FM17" s="1399"/>
      <c r="FN17" s="1399"/>
      <c r="FO17" s="1399"/>
      <c r="FP17" s="1399"/>
      <c r="FQ17" s="1399"/>
      <c r="FR17" s="1399"/>
      <c r="FS17" s="1399"/>
      <c r="FT17" s="1399"/>
      <c r="FU17" s="1399"/>
      <c r="FV17" s="1399"/>
      <c r="FW17" s="1399"/>
      <c r="FX17" s="1399"/>
      <c r="FY17" s="1399"/>
      <c r="FZ17" s="1399"/>
      <c r="GA17" s="1399"/>
      <c r="GB17" s="1399"/>
      <c r="GC17" s="1399"/>
      <c r="GD17" s="1399"/>
      <c r="GE17" s="1399"/>
      <c r="GF17" s="1399"/>
    </row>
    <row r="18" spans="2:189">
      <c r="B18" s="1200">
        <v>42370</v>
      </c>
      <c r="C18" s="1399"/>
      <c r="D18" s="1399"/>
      <c r="E18" s="1399">
        <v>1891217.8</v>
      </c>
      <c r="F18" s="1399"/>
      <c r="G18" s="1399">
        <v>1891217.8</v>
      </c>
      <c r="H18" s="1399"/>
      <c r="I18" s="1399"/>
      <c r="J18" s="1399">
        <v>0</v>
      </c>
      <c r="K18" s="1399">
        <v>0</v>
      </c>
      <c r="L18" s="1399"/>
      <c r="M18" s="1399"/>
      <c r="N18" s="1399">
        <v>0</v>
      </c>
      <c r="O18" s="1399"/>
      <c r="P18" s="1399"/>
      <c r="Q18" s="1399">
        <v>0</v>
      </c>
      <c r="R18" s="1399"/>
      <c r="S18" s="1399"/>
      <c r="T18" s="1399"/>
      <c r="U18" s="1399">
        <v>0</v>
      </c>
      <c r="V18" s="1399">
        <v>0</v>
      </c>
      <c r="W18" s="1399"/>
      <c r="X18" s="1399"/>
      <c r="Y18" s="1399"/>
      <c r="Z18" s="1399">
        <v>0</v>
      </c>
      <c r="AA18" s="1399"/>
      <c r="AB18" s="1399"/>
      <c r="AC18" s="1399">
        <v>0</v>
      </c>
      <c r="AD18" s="1399"/>
      <c r="AE18" s="1399"/>
      <c r="AF18" s="1399"/>
      <c r="AG18" s="1399">
        <v>0</v>
      </c>
      <c r="AH18" s="1399"/>
      <c r="AI18" s="1399"/>
      <c r="AJ18" s="1399"/>
      <c r="AK18" s="1399"/>
      <c r="AL18" s="1399">
        <v>0</v>
      </c>
      <c r="AM18" s="1399"/>
      <c r="AN18" s="1399"/>
      <c r="AO18" s="1399"/>
      <c r="AP18" s="1399"/>
      <c r="AQ18" s="1399">
        <v>118527.91</v>
      </c>
      <c r="AR18" s="1399">
        <v>95282.510000000009</v>
      </c>
      <c r="AS18" s="1399">
        <v>23245.4</v>
      </c>
      <c r="AT18" s="1399">
        <v>23245.4</v>
      </c>
      <c r="AU18" s="1399"/>
      <c r="AV18" s="1399"/>
      <c r="AW18" s="1399"/>
      <c r="AX18" s="1399"/>
      <c r="AY18" s="1399">
        <v>191391.25</v>
      </c>
      <c r="AZ18" s="1399">
        <v>191391.25</v>
      </c>
      <c r="BA18" s="1399">
        <v>191391.25</v>
      </c>
      <c r="BB18" s="1399"/>
      <c r="BC18" s="1399"/>
      <c r="BD18" s="1399"/>
      <c r="BE18" s="1399">
        <v>0</v>
      </c>
      <c r="BF18" s="1399"/>
      <c r="BG18" s="1399"/>
      <c r="BH18" s="1399"/>
      <c r="BI18" s="1399"/>
      <c r="BJ18" s="1399"/>
      <c r="BK18" s="1399"/>
      <c r="BL18" s="1399">
        <v>0</v>
      </c>
      <c r="BM18" s="1399">
        <v>0</v>
      </c>
      <c r="BN18" s="1399"/>
      <c r="BO18" s="1399"/>
      <c r="BP18" s="1399"/>
      <c r="BQ18" s="1399"/>
      <c r="BR18" s="1399"/>
      <c r="BS18" s="1399"/>
      <c r="BT18" s="1399">
        <v>0</v>
      </c>
      <c r="BU18" s="1399">
        <v>0</v>
      </c>
      <c r="BV18" s="1399"/>
      <c r="BW18" s="1399"/>
      <c r="BX18" s="1399"/>
      <c r="BY18" s="1399"/>
      <c r="BZ18" s="1399">
        <v>0</v>
      </c>
      <c r="CA18" s="1399"/>
      <c r="CB18" s="1399"/>
      <c r="CC18" s="1399"/>
      <c r="CD18" s="1399"/>
      <c r="CE18" s="1399"/>
      <c r="CF18" s="1399"/>
      <c r="CG18" s="1399"/>
      <c r="CH18" s="1399"/>
      <c r="CI18" s="1399"/>
      <c r="CJ18" s="1399"/>
      <c r="CK18" s="1399"/>
      <c r="CL18" s="1399"/>
      <c r="CM18" s="1399"/>
      <c r="CN18" s="1399">
        <v>0</v>
      </c>
      <c r="CO18" s="1399">
        <v>0</v>
      </c>
      <c r="CP18" s="1399"/>
      <c r="CQ18" s="1399"/>
      <c r="CR18" s="1399"/>
      <c r="CS18" s="1399"/>
      <c r="CT18" s="1399"/>
      <c r="CU18" s="1399">
        <v>0</v>
      </c>
      <c r="CV18" s="1399"/>
      <c r="CW18" s="1399"/>
      <c r="CX18" s="1399"/>
      <c r="CY18" s="1399"/>
      <c r="CZ18" s="1399"/>
      <c r="DA18" s="1399"/>
      <c r="DB18" s="1399">
        <v>0</v>
      </c>
      <c r="DC18" s="1399"/>
      <c r="DD18" s="1399"/>
      <c r="DE18" s="1399"/>
      <c r="DF18" s="1399">
        <v>60702096.905645952</v>
      </c>
      <c r="DG18" s="1399">
        <v>0</v>
      </c>
      <c r="DH18" s="1399">
        <v>0</v>
      </c>
      <c r="DI18" s="1399"/>
      <c r="DJ18" s="1399"/>
      <c r="DK18" s="1399">
        <v>0</v>
      </c>
      <c r="DL18" s="1399"/>
      <c r="DM18" s="1399"/>
      <c r="DN18" s="1399">
        <v>0</v>
      </c>
      <c r="DO18" s="1399"/>
      <c r="DP18" s="1399"/>
      <c r="DQ18" s="1399">
        <v>60702096.905645952</v>
      </c>
      <c r="DR18" s="1399">
        <v>1876282.2632788459</v>
      </c>
      <c r="DS18" s="1399">
        <v>58825814.642367102</v>
      </c>
      <c r="DT18" s="1399"/>
      <c r="DU18" s="1399"/>
      <c r="DV18" s="1399">
        <v>0</v>
      </c>
      <c r="DW18" s="1399"/>
      <c r="DX18" s="1399"/>
      <c r="DY18" s="1399"/>
      <c r="DZ18" s="1399">
        <v>0</v>
      </c>
      <c r="EA18" s="1399">
        <v>0</v>
      </c>
      <c r="EB18" s="1399"/>
      <c r="EC18" s="1399"/>
      <c r="ED18" s="1399">
        <v>0</v>
      </c>
      <c r="EE18" s="1399"/>
      <c r="EF18" s="1399"/>
      <c r="EG18" s="1399">
        <v>0</v>
      </c>
      <c r="EH18" s="1399"/>
      <c r="EI18" s="1399"/>
      <c r="EJ18" s="1399"/>
      <c r="EK18" s="1399">
        <v>0</v>
      </c>
      <c r="EL18" s="1399"/>
      <c r="EM18" s="1399">
        <v>0</v>
      </c>
      <c r="EN18" s="1399"/>
      <c r="EO18" s="1399"/>
      <c r="EP18" s="1399"/>
      <c r="EQ18" s="1399">
        <v>0</v>
      </c>
      <c r="ER18" s="1399"/>
      <c r="ES18" s="1399"/>
      <c r="ET18" s="1399"/>
      <c r="EU18" s="1399">
        <v>0</v>
      </c>
      <c r="EV18" s="1399"/>
      <c r="EW18" s="1399"/>
      <c r="EX18" s="1399"/>
      <c r="EY18" s="1399"/>
      <c r="EZ18" s="1399">
        <v>0</v>
      </c>
      <c r="FA18" s="1399"/>
      <c r="FB18" s="1399">
        <v>0</v>
      </c>
      <c r="FC18" s="1399"/>
      <c r="FD18" s="1399"/>
      <c r="FE18" s="1399"/>
      <c r="FF18" s="1399">
        <v>0</v>
      </c>
      <c r="FG18" s="1399"/>
      <c r="FH18" s="1399"/>
      <c r="FI18" s="1399"/>
      <c r="FJ18" s="1399">
        <v>0</v>
      </c>
      <c r="FK18" s="1399"/>
      <c r="FL18" s="1399"/>
      <c r="FM18" s="1399"/>
      <c r="FN18" s="1399"/>
      <c r="FO18" s="1399">
        <v>0</v>
      </c>
      <c r="FP18" s="1399"/>
      <c r="FQ18" s="1399"/>
      <c r="FR18" s="1399"/>
      <c r="FS18" s="1399"/>
      <c r="FT18" s="1399"/>
      <c r="FU18" s="1399"/>
      <c r="FV18" s="1399"/>
      <c r="FW18" s="1399">
        <v>20329498.119999994</v>
      </c>
      <c r="FX18" s="1399">
        <v>15688252.08</v>
      </c>
      <c r="FY18" s="1399">
        <v>4545579.5899999952</v>
      </c>
      <c r="FZ18" s="1399">
        <v>95666.449999999779</v>
      </c>
      <c r="GA18" s="1399"/>
      <c r="GB18" s="1399">
        <v>9302035.7294999976</v>
      </c>
      <c r="GC18" s="1399"/>
      <c r="GD18" s="1399"/>
      <c r="GE18" s="1399"/>
      <c r="GF18" s="1399">
        <v>92534767.715145946</v>
      </c>
    </row>
    <row r="19" spans="2:189">
      <c r="B19" s="1200">
        <v>42401</v>
      </c>
      <c r="C19" s="1399"/>
      <c r="D19" s="1399"/>
      <c r="E19" s="1399">
        <v>852703.73</v>
      </c>
      <c r="F19" s="1399"/>
      <c r="G19" s="1399">
        <v>852703.73</v>
      </c>
      <c r="H19" s="1399"/>
      <c r="I19" s="1399"/>
      <c r="J19" s="1399">
        <v>600000</v>
      </c>
      <c r="K19" s="1399">
        <v>600000</v>
      </c>
      <c r="L19" s="1399">
        <v>600000</v>
      </c>
      <c r="M19" s="1399"/>
      <c r="N19" s="1399">
        <v>0</v>
      </c>
      <c r="O19" s="1399"/>
      <c r="P19" s="1399"/>
      <c r="Q19" s="1399">
        <v>0</v>
      </c>
      <c r="R19" s="1399"/>
      <c r="S19" s="1399"/>
      <c r="T19" s="1399"/>
      <c r="U19" s="1399">
        <v>500000</v>
      </c>
      <c r="V19" s="1399">
        <v>500000</v>
      </c>
      <c r="W19" s="1399">
        <v>500000</v>
      </c>
      <c r="X19" s="1399"/>
      <c r="Y19" s="1399"/>
      <c r="Z19" s="1399">
        <v>0</v>
      </c>
      <c r="AA19" s="1399"/>
      <c r="AB19" s="1399"/>
      <c r="AC19" s="1399">
        <v>0</v>
      </c>
      <c r="AD19" s="1399"/>
      <c r="AE19" s="1399"/>
      <c r="AF19" s="1399"/>
      <c r="AG19" s="1399">
        <v>0</v>
      </c>
      <c r="AH19" s="1399"/>
      <c r="AI19" s="1399"/>
      <c r="AJ19" s="1399"/>
      <c r="AK19" s="1399"/>
      <c r="AL19" s="1399">
        <v>0</v>
      </c>
      <c r="AM19" s="1399"/>
      <c r="AN19" s="1399"/>
      <c r="AO19" s="1399"/>
      <c r="AP19" s="1399"/>
      <c r="AQ19" s="1399">
        <v>161452.56999999998</v>
      </c>
      <c r="AR19" s="1399">
        <v>138207.16999999998</v>
      </c>
      <c r="AS19" s="1399">
        <v>23245.4</v>
      </c>
      <c r="AT19" s="1399">
        <v>23245.4</v>
      </c>
      <c r="AU19" s="1399"/>
      <c r="AV19" s="1399"/>
      <c r="AW19" s="1399"/>
      <c r="AX19" s="1399"/>
      <c r="AY19" s="1399">
        <v>191391.25</v>
      </c>
      <c r="AZ19" s="1399">
        <v>191391.25</v>
      </c>
      <c r="BA19" s="1399">
        <v>191391.25</v>
      </c>
      <c r="BB19" s="1399"/>
      <c r="BC19" s="1399"/>
      <c r="BD19" s="1399"/>
      <c r="BE19" s="1399">
        <v>0</v>
      </c>
      <c r="BF19" s="1399"/>
      <c r="BG19" s="1399"/>
      <c r="BH19" s="1399"/>
      <c r="BI19" s="1399"/>
      <c r="BJ19" s="1399"/>
      <c r="BK19" s="1399"/>
      <c r="BL19" s="1399">
        <v>0</v>
      </c>
      <c r="BM19" s="1399">
        <v>0</v>
      </c>
      <c r="BN19" s="1399"/>
      <c r="BO19" s="1399"/>
      <c r="BP19" s="1399"/>
      <c r="BQ19" s="1399"/>
      <c r="BR19" s="1399"/>
      <c r="BS19" s="1399"/>
      <c r="BT19" s="1399">
        <v>0</v>
      </c>
      <c r="BU19" s="1399">
        <v>0</v>
      </c>
      <c r="BV19" s="1399"/>
      <c r="BW19" s="1399"/>
      <c r="BX19" s="1399"/>
      <c r="BY19" s="1399"/>
      <c r="BZ19" s="1399">
        <v>0</v>
      </c>
      <c r="CA19" s="1399"/>
      <c r="CB19" s="1399"/>
      <c r="CC19" s="1399"/>
      <c r="CD19" s="1399"/>
      <c r="CE19" s="1399"/>
      <c r="CF19" s="1399"/>
      <c r="CG19" s="1399"/>
      <c r="CH19" s="1399"/>
      <c r="CI19" s="1399"/>
      <c r="CJ19" s="1399"/>
      <c r="CK19" s="1399"/>
      <c r="CL19" s="1399"/>
      <c r="CM19" s="1399"/>
      <c r="CN19" s="1399">
        <v>0</v>
      </c>
      <c r="CO19" s="1399">
        <v>0</v>
      </c>
      <c r="CP19" s="1399"/>
      <c r="CQ19" s="1399"/>
      <c r="CR19" s="1399"/>
      <c r="CS19" s="1399"/>
      <c r="CT19" s="1399"/>
      <c r="CU19" s="1399">
        <v>0</v>
      </c>
      <c r="CV19" s="1399"/>
      <c r="CW19" s="1399"/>
      <c r="CX19" s="1399"/>
      <c r="CY19" s="1399"/>
      <c r="CZ19" s="1399"/>
      <c r="DA19" s="1399"/>
      <c r="DB19" s="1399">
        <v>0</v>
      </c>
      <c r="DC19" s="1399"/>
      <c r="DD19" s="1399"/>
      <c r="DE19" s="1399"/>
      <c r="DF19" s="1399">
        <v>61552196.046605401</v>
      </c>
      <c r="DG19" s="1399">
        <v>0</v>
      </c>
      <c r="DH19" s="1399">
        <v>0</v>
      </c>
      <c r="DI19" s="1399"/>
      <c r="DJ19" s="1399"/>
      <c r="DK19" s="1399">
        <v>0</v>
      </c>
      <c r="DL19" s="1399"/>
      <c r="DM19" s="1399"/>
      <c r="DN19" s="1399">
        <v>0</v>
      </c>
      <c r="DO19" s="1399"/>
      <c r="DP19" s="1399"/>
      <c r="DQ19" s="1399">
        <v>61552196.046605401</v>
      </c>
      <c r="DR19" s="1399">
        <v>1902475.9662267517</v>
      </c>
      <c r="DS19" s="1399">
        <v>59649720.080378652</v>
      </c>
      <c r="DT19" s="1399"/>
      <c r="DU19" s="1399"/>
      <c r="DV19" s="1399">
        <v>0</v>
      </c>
      <c r="DW19" s="1399"/>
      <c r="DX19" s="1399"/>
      <c r="DY19" s="1399"/>
      <c r="DZ19" s="1399">
        <v>0</v>
      </c>
      <c r="EA19" s="1399">
        <v>0</v>
      </c>
      <c r="EB19" s="1399"/>
      <c r="EC19" s="1399"/>
      <c r="ED19" s="1399">
        <v>0</v>
      </c>
      <c r="EE19" s="1399"/>
      <c r="EF19" s="1399"/>
      <c r="EG19" s="1399">
        <v>0</v>
      </c>
      <c r="EH19" s="1399"/>
      <c r="EI19" s="1399"/>
      <c r="EJ19" s="1399"/>
      <c r="EK19" s="1399">
        <v>0</v>
      </c>
      <c r="EL19" s="1399"/>
      <c r="EM19" s="1399">
        <v>0</v>
      </c>
      <c r="EN19" s="1399"/>
      <c r="EO19" s="1399"/>
      <c r="EP19" s="1399"/>
      <c r="EQ19" s="1399">
        <v>0</v>
      </c>
      <c r="ER19" s="1399"/>
      <c r="ES19" s="1399"/>
      <c r="ET19" s="1399"/>
      <c r="EU19" s="1399">
        <v>0</v>
      </c>
      <c r="EV19" s="1399"/>
      <c r="EW19" s="1399"/>
      <c r="EX19" s="1399"/>
      <c r="EY19" s="1399"/>
      <c r="EZ19" s="1399">
        <v>0</v>
      </c>
      <c r="FA19" s="1399"/>
      <c r="FB19" s="1399">
        <v>0</v>
      </c>
      <c r="FC19" s="1399"/>
      <c r="FD19" s="1399"/>
      <c r="FE19" s="1399"/>
      <c r="FF19" s="1399">
        <v>0</v>
      </c>
      <c r="FG19" s="1399"/>
      <c r="FH19" s="1399"/>
      <c r="FI19" s="1399"/>
      <c r="FJ19" s="1399">
        <v>0</v>
      </c>
      <c r="FK19" s="1399"/>
      <c r="FL19" s="1399"/>
      <c r="FM19" s="1399"/>
      <c r="FN19" s="1399"/>
      <c r="FO19" s="1399">
        <v>0</v>
      </c>
      <c r="FP19" s="1399"/>
      <c r="FQ19" s="1399"/>
      <c r="FR19" s="1399"/>
      <c r="FS19" s="1399"/>
      <c r="FT19" s="1399"/>
      <c r="FU19" s="1399"/>
      <c r="FV19" s="1399"/>
      <c r="FW19" s="1399">
        <v>20196936.939999994</v>
      </c>
      <c r="FX19" s="1399">
        <v>15683474.140000001</v>
      </c>
      <c r="FY19" s="1399">
        <v>4425868.1499999939</v>
      </c>
      <c r="FZ19" s="1399">
        <v>87594.64999999979</v>
      </c>
      <c r="GA19" s="1399"/>
      <c r="GB19" s="1399">
        <v>9151984.1489499994</v>
      </c>
      <c r="GC19" s="1399"/>
      <c r="GD19" s="1399"/>
      <c r="GE19" s="1399"/>
      <c r="GF19" s="1399">
        <v>93206664.685555384</v>
      </c>
    </row>
    <row r="20" spans="2:189">
      <c r="B20" s="1200">
        <v>42430</v>
      </c>
      <c r="C20" s="1399"/>
      <c r="D20" s="1399"/>
      <c r="E20" s="1399">
        <v>1942229.93</v>
      </c>
      <c r="F20" s="1399"/>
      <c r="G20" s="1399">
        <v>1942229.93</v>
      </c>
      <c r="H20" s="1399"/>
      <c r="I20" s="1399"/>
      <c r="J20" s="1399">
        <v>0</v>
      </c>
      <c r="K20" s="1399">
        <v>0</v>
      </c>
      <c r="L20" s="1399">
        <v>0</v>
      </c>
      <c r="M20" s="1399"/>
      <c r="N20" s="1399">
        <v>0</v>
      </c>
      <c r="O20" s="1399"/>
      <c r="P20" s="1399"/>
      <c r="Q20" s="1399">
        <v>0</v>
      </c>
      <c r="R20" s="1399"/>
      <c r="S20" s="1399"/>
      <c r="T20" s="1399"/>
      <c r="U20" s="1399">
        <v>0</v>
      </c>
      <c r="V20" s="1399">
        <v>0</v>
      </c>
      <c r="W20" s="1399">
        <v>0</v>
      </c>
      <c r="X20" s="1399"/>
      <c r="Y20" s="1399"/>
      <c r="Z20" s="1399">
        <v>0</v>
      </c>
      <c r="AA20" s="1399"/>
      <c r="AB20" s="1399"/>
      <c r="AC20" s="1399">
        <v>0</v>
      </c>
      <c r="AD20" s="1399"/>
      <c r="AE20" s="1399"/>
      <c r="AF20" s="1399"/>
      <c r="AG20" s="1399">
        <v>0</v>
      </c>
      <c r="AH20" s="1399"/>
      <c r="AI20" s="1399"/>
      <c r="AJ20" s="1399"/>
      <c r="AK20" s="1399"/>
      <c r="AL20" s="1399">
        <v>0</v>
      </c>
      <c r="AM20" s="1399"/>
      <c r="AN20" s="1399"/>
      <c r="AO20" s="1399"/>
      <c r="AP20" s="1399"/>
      <c r="AQ20" s="1399">
        <v>153140.20000000001</v>
      </c>
      <c r="AR20" s="1399">
        <v>129894.80000000002</v>
      </c>
      <c r="AS20" s="1399">
        <v>23245.4</v>
      </c>
      <c r="AT20" s="1399">
        <v>23245.4</v>
      </c>
      <c r="AU20" s="1399"/>
      <c r="AV20" s="1399"/>
      <c r="AW20" s="1399"/>
      <c r="AX20" s="1399"/>
      <c r="AY20" s="1399">
        <v>191391.25</v>
      </c>
      <c r="AZ20" s="1399">
        <v>191391.25</v>
      </c>
      <c r="BA20" s="1399">
        <v>191391.25</v>
      </c>
      <c r="BB20" s="1399"/>
      <c r="BC20" s="1399"/>
      <c r="BD20" s="1399"/>
      <c r="BE20" s="1399">
        <v>0</v>
      </c>
      <c r="BF20" s="1399"/>
      <c r="BG20" s="1399"/>
      <c r="BH20" s="1399"/>
      <c r="BI20" s="1399"/>
      <c r="BJ20" s="1399"/>
      <c r="BK20" s="1399"/>
      <c r="BL20" s="1399">
        <v>0</v>
      </c>
      <c r="BM20" s="1399">
        <v>0</v>
      </c>
      <c r="BN20" s="1399"/>
      <c r="BO20" s="1399"/>
      <c r="BP20" s="1399"/>
      <c r="BQ20" s="1399"/>
      <c r="BR20" s="1399"/>
      <c r="BS20" s="1399"/>
      <c r="BT20" s="1399">
        <v>0</v>
      </c>
      <c r="BU20" s="1399">
        <v>0</v>
      </c>
      <c r="BV20" s="1399"/>
      <c r="BW20" s="1399"/>
      <c r="BX20" s="1399"/>
      <c r="BY20" s="1399"/>
      <c r="BZ20" s="1399">
        <v>0</v>
      </c>
      <c r="CA20" s="1399"/>
      <c r="CB20" s="1399"/>
      <c r="CC20" s="1399"/>
      <c r="CD20" s="1399"/>
      <c r="CE20" s="1399"/>
      <c r="CF20" s="1399"/>
      <c r="CG20" s="1399"/>
      <c r="CH20" s="1399"/>
      <c r="CI20" s="1399"/>
      <c r="CJ20" s="1399"/>
      <c r="CK20" s="1399"/>
      <c r="CL20" s="1399"/>
      <c r="CM20" s="1399"/>
      <c r="CN20" s="1399">
        <v>0</v>
      </c>
      <c r="CO20" s="1399">
        <v>0</v>
      </c>
      <c r="CP20" s="1399"/>
      <c r="CQ20" s="1399"/>
      <c r="CR20" s="1399"/>
      <c r="CS20" s="1399"/>
      <c r="CT20" s="1399"/>
      <c r="CU20" s="1399">
        <v>0</v>
      </c>
      <c r="CV20" s="1399"/>
      <c r="CW20" s="1399"/>
      <c r="CX20" s="1399"/>
      <c r="CY20" s="1399"/>
      <c r="CZ20" s="1399"/>
      <c r="DA20" s="1399"/>
      <c r="DB20" s="1399">
        <v>0</v>
      </c>
      <c r="DC20" s="1399"/>
      <c r="DD20" s="1399"/>
      <c r="DE20" s="1399"/>
      <c r="DF20" s="1399">
        <v>61951078.196605399</v>
      </c>
      <c r="DG20" s="1399">
        <v>0</v>
      </c>
      <c r="DH20" s="1399">
        <v>0</v>
      </c>
      <c r="DI20" s="1399"/>
      <c r="DJ20" s="1399"/>
      <c r="DK20" s="1399">
        <v>0</v>
      </c>
      <c r="DL20" s="1399"/>
      <c r="DM20" s="1399"/>
      <c r="DN20" s="1399">
        <v>0</v>
      </c>
      <c r="DO20" s="1399"/>
      <c r="DP20" s="1399"/>
      <c r="DQ20" s="1399">
        <v>61951078.196605399</v>
      </c>
      <c r="DR20" s="1399">
        <v>1914766.5333440525</v>
      </c>
      <c r="DS20" s="1399">
        <v>60036311.663261347</v>
      </c>
      <c r="DT20" s="1399"/>
      <c r="DU20" s="1399"/>
      <c r="DV20" s="1399">
        <v>0</v>
      </c>
      <c r="DW20" s="1399"/>
      <c r="DX20" s="1399"/>
      <c r="DY20" s="1399"/>
      <c r="DZ20" s="1399">
        <v>0</v>
      </c>
      <c r="EA20" s="1399">
        <v>0</v>
      </c>
      <c r="EB20" s="1399"/>
      <c r="EC20" s="1399"/>
      <c r="ED20" s="1399">
        <v>0</v>
      </c>
      <c r="EE20" s="1399"/>
      <c r="EF20" s="1399"/>
      <c r="EG20" s="1399">
        <v>0</v>
      </c>
      <c r="EH20" s="1399"/>
      <c r="EI20" s="1399"/>
      <c r="EJ20" s="1399"/>
      <c r="EK20" s="1399">
        <v>0</v>
      </c>
      <c r="EL20" s="1399"/>
      <c r="EM20" s="1399">
        <v>0</v>
      </c>
      <c r="EN20" s="1399"/>
      <c r="EO20" s="1399"/>
      <c r="EP20" s="1399"/>
      <c r="EQ20" s="1399">
        <v>0</v>
      </c>
      <c r="ER20" s="1399"/>
      <c r="ES20" s="1399"/>
      <c r="ET20" s="1399"/>
      <c r="EU20" s="1399">
        <v>0</v>
      </c>
      <c r="EV20" s="1399"/>
      <c r="EW20" s="1399"/>
      <c r="EX20" s="1399"/>
      <c r="EY20" s="1399"/>
      <c r="EZ20" s="1399">
        <v>0</v>
      </c>
      <c r="FA20" s="1399"/>
      <c r="FB20" s="1399">
        <v>0</v>
      </c>
      <c r="FC20" s="1399"/>
      <c r="FD20" s="1399"/>
      <c r="FE20" s="1399"/>
      <c r="FF20" s="1399">
        <v>0</v>
      </c>
      <c r="FG20" s="1399"/>
      <c r="FH20" s="1399"/>
      <c r="FI20" s="1399"/>
      <c r="FJ20" s="1399">
        <v>0</v>
      </c>
      <c r="FK20" s="1399"/>
      <c r="FL20" s="1399"/>
      <c r="FM20" s="1399"/>
      <c r="FN20" s="1399"/>
      <c r="FO20" s="1399">
        <v>0</v>
      </c>
      <c r="FP20" s="1399"/>
      <c r="FQ20" s="1399"/>
      <c r="FR20" s="1399"/>
      <c r="FS20" s="1399"/>
      <c r="FT20" s="1399"/>
      <c r="FU20" s="1399"/>
      <c r="FV20" s="1399"/>
      <c r="FW20" s="1399">
        <v>20064375.759999994</v>
      </c>
      <c r="FX20" s="1399">
        <v>15678696.199999999</v>
      </c>
      <c r="FY20" s="1399">
        <v>4306156.7099999934</v>
      </c>
      <c r="FZ20" s="1399">
        <v>79522.849999999744</v>
      </c>
      <c r="GA20" s="1399"/>
      <c r="GB20" s="1399">
        <v>9261186.8489500005</v>
      </c>
      <c r="GC20" s="1399"/>
      <c r="GD20" s="1399"/>
      <c r="GE20" s="1399"/>
      <c r="GF20" s="1399">
        <v>93563402.185555398</v>
      </c>
    </row>
    <row r="21" spans="2:189">
      <c r="B21" s="1200">
        <v>42461</v>
      </c>
      <c r="C21" s="1399"/>
      <c r="D21" s="1399"/>
      <c r="E21" s="1399">
        <v>748275</v>
      </c>
      <c r="F21" s="1399"/>
      <c r="G21" s="1399">
        <v>748275</v>
      </c>
      <c r="H21" s="1399"/>
      <c r="I21" s="1399"/>
      <c r="J21" s="1399">
        <v>600000</v>
      </c>
      <c r="K21" s="1399">
        <v>600000</v>
      </c>
      <c r="L21" s="1399">
        <v>600000</v>
      </c>
      <c r="M21" s="1399"/>
      <c r="N21" s="1399">
        <v>0</v>
      </c>
      <c r="O21" s="1399"/>
      <c r="P21" s="1399"/>
      <c r="Q21" s="1399">
        <v>0</v>
      </c>
      <c r="R21" s="1399"/>
      <c r="S21" s="1399"/>
      <c r="T21" s="1399"/>
      <c r="U21" s="1399">
        <v>500000</v>
      </c>
      <c r="V21" s="1399">
        <v>500000</v>
      </c>
      <c r="W21" s="1399">
        <v>500000</v>
      </c>
      <c r="X21" s="1399"/>
      <c r="Y21" s="1399"/>
      <c r="Z21" s="1399">
        <v>0</v>
      </c>
      <c r="AA21" s="1399"/>
      <c r="AB21" s="1399"/>
      <c r="AC21" s="1399">
        <v>0</v>
      </c>
      <c r="AD21" s="1399"/>
      <c r="AE21" s="1399"/>
      <c r="AF21" s="1399"/>
      <c r="AG21" s="1399">
        <v>0</v>
      </c>
      <c r="AH21" s="1399"/>
      <c r="AI21" s="1399"/>
      <c r="AJ21" s="1399"/>
      <c r="AK21" s="1399"/>
      <c r="AL21" s="1399">
        <v>0</v>
      </c>
      <c r="AM21" s="1399"/>
      <c r="AN21" s="1399"/>
      <c r="AO21" s="1399"/>
      <c r="AP21" s="1399"/>
      <c r="AQ21" s="1399">
        <v>196691.4</v>
      </c>
      <c r="AR21" s="1399">
        <v>173446</v>
      </c>
      <c r="AS21" s="1399">
        <v>23245.4</v>
      </c>
      <c r="AT21" s="1399">
        <v>23245.4</v>
      </c>
      <c r="AU21" s="1399"/>
      <c r="AV21" s="1399"/>
      <c r="AW21" s="1399"/>
      <c r="AX21" s="1399"/>
      <c r="AY21" s="1399">
        <v>191391.25</v>
      </c>
      <c r="AZ21" s="1399">
        <v>191391.25</v>
      </c>
      <c r="BA21" s="1399">
        <v>191391.25</v>
      </c>
      <c r="BB21" s="1399"/>
      <c r="BC21" s="1399"/>
      <c r="BD21" s="1399"/>
      <c r="BE21" s="1399">
        <v>0</v>
      </c>
      <c r="BF21" s="1399"/>
      <c r="BG21" s="1399"/>
      <c r="BH21" s="1399"/>
      <c r="BI21" s="1399"/>
      <c r="BJ21" s="1399"/>
      <c r="BK21" s="1399"/>
      <c r="BL21" s="1399">
        <v>0</v>
      </c>
      <c r="BM21" s="1399">
        <v>0</v>
      </c>
      <c r="BN21" s="1399"/>
      <c r="BO21" s="1399"/>
      <c r="BP21" s="1399"/>
      <c r="BQ21" s="1399"/>
      <c r="BR21" s="1399"/>
      <c r="BS21" s="1399"/>
      <c r="BT21" s="1399">
        <v>0</v>
      </c>
      <c r="BU21" s="1399">
        <v>0</v>
      </c>
      <c r="BV21" s="1399"/>
      <c r="BW21" s="1399"/>
      <c r="BX21" s="1399"/>
      <c r="BY21" s="1399"/>
      <c r="BZ21" s="1399">
        <v>0</v>
      </c>
      <c r="CA21" s="1399"/>
      <c r="CB21" s="1399"/>
      <c r="CC21" s="1399"/>
      <c r="CD21" s="1399"/>
      <c r="CE21" s="1399"/>
      <c r="CF21" s="1399"/>
      <c r="CG21" s="1399"/>
      <c r="CH21" s="1399"/>
      <c r="CI21" s="1399"/>
      <c r="CJ21" s="1399"/>
      <c r="CK21" s="1399"/>
      <c r="CL21" s="1399"/>
      <c r="CM21" s="1399"/>
      <c r="CN21" s="1399">
        <v>0</v>
      </c>
      <c r="CO21" s="1399">
        <v>0</v>
      </c>
      <c r="CP21" s="1399"/>
      <c r="CQ21" s="1399"/>
      <c r="CR21" s="1399"/>
      <c r="CS21" s="1399"/>
      <c r="CT21" s="1399"/>
      <c r="CU21" s="1399">
        <v>0</v>
      </c>
      <c r="CV21" s="1399"/>
      <c r="CW21" s="1399"/>
      <c r="CX21" s="1399"/>
      <c r="CY21" s="1399"/>
      <c r="CZ21" s="1399"/>
      <c r="DA21" s="1399"/>
      <c r="DB21" s="1399">
        <v>0</v>
      </c>
      <c r="DC21" s="1399"/>
      <c r="DD21" s="1399"/>
      <c r="DE21" s="1399"/>
      <c r="DF21" s="1399">
        <v>62294302</v>
      </c>
      <c r="DG21" s="1399">
        <v>0</v>
      </c>
      <c r="DH21" s="1399">
        <v>0</v>
      </c>
      <c r="DI21" s="1399"/>
      <c r="DJ21" s="1399"/>
      <c r="DK21" s="1399">
        <v>0</v>
      </c>
      <c r="DL21" s="1399"/>
      <c r="DM21" s="1399"/>
      <c r="DN21" s="1399">
        <v>0</v>
      </c>
      <c r="DO21" s="1399"/>
      <c r="DP21" s="1399"/>
      <c r="DQ21" s="1399">
        <v>62294302</v>
      </c>
      <c r="DR21" s="1399">
        <v>1925342</v>
      </c>
      <c r="DS21" s="1399">
        <v>60368960</v>
      </c>
      <c r="DT21" s="1399"/>
      <c r="DU21" s="1399"/>
      <c r="DV21" s="1399">
        <v>0</v>
      </c>
      <c r="DW21" s="1399"/>
      <c r="DX21" s="1399"/>
      <c r="DY21" s="1399"/>
      <c r="DZ21" s="1399">
        <v>0</v>
      </c>
      <c r="EA21" s="1399">
        <v>0</v>
      </c>
      <c r="EB21" s="1399"/>
      <c r="EC21" s="1399"/>
      <c r="ED21" s="1399">
        <v>0</v>
      </c>
      <c r="EE21" s="1399"/>
      <c r="EF21" s="1399"/>
      <c r="EG21" s="1399">
        <v>0</v>
      </c>
      <c r="EH21" s="1399"/>
      <c r="EI21" s="1399"/>
      <c r="EJ21" s="1399"/>
      <c r="EK21" s="1399">
        <v>0</v>
      </c>
      <c r="EL21" s="1399"/>
      <c r="EM21" s="1399">
        <v>0</v>
      </c>
      <c r="EN21" s="1399"/>
      <c r="EO21" s="1399"/>
      <c r="EP21" s="1399"/>
      <c r="EQ21" s="1399">
        <v>0</v>
      </c>
      <c r="ER21" s="1399"/>
      <c r="ES21" s="1399"/>
      <c r="ET21" s="1399"/>
      <c r="EU21" s="1399">
        <v>0</v>
      </c>
      <c r="EV21" s="1399"/>
      <c r="EW21" s="1399"/>
      <c r="EX21" s="1399"/>
      <c r="EY21" s="1399"/>
      <c r="EZ21" s="1399">
        <v>0</v>
      </c>
      <c r="FA21" s="1399"/>
      <c r="FB21" s="1399">
        <v>0</v>
      </c>
      <c r="FC21" s="1399"/>
      <c r="FD21" s="1399"/>
      <c r="FE21" s="1399"/>
      <c r="FF21" s="1399">
        <v>0</v>
      </c>
      <c r="FG21" s="1399"/>
      <c r="FH21" s="1399"/>
      <c r="FI21" s="1399"/>
      <c r="FJ21" s="1399">
        <v>0</v>
      </c>
      <c r="FK21" s="1399"/>
      <c r="FL21" s="1399"/>
      <c r="FM21" s="1399"/>
      <c r="FN21" s="1399"/>
      <c r="FO21" s="1399">
        <v>0</v>
      </c>
      <c r="FP21" s="1399"/>
      <c r="FQ21" s="1399"/>
      <c r="FR21" s="1399"/>
      <c r="FS21" s="1399"/>
      <c r="FT21" s="1399"/>
      <c r="FU21" s="1399"/>
      <c r="FV21" s="1399"/>
      <c r="FW21" s="1399">
        <v>19931814</v>
      </c>
      <c r="FX21" s="1399">
        <v>15673918</v>
      </c>
      <c r="FY21" s="1399">
        <v>4186445</v>
      </c>
      <c r="FZ21" s="1399">
        <v>71451</v>
      </c>
      <c r="GA21" s="1399"/>
      <c r="GB21" s="1399">
        <v>9370273</v>
      </c>
      <c r="GC21" s="1399"/>
      <c r="GD21" s="1399"/>
      <c r="GE21" s="1399"/>
      <c r="GF21" s="1399">
        <v>93832746.650000006</v>
      </c>
    </row>
    <row r="22" spans="2:189">
      <c r="B22" s="1200">
        <v>42491</v>
      </c>
      <c r="C22" s="1399"/>
      <c r="D22" s="1399"/>
      <c r="E22" s="1399">
        <v>872969.8</v>
      </c>
      <c r="F22" s="1399"/>
      <c r="G22" s="1399">
        <v>872969.8</v>
      </c>
      <c r="H22" s="1399"/>
      <c r="I22" s="1399"/>
      <c r="J22" s="1399">
        <v>600000</v>
      </c>
      <c r="K22" s="1399">
        <v>600000</v>
      </c>
      <c r="L22" s="1399">
        <v>600000</v>
      </c>
      <c r="M22" s="1399"/>
      <c r="N22" s="1399">
        <v>0</v>
      </c>
      <c r="O22" s="1399"/>
      <c r="P22" s="1399"/>
      <c r="Q22" s="1399">
        <v>0</v>
      </c>
      <c r="R22" s="1399"/>
      <c r="S22" s="1399"/>
      <c r="T22" s="1399"/>
      <c r="U22" s="1399">
        <v>600000</v>
      </c>
      <c r="V22" s="1399">
        <v>600000</v>
      </c>
      <c r="W22" s="1399">
        <v>600000</v>
      </c>
      <c r="X22" s="1399"/>
      <c r="Y22" s="1399"/>
      <c r="Z22" s="1399">
        <v>0</v>
      </c>
      <c r="AA22" s="1399"/>
      <c r="AB22" s="1399"/>
      <c r="AC22" s="1399">
        <v>0</v>
      </c>
      <c r="AD22" s="1399"/>
      <c r="AE22" s="1399"/>
      <c r="AF22" s="1399"/>
      <c r="AG22" s="1399">
        <v>0</v>
      </c>
      <c r="AH22" s="1399"/>
      <c r="AI22" s="1399"/>
      <c r="AJ22" s="1399"/>
      <c r="AK22" s="1399"/>
      <c r="AL22" s="1399">
        <v>0</v>
      </c>
      <c r="AM22" s="1399"/>
      <c r="AN22" s="1399"/>
      <c r="AO22" s="1399"/>
      <c r="AP22" s="1399"/>
      <c r="AQ22" s="1399">
        <v>129108.97</v>
      </c>
      <c r="AR22" s="1399">
        <v>105863.57</v>
      </c>
      <c r="AS22" s="1399">
        <v>23245.4</v>
      </c>
      <c r="AT22" s="1399">
        <v>23245.4</v>
      </c>
      <c r="AU22" s="1399"/>
      <c r="AV22" s="1399"/>
      <c r="AW22" s="1399"/>
      <c r="AX22" s="1399"/>
      <c r="AY22" s="1399">
        <v>191391.25</v>
      </c>
      <c r="AZ22" s="1399">
        <v>191391.25</v>
      </c>
      <c r="BA22" s="1399">
        <v>191391.25</v>
      </c>
      <c r="BB22" s="1399"/>
      <c r="BC22" s="1399"/>
      <c r="BD22" s="1399"/>
      <c r="BE22" s="1399">
        <v>0</v>
      </c>
      <c r="BF22" s="1399"/>
      <c r="BG22" s="1399"/>
      <c r="BH22" s="1399"/>
      <c r="BI22" s="1399"/>
      <c r="BJ22" s="1399"/>
      <c r="BK22" s="1399"/>
      <c r="BL22" s="1399">
        <v>0</v>
      </c>
      <c r="BM22" s="1399">
        <v>0</v>
      </c>
      <c r="BN22" s="1399"/>
      <c r="BO22" s="1399"/>
      <c r="BP22" s="1399"/>
      <c r="BQ22" s="1399"/>
      <c r="BR22" s="1399"/>
      <c r="BS22" s="1399"/>
      <c r="BT22" s="1399">
        <v>0</v>
      </c>
      <c r="BU22" s="1399">
        <v>0</v>
      </c>
      <c r="BV22" s="1399"/>
      <c r="BW22" s="1399"/>
      <c r="BX22" s="1399"/>
      <c r="BY22" s="1399"/>
      <c r="BZ22" s="1399">
        <v>0</v>
      </c>
      <c r="CA22" s="1399"/>
      <c r="CB22" s="1399"/>
      <c r="CC22" s="1399"/>
      <c r="CD22" s="1399"/>
      <c r="CE22" s="1399"/>
      <c r="CF22" s="1399"/>
      <c r="CG22" s="1399"/>
      <c r="CH22" s="1399"/>
      <c r="CI22" s="1399"/>
      <c r="CJ22" s="1399"/>
      <c r="CK22" s="1399"/>
      <c r="CL22" s="1399"/>
      <c r="CM22" s="1399"/>
      <c r="CN22" s="1399">
        <v>0</v>
      </c>
      <c r="CO22" s="1399">
        <v>0</v>
      </c>
      <c r="CP22" s="1399"/>
      <c r="CQ22" s="1399"/>
      <c r="CR22" s="1399"/>
      <c r="CS22" s="1399"/>
      <c r="CT22" s="1399"/>
      <c r="CU22" s="1399">
        <v>0</v>
      </c>
      <c r="CV22" s="1399"/>
      <c r="CW22" s="1399"/>
      <c r="CX22" s="1399"/>
      <c r="CY22" s="1399"/>
      <c r="CZ22" s="1399"/>
      <c r="DA22" s="1399"/>
      <c r="DB22" s="1399">
        <v>0</v>
      </c>
      <c r="DC22" s="1399"/>
      <c r="DD22" s="1399"/>
      <c r="DE22" s="1399"/>
      <c r="DF22" s="1399">
        <v>62676402.77660539</v>
      </c>
      <c r="DG22" s="1399">
        <v>0</v>
      </c>
      <c r="DH22" s="1399">
        <v>0</v>
      </c>
      <c r="DI22" s="1399"/>
      <c r="DJ22" s="1399"/>
      <c r="DK22" s="1399">
        <v>0</v>
      </c>
      <c r="DL22" s="1399"/>
      <c r="DM22" s="1399"/>
      <c r="DN22" s="1399">
        <v>0</v>
      </c>
      <c r="DO22" s="1399"/>
      <c r="DP22" s="1399"/>
      <c r="DQ22" s="1399">
        <v>62676402.77660539</v>
      </c>
      <c r="DR22" s="1399">
        <v>1937115.6167320104</v>
      </c>
      <c r="DS22" s="1399">
        <v>60739287.159873381</v>
      </c>
      <c r="DT22" s="1399"/>
      <c r="DU22" s="1399"/>
      <c r="DV22" s="1399">
        <v>0</v>
      </c>
      <c r="DW22" s="1399"/>
      <c r="DX22" s="1399"/>
      <c r="DY22" s="1399"/>
      <c r="DZ22" s="1399">
        <v>0</v>
      </c>
      <c r="EA22" s="1399">
        <v>0</v>
      </c>
      <c r="EB22" s="1399"/>
      <c r="EC22" s="1399"/>
      <c r="ED22" s="1399">
        <v>0</v>
      </c>
      <c r="EE22" s="1399"/>
      <c r="EF22" s="1399"/>
      <c r="EG22" s="1399">
        <v>0</v>
      </c>
      <c r="EH22" s="1399"/>
      <c r="EI22" s="1399"/>
      <c r="EJ22" s="1399"/>
      <c r="EK22" s="1399">
        <v>0</v>
      </c>
      <c r="EL22" s="1399"/>
      <c r="EM22" s="1399">
        <v>0</v>
      </c>
      <c r="EN22" s="1399"/>
      <c r="EO22" s="1399"/>
      <c r="EP22" s="1399"/>
      <c r="EQ22" s="1399">
        <v>0</v>
      </c>
      <c r="ER22" s="1399"/>
      <c r="ES22" s="1399"/>
      <c r="ET22" s="1399"/>
      <c r="EU22" s="1399">
        <v>0</v>
      </c>
      <c r="EV22" s="1399"/>
      <c r="EW22" s="1399"/>
      <c r="EX22" s="1399"/>
      <c r="EY22" s="1399"/>
      <c r="EZ22" s="1399">
        <v>0</v>
      </c>
      <c r="FA22" s="1399"/>
      <c r="FB22" s="1399">
        <v>0</v>
      </c>
      <c r="FC22" s="1399"/>
      <c r="FD22" s="1399"/>
      <c r="FE22" s="1399"/>
      <c r="FF22" s="1399">
        <v>0</v>
      </c>
      <c r="FG22" s="1399"/>
      <c r="FH22" s="1399"/>
      <c r="FI22" s="1399"/>
      <c r="FJ22" s="1399">
        <v>0</v>
      </c>
      <c r="FK22" s="1399"/>
      <c r="FL22" s="1399"/>
      <c r="FM22" s="1399"/>
      <c r="FN22" s="1399"/>
      <c r="FO22" s="1399">
        <v>0</v>
      </c>
      <c r="FP22" s="1399"/>
      <c r="FQ22" s="1399"/>
      <c r="FR22" s="1399"/>
      <c r="FS22" s="1399"/>
      <c r="FT22" s="1399"/>
      <c r="FU22" s="1399"/>
      <c r="FV22" s="1399"/>
      <c r="FW22" s="1399">
        <v>19799253.399999991</v>
      </c>
      <c r="FX22" s="1399">
        <v>15669140.32</v>
      </c>
      <c r="FY22" s="1399">
        <v>4066733.8299999908</v>
      </c>
      <c r="FZ22" s="1399">
        <v>63379.249999999651</v>
      </c>
      <c r="GA22" s="1399"/>
      <c r="GB22" s="1399">
        <v>9300294.8594499975</v>
      </c>
      <c r="GC22" s="1399"/>
      <c r="GD22" s="1399"/>
      <c r="GE22" s="1399"/>
      <c r="GF22" s="1399">
        <v>94169421.056055382</v>
      </c>
    </row>
    <row r="23" spans="2:189">
      <c r="B23" s="1200">
        <v>42522</v>
      </c>
      <c r="C23" s="1399"/>
      <c r="D23" s="1399"/>
      <c r="E23" s="1399">
        <v>872969.8</v>
      </c>
      <c r="F23" s="1399"/>
      <c r="G23" s="1399">
        <v>872969.8</v>
      </c>
      <c r="H23" s="1399"/>
      <c r="I23" s="1399"/>
      <c r="J23" s="1399">
        <v>600000</v>
      </c>
      <c r="K23" s="1399">
        <v>600000</v>
      </c>
      <c r="L23" s="1399">
        <v>600000</v>
      </c>
      <c r="M23" s="1399"/>
      <c r="N23" s="1399">
        <v>0</v>
      </c>
      <c r="O23" s="1399"/>
      <c r="P23" s="1399"/>
      <c r="Q23" s="1399">
        <v>0</v>
      </c>
      <c r="R23" s="1399"/>
      <c r="S23" s="1399"/>
      <c r="T23" s="1399"/>
      <c r="U23" s="1399">
        <v>600000</v>
      </c>
      <c r="V23" s="1399">
        <v>600000</v>
      </c>
      <c r="W23" s="1399">
        <v>600000</v>
      </c>
      <c r="X23" s="1399"/>
      <c r="Y23" s="1399"/>
      <c r="Z23" s="1399">
        <v>0</v>
      </c>
      <c r="AA23" s="1399"/>
      <c r="AB23" s="1399"/>
      <c r="AC23" s="1399">
        <v>0</v>
      </c>
      <c r="AD23" s="1399"/>
      <c r="AE23" s="1399"/>
      <c r="AF23" s="1399"/>
      <c r="AG23" s="1399">
        <v>0</v>
      </c>
      <c r="AH23" s="1399"/>
      <c r="AI23" s="1399"/>
      <c r="AJ23" s="1399"/>
      <c r="AK23" s="1399"/>
      <c r="AL23" s="1399">
        <v>0</v>
      </c>
      <c r="AM23" s="1399"/>
      <c r="AN23" s="1399"/>
      <c r="AO23" s="1399"/>
      <c r="AP23" s="1399"/>
      <c r="AQ23" s="1399">
        <v>129108.97</v>
      </c>
      <c r="AR23" s="1399">
        <v>105863.57</v>
      </c>
      <c r="AS23" s="1399">
        <v>23245.4</v>
      </c>
      <c r="AT23" s="1399">
        <v>23245.4</v>
      </c>
      <c r="AU23" s="1399"/>
      <c r="AV23" s="1399"/>
      <c r="AW23" s="1399"/>
      <c r="AX23" s="1399"/>
      <c r="AY23" s="1399">
        <v>191391.25</v>
      </c>
      <c r="AZ23" s="1399">
        <v>191391.25</v>
      </c>
      <c r="BA23" s="1399">
        <v>191391.25</v>
      </c>
      <c r="BB23" s="1399"/>
      <c r="BC23" s="1399"/>
      <c r="BD23" s="1399"/>
      <c r="BE23" s="1399">
        <v>0</v>
      </c>
      <c r="BF23" s="1399"/>
      <c r="BG23" s="1399"/>
      <c r="BH23" s="1399"/>
      <c r="BI23" s="1399"/>
      <c r="BJ23" s="1399"/>
      <c r="BK23" s="1399"/>
      <c r="BL23" s="1399">
        <v>0</v>
      </c>
      <c r="BM23" s="1399">
        <v>0</v>
      </c>
      <c r="BN23" s="1399"/>
      <c r="BO23" s="1399"/>
      <c r="BP23" s="1399"/>
      <c r="BQ23" s="1399"/>
      <c r="BR23" s="1399"/>
      <c r="BS23" s="1399"/>
      <c r="BT23" s="1399">
        <v>0</v>
      </c>
      <c r="BU23" s="1399">
        <v>0</v>
      </c>
      <c r="BV23" s="1399"/>
      <c r="BW23" s="1399"/>
      <c r="BX23" s="1399"/>
      <c r="BY23" s="1399"/>
      <c r="BZ23" s="1399">
        <v>0</v>
      </c>
      <c r="CA23" s="1399"/>
      <c r="CB23" s="1399"/>
      <c r="CC23" s="1399"/>
      <c r="CD23" s="1399"/>
      <c r="CE23" s="1399"/>
      <c r="CF23" s="1399"/>
      <c r="CG23" s="1399"/>
      <c r="CH23" s="1399"/>
      <c r="CI23" s="1399"/>
      <c r="CJ23" s="1399"/>
      <c r="CK23" s="1399"/>
      <c r="CL23" s="1399"/>
      <c r="CM23" s="1399"/>
      <c r="CN23" s="1399">
        <v>0</v>
      </c>
      <c r="CO23" s="1399">
        <v>0</v>
      </c>
      <c r="CP23" s="1399"/>
      <c r="CQ23" s="1399"/>
      <c r="CR23" s="1399"/>
      <c r="CS23" s="1399"/>
      <c r="CT23" s="1399"/>
      <c r="CU23" s="1399">
        <v>0</v>
      </c>
      <c r="CV23" s="1399"/>
      <c r="CW23" s="1399"/>
      <c r="CX23" s="1399"/>
      <c r="CY23" s="1399"/>
      <c r="CZ23" s="1399"/>
      <c r="DA23" s="1399"/>
      <c r="DB23" s="1399">
        <v>0</v>
      </c>
      <c r="DC23" s="1399"/>
      <c r="DD23" s="1399"/>
      <c r="DE23" s="1399"/>
      <c r="DF23" s="1399">
        <v>62676402.77660539</v>
      </c>
      <c r="DG23" s="1399">
        <v>0</v>
      </c>
      <c r="DH23" s="1399">
        <v>0</v>
      </c>
      <c r="DI23" s="1399"/>
      <c r="DJ23" s="1399"/>
      <c r="DK23" s="1399">
        <v>0</v>
      </c>
      <c r="DL23" s="1399"/>
      <c r="DM23" s="1399"/>
      <c r="DN23" s="1399">
        <v>0</v>
      </c>
      <c r="DO23" s="1399"/>
      <c r="DP23" s="1399"/>
      <c r="DQ23" s="1399">
        <v>62676402.77660539</v>
      </c>
      <c r="DR23" s="1399">
        <v>1937115.6167320104</v>
      </c>
      <c r="DS23" s="1399">
        <v>60739287.159873381</v>
      </c>
      <c r="DT23" s="1399"/>
      <c r="DU23" s="1399"/>
      <c r="DV23" s="1399">
        <v>0</v>
      </c>
      <c r="DW23" s="1399"/>
      <c r="DX23" s="1399"/>
      <c r="DY23" s="1399"/>
      <c r="DZ23" s="1399">
        <v>0</v>
      </c>
      <c r="EA23" s="1399">
        <v>0</v>
      </c>
      <c r="EB23" s="1399"/>
      <c r="EC23" s="1399"/>
      <c r="ED23" s="1399">
        <v>0</v>
      </c>
      <c r="EE23" s="1399"/>
      <c r="EF23" s="1399"/>
      <c r="EG23" s="1399">
        <v>0</v>
      </c>
      <c r="EH23" s="1399"/>
      <c r="EI23" s="1399"/>
      <c r="EJ23" s="1399"/>
      <c r="EK23" s="1399">
        <v>0</v>
      </c>
      <c r="EL23" s="1399"/>
      <c r="EM23" s="1399">
        <v>0</v>
      </c>
      <c r="EN23" s="1399"/>
      <c r="EO23" s="1399"/>
      <c r="EP23" s="1399"/>
      <c r="EQ23" s="1399">
        <v>0</v>
      </c>
      <c r="ER23" s="1399"/>
      <c r="ES23" s="1399"/>
      <c r="ET23" s="1399"/>
      <c r="EU23" s="1399">
        <v>0</v>
      </c>
      <c r="EV23" s="1399"/>
      <c r="EW23" s="1399"/>
      <c r="EX23" s="1399"/>
      <c r="EY23" s="1399"/>
      <c r="EZ23" s="1399">
        <v>0</v>
      </c>
      <c r="FA23" s="1399"/>
      <c r="FB23" s="1399">
        <v>0</v>
      </c>
      <c r="FC23" s="1399"/>
      <c r="FD23" s="1399"/>
      <c r="FE23" s="1399"/>
      <c r="FF23" s="1399">
        <v>0</v>
      </c>
      <c r="FG23" s="1399"/>
      <c r="FH23" s="1399"/>
      <c r="FI23" s="1399"/>
      <c r="FJ23" s="1399">
        <v>0</v>
      </c>
      <c r="FK23" s="1399"/>
      <c r="FL23" s="1399"/>
      <c r="FM23" s="1399"/>
      <c r="FN23" s="1399"/>
      <c r="FO23" s="1399">
        <v>0</v>
      </c>
      <c r="FP23" s="1399"/>
      <c r="FQ23" s="1399"/>
      <c r="FR23" s="1399"/>
      <c r="FS23" s="1399"/>
      <c r="FT23" s="1399"/>
      <c r="FU23" s="1399"/>
      <c r="FV23" s="1399"/>
      <c r="FW23" s="1399">
        <v>19799253.399999991</v>
      </c>
      <c r="FX23" s="1399">
        <v>15669140.32</v>
      </c>
      <c r="FY23" s="1399">
        <v>4066733.8299999908</v>
      </c>
      <c r="FZ23" s="1399">
        <v>63379.249999999651</v>
      </c>
      <c r="GA23" s="1399"/>
      <c r="GB23" s="1399">
        <v>9300294.8594499975</v>
      </c>
      <c r="GC23" s="1399"/>
      <c r="GD23" s="1399"/>
      <c r="GE23" s="1399"/>
      <c r="GF23" s="1399">
        <v>94169421.056055382</v>
      </c>
    </row>
    <row r="24" spans="2:189">
      <c r="B24" s="1200">
        <v>42552</v>
      </c>
      <c r="C24" s="1399"/>
      <c r="D24" s="1399"/>
      <c r="E24" s="1399">
        <v>1821296.1600000001</v>
      </c>
      <c r="F24" s="1399"/>
      <c r="G24" s="1399">
        <v>1821296.1600000001</v>
      </c>
      <c r="H24" s="1399"/>
      <c r="I24" s="1399"/>
      <c r="J24" s="1399">
        <v>600000</v>
      </c>
      <c r="K24" s="1399">
        <v>600000</v>
      </c>
      <c r="L24" s="1399">
        <v>600000</v>
      </c>
      <c r="M24" s="1399"/>
      <c r="N24" s="1399">
        <v>0</v>
      </c>
      <c r="O24" s="1399"/>
      <c r="P24" s="1399"/>
      <c r="Q24" s="1399">
        <v>0</v>
      </c>
      <c r="R24" s="1399"/>
      <c r="S24" s="1399"/>
      <c r="T24" s="1399"/>
      <c r="U24" s="1399">
        <v>0</v>
      </c>
      <c r="V24" s="1399">
        <v>0</v>
      </c>
      <c r="W24" s="1399">
        <v>0</v>
      </c>
      <c r="X24" s="1399"/>
      <c r="Y24" s="1399"/>
      <c r="Z24" s="1399">
        <v>0</v>
      </c>
      <c r="AA24" s="1399"/>
      <c r="AB24" s="1399"/>
      <c r="AC24" s="1399">
        <v>0</v>
      </c>
      <c r="AD24" s="1399"/>
      <c r="AE24" s="1399"/>
      <c r="AF24" s="1399"/>
      <c r="AG24" s="1399">
        <v>0</v>
      </c>
      <c r="AH24" s="1399"/>
      <c r="AI24" s="1399"/>
      <c r="AJ24" s="1399"/>
      <c r="AK24" s="1399"/>
      <c r="AL24" s="1399">
        <v>0</v>
      </c>
      <c r="AM24" s="1399"/>
      <c r="AN24" s="1399"/>
      <c r="AO24" s="1399"/>
      <c r="AP24" s="1399"/>
      <c r="AQ24" s="1399">
        <v>86086.41</v>
      </c>
      <c r="AR24" s="1399">
        <v>62841.01</v>
      </c>
      <c r="AS24" s="1399">
        <v>23245.4</v>
      </c>
      <c r="AT24" s="1399">
        <v>23245.4</v>
      </c>
      <c r="AU24" s="1399"/>
      <c r="AV24" s="1399"/>
      <c r="AW24" s="1399"/>
      <c r="AX24" s="1399"/>
      <c r="AY24" s="1399">
        <v>191391.25</v>
      </c>
      <c r="AZ24" s="1399">
        <v>191391.25</v>
      </c>
      <c r="BA24" s="1399">
        <v>191391.25</v>
      </c>
      <c r="BB24" s="1399"/>
      <c r="BC24" s="1399"/>
      <c r="BD24" s="1399"/>
      <c r="BE24" s="1399">
        <v>0</v>
      </c>
      <c r="BF24" s="1399"/>
      <c r="BG24" s="1399"/>
      <c r="BH24" s="1399"/>
      <c r="BI24" s="1399"/>
      <c r="BJ24" s="1399"/>
      <c r="BK24" s="1399"/>
      <c r="BL24" s="1399">
        <v>0</v>
      </c>
      <c r="BM24" s="1399">
        <v>0</v>
      </c>
      <c r="BN24" s="1399"/>
      <c r="BO24" s="1399"/>
      <c r="BP24" s="1399"/>
      <c r="BQ24" s="1399"/>
      <c r="BR24" s="1399"/>
      <c r="BS24" s="1399"/>
      <c r="BT24" s="1399">
        <v>0</v>
      </c>
      <c r="BU24" s="1399">
        <v>0</v>
      </c>
      <c r="BV24" s="1399"/>
      <c r="BW24" s="1399"/>
      <c r="BX24" s="1399"/>
      <c r="BY24" s="1399"/>
      <c r="BZ24" s="1399">
        <v>0</v>
      </c>
      <c r="CA24" s="1399"/>
      <c r="CB24" s="1399"/>
      <c r="CC24" s="1399"/>
      <c r="CD24" s="1399"/>
      <c r="CE24" s="1399"/>
      <c r="CF24" s="1399"/>
      <c r="CG24" s="1399"/>
      <c r="CH24" s="1399"/>
      <c r="CI24" s="1399"/>
      <c r="CJ24" s="1399"/>
      <c r="CK24" s="1399"/>
      <c r="CL24" s="1399"/>
      <c r="CM24" s="1399"/>
      <c r="CN24" s="1399">
        <v>0</v>
      </c>
      <c r="CO24" s="1399">
        <v>0</v>
      </c>
      <c r="CP24" s="1399"/>
      <c r="CQ24" s="1399"/>
      <c r="CR24" s="1399"/>
      <c r="CS24" s="1399"/>
      <c r="CT24" s="1399"/>
      <c r="CU24" s="1399">
        <v>0</v>
      </c>
      <c r="CV24" s="1399"/>
      <c r="CW24" s="1399"/>
      <c r="CX24" s="1399"/>
      <c r="CY24" s="1399"/>
      <c r="CZ24" s="1399"/>
      <c r="DA24" s="1399"/>
      <c r="DB24" s="1399">
        <v>0</v>
      </c>
      <c r="DC24" s="1399"/>
      <c r="DD24" s="1399"/>
      <c r="DE24" s="1399"/>
      <c r="DF24" s="1399">
        <v>63362616.530096211</v>
      </c>
      <c r="DG24" s="1399">
        <v>0</v>
      </c>
      <c r="DH24" s="1399">
        <v>0</v>
      </c>
      <c r="DI24" s="1399"/>
      <c r="DJ24" s="1399"/>
      <c r="DK24" s="1399">
        <v>0</v>
      </c>
      <c r="DL24" s="1399"/>
      <c r="DM24" s="1399"/>
      <c r="DN24" s="1399">
        <v>0</v>
      </c>
      <c r="DO24" s="1399"/>
      <c r="DP24" s="1399"/>
      <c r="DQ24" s="1399">
        <v>63362616.530096211</v>
      </c>
      <c r="DR24" s="1399">
        <v>1958259.5967122975</v>
      </c>
      <c r="DS24" s="1399">
        <v>61404356.933383912</v>
      </c>
      <c r="DT24" s="1399"/>
      <c r="DU24" s="1399"/>
      <c r="DV24" s="1399">
        <v>0</v>
      </c>
      <c r="DW24" s="1399"/>
      <c r="DX24" s="1399"/>
      <c r="DY24" s="1399"/>
      <c r="DZ24" s="1399">
        <v>0</v>
      </c>
      <c r="EA24" s="1399">
        <v>0</v>
      </c>
      <c r="EB24" s="1399"/>
      <c r="EC24" s="1399"/>
      <c r="ED24" s="1399">
        <v>0</v>
      </c>
      <c r="EE24" s="1399"/>
      <c r="EF24" s="1399"/>
      <c r="EG24" s="1399">
        <v>0</v>
      </c>
      <c r="EH24" s="1399"/>
      <c r="EI24" s="1399"/>
      <c r="EJ24" s="1399"/>
      <c r="EK24" s="1399">
        <v>0</v>
      </c>
      <c r="EL24" s="1399"/>
      <c r="EM24" s="1399">
        <v>0</v>
      </c>
      <c r="EN24" s="1399"/>
      <c r="EO24" s="1399"/>
      <c r="EP24" s="1399"/>
      <c r="EQ24" s="1399">
        <v>0</v>
      </c>
      <c r="ER24" s="1399"/>
      <c r="ES24" s="1399"/>
      <c r="ET24" s="1399"/>
      <c r="EU24" s="1399">
        <v>0</v>
      </c>
      <c r="EV24" s="1399"/>
      <c r="EW24" s="1399"/>
      <c r="EX24" s="1399"/>
      <c r="EY24" s="1399"/>
      <c r="EZ24" s="1399">
        <v>0</v>
      </c>
      <c r="FA24" s="1399"/>
      <c r="FB24" s="1399">
        <v>0</v>
      </c>
      <c r="FC24" s="1399"/>
      <c r="FD24" s="1399"/>
      <c r="FE24" s="1399"/>
      <c r="FF24" s="1399">
        <v>0</v>
      </c>
      <c r="FG24" s="1399"/>
      <c r="FH24" s="1399"/>
      <c r="FI24" s="1399"/>
      <c r="FJ24" s="1399">
        <v>0</v>
      </c>
      <c r="FK24" s="1399"/>
      <c r="FL24" s="1399"/>
      <c r="FM24" s="1399"/>
      <c r="FN24" s="1399"/>
      <c r="FO24" s="1399">
        <v>0</v>
      </c>
      <c r="FP24" s="1399"/>
      <c r="FQ24" s="1399"/>
      <c r="FR24" s="1399"/>
      <c r="FS24" s="1399"/>
      <c r="FT24" s="1399"/>
      <c r="FU24" s="1399"/>
      <c r="FV24" s="1399"/>
      <c r="FW24" s="1399">
        <v>19838131.039999988</v>
      </c>
      <c r="FX24" s="1399">
        <v>15963584.440000001</v>
      </c>
      <c r="FY24" s="1399">
        <v>3827310.9499999885</v>
      </c>
      <c r="FZ24" s="1399">
        <v>47235.649999999558</v>
      </c>
      <c r="GA24" s="1399"/>
      <c r="GB24" s="1399">
        <v>9207647.2509499975</v>
      </c>
      <c r="GC24" s="1399"/>
      <c r="GD24" s="1399"/>
      <c r="GE24" s="1399"/>
      <c r="GF24" s="1399">
        <v>95107168.641046196</v>
      </c>
    </row>
    <row r="25" spans="2:189">
      <c r="B25" s="1200">
        <v>42583</v>
      </c>
      <c r="C25" s="1399"/>
      <c r="D25" s="1399"/>
      <c r="E25" s="1399">
        <v>1742703</v>
      </c>
      <c r="F25" s="1399"/>
      <c r="G25" s="1399">
        <v>1742703</v>
      </c>
      <c r="H25" s="1399"/>
      <c r="I25" s="1399"/>
      <c r="J25" s="1399">
        <v>600000</v>
      </c>
      <c r="K25" s="1399">
        <v>600000</v>
      </c>
      <c r="L25" s="1399">
        <v>600000</v>
      </c>
      <c r="M25" s="1399"/>
      <c r="N25" s="1399">
        <v>0</v>
      </c>
      <c r="O25" s="1399"/>
      <c r="P25" s="1399"/>
      <c r="Q25" s="1399">
        <v>0</v>
      </c>
      <c r="R25" s="1399"/>
      <c r="S25" s="1399"/>
      <c r="T25" s="1399"/>
      <c r="U25" s="1399">
        <v>0</v>
      </c>
      <c r="V25" s="1399">
        <v>0</v>
      </c>
      <c r="W25" s="1399">
        <v>0</v>
      </c>
      <c r="X25" s="1399"/>
      <c r="Y25" s="1399"/>
      <c r="Z25" s="1399">
        <v>0</v>
      </c>
      <c r="AA25" s="1399"/>
      <c r="AB25" s="1399"/>
      <c r="AC25" s="1399">
        <v>0</v>
      </c>
      <c r="AD25" s="1399"/>
      <c r="AE25" s="1399"/>
      <c r="AF25" s="1399"/>
      <c r="AG25" s="1399">
        <v>0</v>
      </c>
      <c r="AH25" s="1399"/>
      <c r="AI25" s="1399"/>
      <c r="AJ25" s="1399"/>
      <c r="AK25" s="1399"/>
      <c r="AL25" s="1399">
        <v>0</v>
      </c>
      <c r="AM25" s="1399"/>
      <c r="AN25" s="1399"/>
      <c r="AO25" s="1399"/>
      <c r="AP25" s="1399"/>
      <c r="AQ25" s="1399">
        <v>78119</v>
      </c>
      <c r="AR25" s="1399">
        <v>77645</v>
      </c>
      <c r="AS25" s="1399">
        <v>474</v>
      </c>
      <c r="AT25" s="1399">
        <v>474</v>
      </c>
      <c r="AU25" s="1399"/>
      <c r="AV25" s="1399"/>
      <c r="AW25" s="1399"/>
      <c r="AX25" s="1399"/>
      <c r="AY25" s="1399">
        <v>191391.25</v>
      </c>
      <c r="AZ25" s="1399">
        <v>191391.25</v>
      </c>
      <c r="BA25" s="1399">
        <v>191391.25</v>
      </c>
      <c r="BB25" s="1399"/>
      <c r="BC25" s="1399"/>
      <c r="BD25" s="1399"/>
      <c r="BE25" s="1399">
        <v>0</v>
      </c>
      <c r="BF25" s="1399"/>
      <c r="BG25" s="1399"/>
      <c r="BH25" s="1399"/>
      <c r="BI25" s="1399"/>
      <c r="BJ25" s="1399"/>
      <c r="BK25" s="1399"/>
      <c r="BL25" s="1399">
        <v>0</v>
      </c>
      <c r="BM25" s="1399">
        <v>0</v>
      </c>
      <c r="BN25" s="1399"/>
      <c r="BO25" s="1399"/>
      <c r="BP25" s="1399"/>
      <c r="BQ25" s="1399"/>
      <c r="BR25" s="1399"/>
      <c r="BS25" s="1399"/>
      <c r="BT25" s="1399">
        <v>0</v>
      </c>
      <c r="BU25" s="1399">
        <v>0</v>
      </c>
      <c r="BV25" s="1399"/>
      <c r="BW25" s="1399"/>
      <c r="BX25" s="1399"/>
      <c r="BY25" s="1399"/>
      <c r="BZ25" s="1399">
        <v>0</v>
      </c>
      <c r="CA25" s="1399"/>
      <c r="CB25" s="1399"/>
      <c r="CC25" s="1399"/>
      <c r="CD25" s="1399"/>
      <c r="CE25" s="1399"/>
      <c r="CF25" s="1399"/>
      <c r="CG25" s="1399"/>
      <c r="CH25" s="1399"/>
      <c r="CI25" s="1399"/>
      <c r="CJ25" s="1399"/>
      <c r="CK25" s="1399"/>
      <c r="CL25" s="1399"/>
      <c r="CM25" s="1399"/>
      <c r="CN25" s="1399">
        <v>0</v>
      </c>
      <c r="CO25" s="1399">
        <v>0</v>
      </c>
      <c r="CP25" s="1399"/>
      <c r="CQ25" s="1399"/>
      <c r="CR25" s="1399"/>
      <c r="CS25" s="1399"/>
      <c r="CT25" s="1399"/>
      <c r="CU25" s="1399">
        <v>0</v>
      </c>
      <c r="CV25" s="1399"/>
      <c r="CW25" s="1399"/>
      <c r="CX25" s="1399"/>
      <c r="CY25" s="1399"/>
      <c r="CZ25" s="1399"/>
      <c r="DA25" s="1399"/>
      <c r="DB25" s="1399">
        <v>0</v>
      </c>
      <c r="DC25" s="1399"/>
      <c r="DD25" s="1399"/>
      <c r="DE25" s="1399"/>
      <c r="DF25" s="1399">
        <v>63567872</v>
      </c>
      <c r="DG25" s="1399">
        <v>0</v>
      </c>
      <c r="DH25" s="1399">
        <v>0</v>
      </c>
      <c r="DI25" s="1399"/>
      <c r="DJ25" s="1399"/>
      <c r="DK25" s="1399">
        <v>0</v>
      </c>
      <c r="DL25" s="1399"/>
      <c r="DM25" s="1399"/>
      <c r="DN25" s="1399">
        <v>0</v>
      </c>
      <c r="DO25" s="1399"/>
      <c r="DP25" s="1399"/>
      <c r="DQ25" s="1399">
        <v>63567872</v>
      </c>
      <c r="DR25" s="1399">
        <v>1964584</v>
      </c>
      <c r="DS25" s="1399">
        <v>61603288</v>
      </c>
      <c r="DT25" s="1399"/>
      <c r="DU25" s="1399"/>
      <c r="DV25" s="1399">
        <v>0</v>
      </c>
      <c r="DW25" s="1399"/>
      <c r="DX25" s="1399"/>
      <c r="DY25" s="1399"/>
      <c r="DZ25" s="1399">
        <v>0</v>
      </c>
      <c r="EA25" s="1399">
        <v>0</v>
      </c>
      <c r="EB25" s="1399"/>
      <c r="EC25" s="1399"/>
      <c r="ED25" s="1399">
        <v>0</v>
      </c>
      <c r="EE25" s="1399"/>
      <c r="EF25" s="1399"/>
      <c r="EG25" s="1399">
        <v>0</v>
      </c>
      <c r="EH25" s="1399"/>
      <c r="EI25" s="1399"/>
      <c r="EJ25" s="1399"/>
      <c r="EK25" s="1399">
        <v>0</v>
      </c>
      <c r="EL25" s="1399"/>
      <c r="EM25" s="1399">
        <v>0</v>
      </c>
      <c r="EN25" s="1399"/>
      <c r="EO25" s="1399"/>
      <c r="EP25" s="1399"/>
      <c r="EQ25" s="1399">
        <v>0</v>
      </c>
      <c r="ER25" s="1399"/>
      <c r="ES25" s="1399"/>
      <c r="ET25" s="1399"/>
      <c r="EU25" s="1399">
        <v>0</v>
      </c>
      <c r="EV25" s="1399"/>
      <c r="EW25" s="1399"/>
      <c r="EX25" s="1399"/>
      <c r="EY25" s="1399"/>
      <c r="EZ25" s="1399">
        <v>0</v>
      </c>
      <c r="FA25" s="1399"/>
      <c r="FB25" s="1399">
        <v>0</v>
      </c>
      <c r="FC25" s="1399"/>
      <c r="FD25" s="1399"/>
      <c r="FE25" s="1399"/>
      <c r="FF25" s="1399">
        <v>0</v>
      </c>
      <c r="FG25" s="1399"/>
      <c r="FH25" s="1399"/>
      <c r="FI25" s="1399"/>
      <c r="FJ25" s="1399">
        <v>0</v>
      </c>
      <c r="FK25" s="1399"/>
      <c r="FL25" s="1399"/>
      <c r="FM25" s="1399"/>
      <c r="FN25" s="1399"/>
      <c r="FO25" s="1399">
        <v>0</v>
      </c>
      <c r="FP25" s="1399"/>
      <c r="FQ25" s="1399"/>
      <c r="FR25" s="1399"/>
      <c r="FS25" s="1399"/>
      <c r="FT25" s="1399"/>
      <c r="FU25" s="1399"/>
      <c r="FV25" s="1399"/>
      <c r="FW25" s="1399">
        <v>19705571</v>
      </c>
      <c r="FX25" s="1399">
        <v>15958807</v>
      </c>
      <c r="FY25" s="1399">
        <v>3707600</v>
      </c>
      <c r="FZ25" s="1399">
        <v>39164</v>
      </c>
      <c r="GA25" s="1399"/>
      <c r="GB25" s="1399">
        <v>9286482</v>
      </c>
      <c r="GC25" s="1399"/>
      <c r="GD25" s="1399"/>
      <c r="GE25" s="1399"/>
      <c r="GF25" s="1399">
        <v>95172138.25</v>
      </c>
    </row>
    <row r="26" spans="2:189">
      <c r="B26" s="1200">
        <v>42614</v>
      </c>
      <c r="C26" s="1399"/>
      <c r="D26" s="1399"/>
      <c r="E26" s="1399">
        <v>1719678</v>
      </c>
      <c r="F26" s="1399"/>
      <c r="G26" s="1399">
        <v>1719678</v>
      </c>
      <c r="H26" s="1399"/>
      <c r="I26" s="1399"/>
      <c r="J26" s="1399">
        <v>600000</v>
      </c>
      <c r="K26" s="1399">
        <v>600000</v>
      </c>
      <c r="L26" s="1399">
        <v>600000</v>
      </c>
      <c r="M26" s="1399"/>
      <c r="N26" s="1399">
        <v>0</v>
      </c>
      <c r="O26" s="1399"/>
      <c r="P26" s="1399"/>
      <c r="Q26" s="1399">
        <v>0</v>
      </c>
      <c r="R26" s="1399"/>
      <c r="S26" s="1399"/>
      <c r="T26" s="1399"/>
      <c r="U26" s="1399">
        <v>0</v>
      </c>
      <c r="V26" s="1399">
        <v>0</v>
      </c>
      <c r="W26" s="1399">
        <v>0</v>
      </c>
      <c r="X26" s="1399"/>
      <c r="Y26" s="1399"/>
      <c r="Z26" s="1399">
        <v>0</v>
      </c>
      <c r="AA26" s="1399"/>
      <c r="AB26" s="1399"/>
      <c r="AC26" s="1399">
        <v>0</v>
      </c>
      <c r="AD26" s="1399"/>
      <c r="AE26" s="1399"/>
      <c r="AF26" s="1399"/>
      <c r="AG26" s="1399">
        <v>0</v>
      </c>
      <c r="AH26" s="1399"/>
      <c r="AI26" s="1399"/>
      <c r="AJ26" s="1399"/>
      <c r="AK26" s="1399"/>
      <c r="AL26" s="1399">
        <v>0</v>
      </c>
      <c r="AM26" s="1399"/>
      <c r="AN26" s="1399"/>
      <c r="AO26" s="1399"/>
      <c r="AP26" s="1399"/>
      <c r="AQ26" s="1399">
        <v>54780</v>
      </c>
      <c r="AR26" s="1399">
        <v>54306</v>
      </c>
      <c r="AS26" s="1399">
        <v>474</v>
      </c>
      <c r="AT26" s="1399">
        <v>474</v>
      </c>
      <c r="AU26" s="1399"/>
      <c r="AV26" s="1399"/>
      <c r="AW26" s="1399"/>
      <c r="AX26" s="1399"/>
      <c r="AY26" s="1399">
        <v>191391.25</v>
      </c>
      <c r="AZ26" s="1399">
        <v>191391.25</v>
      </c>
      <c r="BA26" s="1399">
        <v>191391.25</v>
      </c>
      <c r="BB26" s="1399"/>
      <c r="BC26" s="1399"/>
      <c r="BD26" s="1399"/>
      <c r="BE26" s="1399">
        <v>0</v>
      </c>
      <c r="BF26" s="1399"/>
      <c r="BG26" s="1399"/>
      <c r="BH26" s="1399"/>
      <c r="BI26" s="1399"/>
      <c r="BJ26" s="1399"/>
      <c r="BK26" s="1399"/>
      <c r="BL26" s="1399">
        <v>0</v>
      </c>
      <c r="BM26" s="1399">
        <v>0</v>
      </c>
      <c r="BN26" s="1399"/>
      <c r="BO26" s="1399"/>
      <c r="BP26" s="1399"/>
      <c r="BQ26" s="1399"/>
      <c r="BR26" s="1399"/>
      <c r="BS26" s="1399"/>
      <c r="BT26" s="1399">
        <v>0</v>
      </c>
      <c r="BU26" s="1399">
        <v>0</v>
      </c>
      <c r="BV26" s="1399"/>
      <c r="BW26" s="1399"/>
      <c r="BX26" s="1399"/>
      <c r="BY26" s="1399"/>
      <c r="BZ26" s="1399">
        <v>0</v>
      </c>
      <c r="CA26" s="1399"/>
      <c r="CB26" s="1399"/>
      <c r="CC26" s="1399"/>
      <c r="CD26" s="1399"/>
      <c r="CE26" s="1399"/>
      <c r="CF26" s="1399"/>
      <c r="CG26" s="1399"/>
      <c r="CH26" s="1399"/>
      <c r="CI26" s="1399"/>
      <c r="CJ26" s="1399"/>
      <c r="CK26" s="1399"/>
      <c r="CL26" s="1399"/>
      <c r="CM26" s="1399"/>
      <c r="CN26" s="1399">
        <v>0</v>
      </c>
      <c r="CO26" s="1399">
        <v>0</v>
      </c>
      <c r="CP26" s="1399"/>
      <c r="CQ26" s="1399"/>
      <c r="CR26" s="1399"/>
      <c r="CS26" s="1399"/>
      <c r="CT26" s="1399"/>
      <c r="CU26" s="1399">
        <v>0</v>
      </c>
      <c r="CV26" s="1399"/>
      <c r="CW26" s="1399"/>
      <c r="CX26" s="1399"/>
      <c r="CY26" s="1399"/>
      <c r="CZ26" s="1399"/>
      <c r="DA26" s="1399"/>
      <c r="DB26" s="1399">
        <v>0</v>
      </c>
      <c r="DC26" s="1399"/>
      <c r="DD26" s="1399"/>
      <c r="DE26" s="1399"/>
      <c r="DF26" s="1399">
        <v>63934962</v>
      </c>
      <c r="DG26" s="1399">
        <v>0</v>
      </c>
      <c r="DH26" s="1399">
        <v>0</v>
      </c>
      <c r="DI26" s="1399"/>
      <c r="DJ26" s="1399"/>
      <c r="DK26" s="1399">
        <v>0</v>
      </c>
      <c r="DL26" s="1399"/>
      <c r="DM26" s="1399"/>
      <c r="DN26" s="1399">
        <v>0</v>
      </c>
      <c r="DO26" s="1399"/>
      <c r="DP26" s="1399"/>
      <c r="DQ26" s="1399">
        <v>63934962</v>
      </c>
      <c r="DR26" s="1399">
        <v>1994383</v>
      </c>
      <c r="DS26" s="1399">
        <v>61940579</v>
      </c>
      <c r="DT26" s="1399"/>
      <c r="DU26" s="1399"/>
      <c r="DV26" s="1399">
        <v>0</v>
      </c>
      <c r="DW26" s="1399"/>
      <c r="DX26" s="1399"/>
      <c r="DY26" s="1399"/>
      <c r="DZ26" s="1399">
        <v>0</v>
      </c>
      <c r="EA26" s="1399">
        <v>0</v>
      </c>
      <c r="EB26" s="1399"/>
      <c r="EC26" s="1399"/>
      <c r="ED26" s="1399">
        <v>0</v>
      </c>
      <c r="EE26" s="1399"/>
      <c r="EF26" s="1399"/>
      <c r="EG26" s="1399">
        <v>0</v>
      </c>
      <c r="EH26" s="1399"/>
      <c r="EI26" s="1399"/>
      <c r="EJ26" s="1399"/>
      <c r="EK26" s="1399">
        <v>0</v>
      </c>
      <c r="EL26" s="1399"/>
      <c r="EM26" s="1399">
        <v>0</v>
      </c>
      <c r="EN26" s="1399"/>
      <c r="EO26" s="1399"/>
      <c r="EP26" s="1399"/>
      <c r="EQ26" s="1399">
        <v>0</v>
      </c>
      <c r="ER26" s="1399"/>
      <c r="ES26" s="1399"/>
      <c r="ET26" s="1399"/>
      <c r="EU26" s="1399">
        <v>0</v>
      </c>
      <c r="EV26" s="1399"/>
      <c r="EW26" s="1399"/>
      <c r="EX26" s="1399"/>
      <c r="EY26" s="1399"/>
      <c r="EZ26" s="1399">
        <v>0</v>
      </c>
      <c r="FA26" s="1399"/>
      <c r="FB26" s="1399">
        <v>0</v>
      </c>
      <c r="FC26" s="1399"/>
      <c r="FD26" s="1399"/>
      <c r="FE26" s="1399"/>
      <c r="FF26" s="1399">
        <v>0</v>
      </c>
      <c r="FG26" s="1399"/>
      <c r="FH26" s="1399"/>
      <c r="FI26" s="1399"/>
      <c r="FJ26" s="1399">
        <v>0</v>
      </c>
      <c r="FK26" s="1399"/>
      <c r="FL26" s="1399"/>
      <c r="FM26" s="1399"/>
      <c r="FN26" s="1399"/>
      <c r="FO26" s="1399">
        <v>0</v>
      </c>
      <c r="FP26" s="1399"/>
      <c r="FQ26" s="1399"/>
      <c r="FR26" s="1399"/>
      <c r="FS26" s="1399"/>
      <c r="FT26" s="1399"/>
      <c r="FU26" s="1399"/>
      <c r="FV26" s="1399"/>
      <c r="FW26" s="1399">
        <v>19573009</v>
      </c>
      <c r="FX26" s="1399">
        <v>15954029</v>
      </c>
      <c r="FY26" s="1399">
        <v>3587888</v>
      </c>
      <c r="FZ26" s="1399">
        <v>31092</v>
      </c>
      <c r="GA26" s="1399"/>
      <c r="GB26" s="1399">
        <v>9433357</v>
      </c>
      <c r="GC26" s="1399"/>
      <c r="GD26" s="1399"/>
      <c r="GE26" s="1399"/>
      <c r="GF26" s="1399">
        <v>95507177.25</v>
      </c>
    </row>
    <row r="27" spans="2:189">
      <c r="B27" s="1200">
        <v>42644</v>
      </c>
      <c r="C27" s="1399"/>
      <c r="D27" s="1399"/>
      <c r="E27" s="1399">
        <v>1119678</v>
      </c>
      <c r="F27" s="1399"/>
      <c r="G27" s="1399">
        <v>1119678</v>
      </c>
      <c r="H27" s="1399"/>
      <c r="I27" s="1399"/>
      <c r="J27" s="1399">
        <v>600000</v>
      </c>
      <c r="K27" s="1399">
        <v>600000</v>
      </c>
      <c r="L27" s="1399">
        <v>600000</v>
      </c>
      <c r="M27" s="1399"/>
      <c r="N27" s="1399">
        <v>0</v>
      </c>
      <c r="O27" s="1399"/>
      <c r="P27" s="1399"/>
      <c r="Q27" s="1399">
        <v>0</v>
      </c>
      <c r="R27" s="1399"/>
      <c r="S27" s="1399"/>
      <c r="T27" s="1399"/>
      <c r="U27" s="1399">
        <v>0</v>
      </c>
      <c r="V27" s="1399">
        <v>0</v>
      </c>
      <c r="W27" s="1399">
        <v>0</v>
      </c>
      <c r="X27" s="1399"/>
      <c r="Y27" s="1399"/>
      <c r="Z27" s="1399">
        <v>0</v>
      </c>
      <c r="AA27" s="1399"/>
      <c r="AB27" s="1399"/>
      <c r="AC27" s="1399">
        <v>0</v>
      </c>
      <c r="AD27" s="1399"/>
      <c r="AE27" s="1399"/>
      <c r="AF27" s="1399"/>
      <c r="AG27" s="1399">
        <v>0</v>
      </c>
      <c r="AH27" s="1399"/>
      <c r="AI27" s="1399"/>
      <c r="AJ27" s="1399"/>
      <c r="AK27" s="1399"/>
      <c r="AL27" s="1399">
        <v>0</v>
      </c>
      <c r="AM27" s="1399"/>
      <c r="AN27" s="1399"/>
      <c r="AO27" s="1399"/>
      <c r="AP27" s="1399"/>
      <c r="AQ27" s="1399">
        <v>54780</v>
      </c>
      <c r="AR27" s="1399">
        <v>54306</v>
      </c>
      <c r="AS27" s="1399">
        <v>474</v>
      </c>
      <c r="AT27" s="1399">
        <v>474</v>
      </c>
      <c r="AU27" s="1399"/>
      <c r="AV27" s="1399"/>
      <c r="AW27" s="1399"/>
      <c r="AX27" s="1399"/>
      <c r="AY27" s="1399">
        <v>191391.25</v>
      </c>
      <c r="AZ27" s="1399">
        <v>191391.25</v>
      </c>
      <c r="BA27" s="1399">
        <v>191391.25</v>
      </c>
      <c r="BB27" s="1399"/>
      <c r="BC27" s="1399"/>
      <c r="BD27" s="1399"/>
      <c r="BE27" s="1399">
        <v>0</v>
      </c>
      <c r="BF27" s="1399"/>
      <c r="BG27" s="1399"/>
      <c r="BH27" s="1399"/>
      <c r="BI27" s="1399"/>
      <c r="BJ27" s="1399"/>
      <c r="BK27" s="1399"/>
      <c r="BL27" s="1399">
        <v>0</v>
      </c>
      <c r="BM27" s="1399">
        <v>0</v>
      </c>
      <c r="BN27" s="1399"/>
      <c r="BO27" s="1399"/>
      <c r="BP27" s="1399"/>
      <c r="BQ27" s="1399"/>
      <c r="BR27" s="1399"/>
      <c r="BS27" s="1399"/>
      <c r="BT27" s="1399">
        <v>0</v>
      </c>
      <c r="BU27" s="1399">
        <v>0</v>
      </c>
      <c r="BV27" s="1399"/>
      <c r="BW27" s="1399"/>
      <c r="BX27" s="1399"/>
      <c r="BY27" s="1399"/>
      <c r="BZ27" s="1399">
        <v>0</v>
      </c>
      <c r="CA27" s="1399"/>
      <c r="CB27" s="1399"/>
      <c r="CC27" s="1399"/>
      <c r="CD27" s="1399"/>
      <c r="CE27" s="1399"/>
      <c r="CF27" s="1399"/>
      <c r="CG27" s="1399"/>
      <c r="CH27" s="1399"/>
      <c r="CI27" s="1399"/>
      <c r="CJ27" s="1399"/>
      <c r="CK27" s="1399"/>
      <c r="CL27" s="1399"/>
      <c r="CM27" s="1399"/>
      <c r="CN27" s="1399">
        <v>0</v>
      </c>
      <c r="CO27" s="1399">
        <v>0</v>
      </c>
      <c r="CP27" s="1399"/>
      <c r="CQ27" s="1399"/>
      <c r="CR27" s="1399"/>
      <c r="CS27" s="1399"/>
      <c r="CT27" s="1399"/>
      <c r="CU27" s="1399">
        <v>0</v>
      </c>
      <c r="CV27" s="1399"/>
      <c r="CW27" s="1399"/>
      <c r="CX27" s="1399"/>
      <c r="CY27" s="1399"/>
      <c r="CZ27" s="1399"/>
      <c r="DA27" s="1399"/>
      <c r="DB27" s="1399">
        <v>0</v>
      </c>
      <c r="DC27" s="1399"/>
      <c r="DD27" s="1399"/>
      <c r="DE27" s="1399"/>
      <c r="DF27" s="1399">
        <v>64534962</v>
      </c>
      <c r="DG27" s="1399">
        <v>0</v>
      </c>
      <c r="DH27" s="1399">
        <v>0</v>
      </c>
      <c r="DI27" s="1399"/>
      <c r="DJ27" s="1399"/>
      <c r="DK27" s="1399">
        <v>0</v>
      </c>
      <c r="DL27" s="1399"/>
      <c r="DM27" s="1399"/>
      <c r="DN27" s="1399">
        <v>0</v>
      </c>
      <c r="DO27" s="1399"/>
      <c r="DP27" s="1399"/>
      <c r="DQ27" s="1399">
        <v>64534962</v>
      </c>
      <c r="DR27" s="1399">
        <v>1994383</v>
      </c>
      <c r="DS27" s="1399">
        <v>62540579</v>
      </c>
      <c r="DT27" s="1399"/>
      <c r="DU27" s="1399"/>
      <c r="DV27" s="1399">
        <v>0</v>
      </c>
      <c r="DW27" s="1399"/>
      <c r="DX27" s="1399"/>
      <c r="DY27" s="1399"/>
      <c r="DZ27" s="1399">
        <v>0</v>
      </c>
      <c r="EA27" s="1399">
        <v>0</v>
      </c>
      <c r="EB27" s="1399"/>
      <c r="EC27" s="1399"/>
      <c r="ED27" s="1399">
        <v>0</v>
      </c>
      <c r="EE27" s="1399"/>
      <c r="EF27" s="1399"/>
      <c r="EG27" s="1399">
        <v>0</v>
      </c>
      <c r="EH27" s="1399"/>
      <c r="EI27" s="1399"/>
      <c r="EJ27" s="1399"/>
      <c r="EK27" s="1399">
        <v>0</v>
      </c>
      <c r="EL27" s="1399"/>
      <c r="EM27" s="1399">
        <v>0</v>
      </c>
      <c r="EN27" s="1399"/>
      <c r="EO27" s="1399"/>
      <c r="EP27" s="1399"/>
      <c r="EQ27" s="1399">
        <v>0</v>
      </c>
      <c r="ER27" s="1399"/>
      <c r="ES27" s="1399"/>
      <c r="ET27" s="1399"/>
      <c r="EU27" s="1399">
        <v>0</v>
      </c>
      <c r="EV27" s="1399"/>
      <c r="EW27" s="1399"/>
      <c r="EX27" s="1399"/>
      <c r="EY27" s="1399"/>
      <c r="EZ27" s="1399">
        <v>0</v>
      </c>
      <c r="FA27" s="1399"/>
      <c r="FB27" s="1399">
        <v>0</v>
      </c>
      <c r="FC27" s="1399"/>
      <c r="FD27" s="1399"/>
      <c r="FE27" s="1399"/>
      <c r="FF27" s="1399">
        <v>0</v>
      </c>
      <c r="FG27" s="1399"/>
      <c r="FH27" s="1399"/>
      <c r="FI27" s="1399"/>
      <c r="FJ27" s="1399">
        <v>0</v>
      </c>
      <c r="FK27" s="1399"/>
      <c r="FL27" s="1399"/>
      <c r="FM27" s="1399"/>
      <c r="FN27" s="1399"/>
      <c r="FO27" s="1399">
        <v>0</v>
      </c>
      <c r="FP27" s="1399"/>
      <c r="FQ27" s="1399"/>
      <c r="FR27" s="1399"/>
      <c r="FS27" s="1399"/>
      <c r="FT27" s="1399"/>
      <c r="FU27" s="1399"/>
      <c r="FV27" s="1399"/>
      <c r="FW27" s="1399">
        <v>19573009</v>
      </c>
      <c r="FX27" s="1399">
        <v>15954029</v>
      </c>
      <c r="FY27" s="1399">
        <v>3587888</v>
      </c>
      <c r="FZ27" s="1399">
        <v>31092</v>
      </c>
      <c r="GA27" s="1399"/>
      <c r="GB27" s="1399">
        <v>9433357</v>
      </c>
      <c r="GC27" s="1399"/>
      <c r="GD27" s="1399"/>
      <c r="GE27" s="1399"/>
      <c r="GF27" s="1399">
        <v>95507177.25</v>
      </c>
    </row>
    <row r="28" spans="2:189">
      <c r="B28" s="1200">
        <v>42675</v>
      </c>
      <c r="C28" s="1399"/>
      <c r="D28" s="1399"/>
      <c r="E28" s="1399">
        <v>1719678.39</v>
      </c>
      <c r="F28" s="1399"/>
      <c r="G28" s="1399">
        <v>1719678.39</v>
      </c>
      <c r="H28" s="1399"/>
      <c r="I28" s="1399"/>
      <c r="J28" s="1399">
        <v>652786.14</v>
      </c>
      <c r="K28" s="1399">
        <v>652786.14</v>
      </c>
      <c r="L28" s="1399">
        <v>652786.14</v>
      </c>
      <c r="M28" s="1399"/>
      <c r="N28" s="1399">
        <v>0</v>
      </c>
      <c r="O28" s="1399"/>
      <c r="P28" s="1399"/>
      <c r="Q28" s="1399">
        <v>0</v>
      </c>
      <c r="R28" s="1399"/>
      <c r="S28" s="1399"/>
      <c r="T28" s="1399"/>
      <c r="U28" s="1399">
        <v>0</v>
      </c>
      <c r="V28" s="1399">
        <v>0</v>
      </c>
      <c r="W28" s="1399">
        <v>0</v>
      </c>
      <c r="X28" s="1399"/>
      <c r="Y28" s="1399"/>
      <c r="Z28" s="1399">
        <v>0</v>
      </c>
      <c r="AA28" s="1399"/>
      <c r="AB28" s="1399"/>
      <c r="AC28" s="1399">
        <v>0</v>
      </c>
      <c r="AD28" s="1399"/>
      <c r="AE28" s="1399"/>
      <c r="AF28" s="1399"/>
      <c r="AG28" s="1399">
        <v>0</v>
      </c>
      <c r="AH28" s="1399"/>
      <c r="AI28" s="1399"/>
      <c r="AJ28" s="1399"/>
      <c r="AK28" s="1399"/>
      <c r="AL28" s="1399">
        <v>0</v>
      </c>
      <c r="AM28" s="1399"/>
      <c r="AN28" s="1399"/>
      <c r="AO28" s="1399"/>
      <c r="AP28" s="1399"/>
      <c r="AQ28" s="1399">
        <v>1994</v>
      </c>
      <c r="AR28" s="1399">
        <v>1520</v>
      </c>
      <c r="AS28" s="1399">
        <v>474</v>
      </c>
      <c r="AT28" s="1399">
        <v>474</v>
      </c>
      <c r="AU28" s="1399"/>
      <c r="AV28" s="1399"/>
      <c r="AW28" s="1399"/>
      <c r="AX28" s="1399"/>
      <c r="AY28" s="1399">
        <v>191391.25</v>
      </c>
      <c r="AZ28" s="1399">
        <v>191391.25</v>
      </c>
      <c r="BA28" s="1399">
        <v>191391.25</v>
      </c>
      <c r="BB28" s="1399"/>
      <c r="BC28" s="1399"/>
      <c r="BD28" s="1399"/>
      <c r="BE28" s="1399">
        <v>0</v>
      </c>
      <c r="BF28" s="1399"/>
      <c r="BG28" s="1399"/>
      <c r="BH28" s="1399"/>
      <c r="BI28" s="1399"/>
      <c r="BJ28" s="1399"/>
      <c r="BK28" s="1399"/>
      <c r="BL28" s="1399">
        <v>0</v>
      </c>
      <c r="BM28" s="1399">
        <v>0</v>
      </c>
      <c r="BN28" s="1399"/>
      <c r="BO28" s="1399"/>
      <c r="BP28" s="1399"/>
      <c r="BQ28" s="1399"/>
      <c r="BR28" s="1399"/>
      <c r="BS28" s="1399"/>
      <c r="BT28" s="1399">
        <v>0</v>
      </c>
      <c r="BU28" s="1399">
        <v>0</v>
      </c>
      <c r="BV28" s="1399"/>
      <c r="BW28" s="1399"/>
      <c r="BX28" s="1399"/>
      <c r="BY28" s="1399"/>
      <c r="BZ28" s="1399">
        <v>0</v>
      </c>
      <c r="CA28" s="1399"/>
      <c r="CB28" s="1399"/>
      <c r="CC28" s="1399"/>
      <c r="CD28" s="1399"/>
      <c r="CE28" s="1399"/>
      <c r="CF28" s="1399"/>
      <c r="CG28" s="1399"/>
      <c r="CH28" s="1399"/>
      <c r="CI28" s="1399"/>
      <c r="CJ28" s="1399"/>
      <c r="CK28" s="1399"/>
      <c r="CL28" s="1399"/>
      <c r="CM28" s="1399"/>
      <c r="CN28" s="1399">
        <v>0</v>
      </c>
      <c r="CO28" s="1399">
        <v>0</v>
      </c>
      <c r="CP28" s="1399"/>
      <c r="CQ28" s="1399"/>
      <c r="CR28" s="1399"/>
      <c r="CS28" s="1399"/>
      <c r="CT28" s="1399"/>
      <c r="CU28" s="1399">
        <v>0</v>
      </c>
      <c r="CV28" s="1399"/>
      <c r="CW28" s="1399"/>
      <c r="CX28" s="1399"/>
      <c r="CY28" s="1399"/>
      <c r="CZ28" s="1399"/>
      <c r="DA28" s="1399"/>
      <c r="DB28" s="1399">
        <v>0</v>
      </c>
      <c r="DC28" s="1399"/>
      <c r="DD28" s="1399"/>
      <c r="DE28" s="1399"/>
      <c r="DF28" s="1399">
        <v>63934961.590096213</v>
      </c>
      <c r="DG28" s="1399">
        <v>0</v>
      </c>
      <c r="DH28" s="1399">
        <v>0</v>
      </c>
      <c r="DI28" s="1399"/>
      <c r="DJ28" s="1399"/>
      <c r="DK28" s="1399">
        <v>0</v>
      </c>
      <c r="DL28" s="1399"/>
      <c r="DM28" s="1399"/>
      <c r="DN28" s="1399">
        <v>0</v>
      </c>
      <c r="DO28" s="1399"/>
      <c r="DP28" s="1399"/>
      <c r="DQ28" s="1399">
        <v>63934961.590096213</v>
      </c>
      <c r="DR28" s="1399">
        <v>1994382.5108225583</v>
      </c>
      <c r="DS28" s="1399">
        <v>61940579.079273656</v>
      </c>
      <c r="DT28" s="1399"/>
      <c r="DU28" s="1399"/>
      <c r="DV28" s="1399">
        <v>0</v>
      </c>
      <c r="DW28" s="1399"/>
      <c r="DX28" s="1399"/>
      <c r="DY28" s="1399"/>
      <c r="DZ28" s="1399">
        <v>0</v>
      </c>
      <c r="EA28" s="1399">
        <v>0</v>
      </c>
      <c r="EB28" s="1399"/>
      <c r="EC28" s="1399"/>
      <c r="ED28" s="1399">
        <v>0</v>
      </c>
      <c r="EE28" s="1399"/>
      <c r="EF28" s="1399"/>
      <c r="EG28" s="1399">
        <v>0</v>
      </c>
      <c r="EH28" s="1399"/>
      <c r="EI28" s="1399"/>
      <c r="EJ28" s="1399"/>
      <c r="EK28" s="1399">
        <v>0</v>
      </c>
      <c r="EL28" s="1399"/>
      <c r="EM28" s="1399">
        <v>0</v>
      </c>
      <c r="EN28" s="1399"/>
      <c r="EO28" s="1399"/>
      <c r="EP28" s="1399"/>
      <c r="EQ28" s="1399">
        <v>0</v>
      </c>
      <c r="ER28" s="1399"/>
      <c r="ES28" s="1399"/>
      <c r="ET28" s="1399"/>
      <c r="EU28" s="1399">
        <v>0</v>
      </c>
      <c r="EV28" s="1399"/>
      <c r="EW28" s="1399"/>
      <c r="EX28" s="1399"/>
      <c r="EY28" s="1399"/>
      <c r="EZ28" s="1399">
        <v>0</v>
      </c>
      <c r="FA28" s="1399"/>
      <c r="FB28" s="1399">
        <v>0</v>
      </c>
      <c r="FC28" s="1399"/>
      <c r="FD28" s="1399"/>
      <c r="FE28" s="1399"/>
      <c r="FF28" s="1399">
        <v>0</v>
      </c>
      <c r="FG28" s="1399"/>
      <c r="FH28" s="1399"/>
      <c r="FI28" s="1399"/>
      <c r="FJ28" s="1399">
        <v>0</v>
      </c>
      <c r="FK28" s="1399"/>
      <c r="FL28" s="1399"/>
      <c r="FM28" s="1399"/>
      <c r="FN28" s="1399"/>
      <c r="FO28" s="1399">
        <v>0</v>
      </c>
      <c r="FP28" s="1399"/>
      <c r="FQ28" s="1399"/>
      <c r="FR28" s="1399"/>
      <c r="FS28" s="1399"/>
      <c r="FT28" s="1399"/>
      <c r="FU28" s="1399"/>
      <c r="FV28" s="1399"/>
      <c r="FW28" s="1399">
        <v>19573008.679999989</v>
      </c>
      <c r="FX28" s="1399">
        <v>15954028.560000001</v>
      </c>
      <c r="FY28" s="1399">
        <v>3587888.0699999863</v>
      </c>
      <c r="FZ28" s="1399">
        <v>31092.049999999464</v>
      </c>
      <c r="GA28" s="1399"/>
      <c r="GB28" s="1399">
        <v>9505645.2414500006</v>
      </c>
      <c r="GC28" s="1399"/>
      <c r="GD28" s="1399"/>
      <c r="GE28" s="1399"/>
      <c r="GF28" s="1399">
        <v>95579465.291546196</v>
      </c>
    </row>
    <row r="29" spans="2:189">
      <c r="B29" s="1200">
        <v>42705</v>
      </c>
      <c r="C29" s="1399"/>
      <c r="D29" s="1399"/>
      <c r="E29" s="1399">
        <v>1591234.04</v>
      </c>
      <c r="F29" s="1399"/>
      <c r="G29" s="1399">
        <v>1591234.04</v>
      </c>
      <c r="H29" s="1399"/>
      <c r="I29" s="1399"/>
      <c r="J29" s="1399">
        <v>0</v>
      </c>
      <c r="K29" s="1399">
        <v>0</v>
      </c>
      <c r="L29" s="1399">
        <v>0</v>
      </c>
      <c r="M29" s="1399"/>
      <c r="N29" s="1399">
        <v>0</v>
      </c>
      <c r="O29" s="1399"/>
      <c r="P29" s="1399"/>
      <c r="Q29" s="1399">
        <v>0</v>
      </c>
      <c r="R29" s="1399"/>
      <c r="S29" s="1399"/>
      <c r="T29" s="1399"/>
      <c r="U29" s="1399">
        <v>0</v>
      </c>
      <c r="V29" s="1399">
        <v>0</v>
      </c>
      <c r="W29" s="1399">
        <v>0</v>
      </c>
      <c r="X29" s="1399"/>
      <c r="Y29" s="1399"/>
      <c r="Z29" s="1399">
        <v>0</v>
      </c>
      <c r="AA29" s="1399"/>
      <c r="AB29" s="1399"/>
      <c r="AC29" s="1399">
        <v>0</v>
      </c>
      <c r="AD29" s="1399"/>
      <c r="AE29" s="1399"/>
      <c r="AF29" s="1399"/>
      <c r="AG29" s="1399">
        <v>0</v>
      </c>
      <c r="AH29" s="1399"/>
      <c r="AI29" s="1399"/>
      <c r="AJ29" s="1399"/>
      <c r="AK29" s="1399"/>
      <c r="AL29" s="1399">
        <v>0</v>
      </c>
      <c r="AM29" s="1399"/>
      <c r="AN29" s="1399"/>
      <c r="AO29" s="1399"/>
      <c r="AP29" s="1399"/>
      <c r="AQ29" s="1399">
        <v>131972.23000000001</v>
      </c>
      <c r="AR29" s="1399">
        <v>110726.37000000001</v>
      </c>
      <c r="AS29" s="1399">
        <v>21245.859999999997</v>
      </c>
      <c r="AT29" s="1399">
        <v>21245.859999999997</v>
      </c>
      <c r="AU29" s="1399"/>
      <c r="AV29" s="1399"/>
      <c r="AW29" s="1399"/>
      <c r="AX29" s="1399"/>
      <c r="AY29" s="1399">
        <v>191391.25</v>
      </c>
      <c r="AZ29" s="1399">
        <v>191391.25</v>
      </c>
      <c r="BA29" s="1399">
        <v>191391.25</v>
      </c>
      <c r="BB29" s="1399"/>
      <c r="BC29" s="1399"/>
      <c r="BD29" s="1399"/>
      <c r="BE29" s="1399">
        <v>0</v>
      </c>
      <c r="BF29" s="1399"/>
      <c r="BG29" s="1399"/>
      <c r="BH29" s="1399"/>
      <c r="BI29" s="1399"/>
      <c r="BJ29" s="1399"/>
      <c r="BK29" s="1399"/>
      <c r="BL29" s="1399">
        <v>0</v>
      </c>
      <c r="BM29" s="1399">
        <v>0</v>
      </c>
      <c r="BN29" s="1399"/>
      <c r="BO29" s="1399"/>
      <c r="BP29" s="1399"/>
      <c r="BQ29" s="1399"/>
      <c r="BR29" s="1399"/>
      <c r="BS29" s="1399"/>
      <c r="BT29" s="1399">
        <v>0</v>
      </c>
      <c r="BU29" s="1399">
        <v>0</v>
      </c>
      <c r="BV29" s="1399"/>
      <c r="BW29" s="1399"/>
      <c r="BX29" s="1399"/>
      <c r="BY29" s="1399"/>
      <c r="BZ29" s="1399">
        <v>0</v>
      </c>
      <c r="CA29" s="1399"/>
      <c r="CB29" s="1399"/>
      <c r="CC29" s="1399"/>
      <c r="CD29" s="1399"/>
      <c r="CE29" s="1399"/>
      <c r="CF29" s="1399"/>
      <c r="CG29" s="1399"/>
      <c r="CH29" s="1399"/>
      <c r="CI29" s="1399"/>
      <c r="CJ29" s="1399"/>
      <c r="CK29" s="1399"/>
      <c r="CL29" s="1399"/>
      <c r="CM29" s="1399"/>
      <c r="CN29" s="1399">
        <v>0</v>
      </c>
      <c r="CO29" s="1399">
        <v>0</v>
      </c>
      <c r="CP29" s="1399"/>
      <c r="CQ29" s="1399"/>
      <c r="CR29" s="1399"/>
      <c r="CS29" s="1399"/>
      <c r="CT29" s="1399"/>
      <c r="CU29" s="1399">
        <v>0</v>
      </c>
      <c r="CV29" s="1399"/>
      <c r="CW29" s="1399"/>
      <c r="CX29" s="1399"/>
      <c r="CY29" s="1399"/>
      <c r="CZ29" s="1399"/>
      <c r="DA29" s="1399"/>
      <c r="DB29" s="1399">
        <v>0</v>
      </c>
      <c r="DC29" s="1399"/>
      <c r="DD29" s="1399"/>
      <c r="DE29" s="1399"/>
      <c r="DF29" s="1399">
        <v>59829207.695590526</v>
      </c>
      <c r="DG29" s="1399">
        <v>0</v>
      </c>
      <c r="DH29" s="1399">
        <v>0</v>
      </c>
      <c r="DI29" s="1399"/>
      <c r="DJ29" s="1399"/>
      <c r="DK29" s="1399">
        <v>0</v>
      </c>
      <c r="DL29" s="1399"/>
      <c r="DM29" s="1399"/>
      <c r="DN29" s="1399">
        <v>0</v>
      </c>
      <c r="DO29" s="1399"/>
      <c r="DP29" s="1399"/>
      <c r="DQ29" s="1399">
        <v>59829207.695590526</v>
      </c>
      <c r="DR29" s="1399">
        <v>1849386.3407058406</v>
      </c>
      <c r="DS29" s="1399">
        <v>57979821.354884684</v>
      </c>
      <c r="DT29" s="1399"/>
      <c r="DU29" s="1399"/>
      <c r="DV29" s="1399">
        <v>0</v>
      </c>
      <c r="DW29" s="1399"/>
      <c r="DX29" s="1399"/>
      <c r="DY29" s="1399"/>
      <c r="DZ29" s="1399">
        <v>0</v>
      </c>
      <c r="EA29" s="1399">
        <v>0</v>
      </c>
      <c r="EB29" s="1399"/>
      <c r="EC29" s="1399"/>
      <c r="ED29" s="1399">
        <v>0</v>
      </c>
      <c r="EE29" s="1399"/>
      <c r="EF29" s="1399"/>
      <c r="EG29" s="1399">
        <v>0</v>
      </c>
      <c r="EH29" s="1399"/>
      <c r="EI29" s="1399"/>
      <c r="EJ29" s="1399"/>
      <c r="EK29" s="1399">
        <v>0</v>
      </c>
      <c r="EL29" s="1399"/>
      <c r="EM29" s="1399">
        <v>0</v>
      </c>
      <c r="EN29" s="1399"/>
      <c r="EO29" s="1399"/>
      <c r="EP29" s="1399"/>
      <c r="EQ29" s="1399">
        <v>0</v>
      </c>
      <c r="ER29" s="1399"/>
      <c r="ES29" s="1399"/>
      <c r="ET29" s="1399"/>
      <c r="EU29" s="1399">
        <v>0</v>
      </c>
      <c r="EV29" s="1399"/>
      <c r="EW29" s="1399"/>
      <c r="EX29" s="1399"/>
      <c r="EY29" s="1399"/>
      <c r="EZ29" s="1399">
        <v>0</v>
      </c>
      <c r="FA29" s="1399"/>
      <c r="FB29" s="1399">
        <v>0</v>
      </c>
      <c r="FC29" s="1399"/>
      <c r="FD29" s="1399"/>
      <c r="FE29" s="1399"/>
      <c r="FF29" s="1399">
        <v>0</v>
      </c>
      <c r="FG29" s="1399"/>
      <c r="FH29" s="1399"/>
      <c r="FI29" s="1399"/>
      <c r="FJ29" s="1399">
        <v>0</v>
      </c>
      <c r="FK29" s="1399"/>
      <c r="FL29" s="1399"/>
      <c r="FM29" s="1399"/>
      <c r="FN29" s="1399"/>
      <c r="FO29" s="1399">
        <v>0</v>
      </c>
      <c r="FP29" s="1399"/>
      <c r="FQ29" s="1399"/>
      <c r="FR29" s="1399"/>
      <c r="FS29" s="1399"/>
      <c r="FT29" s="1399"/>
      <c r="FU29" s="1399"/>
      <c r="FV29" s="1399"/>
      <c r="FW29" s="1399">
        <v>20462059.299999997</v>
      </c>
      <c r="FX29" s="1399">
        <v>15693030.02</v>
      </c>
      <c r="FY29" s="1399">
        <v>4665291.0299999965</v>
      </c>
      <c r="FZ29" s="1399">
        <v>103738.24999999983</v>
      </c>
      <c r="GA29" s="1399"/>
      <c r="GB29" s="1399">
        <v>9358866.4334999993</v>
      </c>
      <c r="GC29" s="1399"/>
      <c r="GD29" s="1399"/>
      <c r="GE29" s="1399"/>
      <c r="GF29" s="1399">
        <v>91564730.949090511</v>
      </c>
    </row>
    <row r="30" spans="2:189">
      <c r="C30" s="1400"/>
      <c r="D30" s="1400"/>
      <c r="E30" s="1400"/>
      <c r="F30" s="1400"/>
      <c r="G30" s="1400"/>
      <c r="H30" s="1400"/>
      <c r="I30" s="1400"/>
      <c r="J30" s="1400"/>
      <c r="K30" s="1400"/>
      <c r="L30" s="1400"/>
      <c r="M30" s="1400"/>
      <c r="N30" s="1400"/>
      <c r="O30" s="1400"/>
      <c r="P30" s="1400"/>
      <c r="Q30" s="1400"/>
      <c r="R30" s="1400"/>
      <c r="S30" s="1400"/>
      <c r="T30" s="1400"/>
      <c r="U30" s="1400"/>
      <c r="V30" s="1400"/>
      <c r="W30" s="1400"/>
      <c r="X30" s="1400"/>
      <c r="Y30" s="1400"/>
      <c r="Z30" s="1400"/>
      <c r="AA30" s="1400"/>
      <c r="AB30" s="1400"/>
      <c r="AC30" s="1400"/>
      <c r="AD30" s="1400"/>
      <c r="AE30" s="1400"/>
      <c r="AF30" s="1400"/>
      <c r="AG30" s="1400"/>
      <c r="AH30" s="1400"/>
      <c r="AI30" s="1400"/>
      <c r="AJ30" s="1400"/>
      <c r="AK30" s="1400"/>
      <c r="AL30" s="1400"/>
      <c r="AM30" s="1400"/>
      <c r="AN30" s="1400"/>
      <c r="AO30" s="1400"/>
      <c r="AP30" s="1400"/>
      <c r="AQ30" s="1400"/>
      <c r="AR30" s="1400"/>
      <c r="AS30" s="1400"/>
      <c r="AT30" s="1400"/>
      <c r="AU30" s="1400"/>
      <c r="AV30" s="1400"/>
      <c r="AW30" s="1400"/>
      <c r="AX30" s="1400"/>
      <c r="AY30" s="1400"/>
      <c r="AZ30" s="1400"/>
      <c r="BA30" s="1400"/>
      <c r="BB30" s="1400"/>
      <c r="BC30" s="1400"/>
      <c r="BD30" s="1400"/>
      <c r="BE30" s="1400"/>
      <c r="BF30" s="1400"/>
      <c r="BG30" s="1400"/>
      <c r="BH30" s="1400"/>
      <c r="BI30" s="1400"/>
      <c r="BJ30" s="1400"/>
      <c r="BK30" s="1400"/>
      <c r="BL30" s="1400"/>
      <c r="BM30" s="1400"/>
      <c r="BN30" s="1400"/>
      <c r="BO30" s="1400"/>
      <c r="BP30" s="1400"/>
      <c r="BQ30" s="1400"/>
      <c r="BR30" s="1400"/>
      <c r="BS30" s="1400"/>
      <c r="BT30" s="1400"/>
      <c r="BU30" s="1400"/>
      <c r="BV30" s="1400"/>
      <c r="BW30" s="1400"/>
      <c r="BX30" s="1400"/>
      <c r="BY30" s="1400"/>
      <c r="BZ30" s="1400"/>
      <c r="CA30" s="1400"/>
      <c r="CB30" s="1400"/>
      <c r="CC30" s="1400"/>
      <c r="CD30" s="1400"/>
      <c r="CE30" s="1400"/>
      <c r="CF30" s="1400"/>
      <c r="CG30" s="1400"/>
      <c r="CH30" s="1400"/>
      <c r="CI30" s="1400"/>
      <c r="CJ30" s="1400"/>
      <c r="CK30" s="1400"/>
      <c r="CL30" s="1400"/>
      <c r="CM30" s="1400"/>
      <c r="CN30" s="1400"/>
      <c r="CO30" s="1400"/>
      <c r="CP30" s="1400"/>
      <c r="CQ30" s="1400"/>
      <c r="CR30" s="1400"/>
      <c r="CS30" s="1400"/>
      <c r="CT30" s="1400"/>
      <c r="CU30" s="1400"/>
      <c r="CV30" s="1400"/>
      <c r="CW30" s="1400"/>
      <c r="CX30" s="1400"/>
      <c r="CY30" s="1400"/>
      <c r="CZ30" s="1400"/>
      <c r="DA30" s="1400"/>
      <c r="DB30" s="1400"/>
      <c r="DC30" s="1400"/>
      <c r="DD30" s="1400"/>
      <c r="DE30" s="1400"/>
      <c r="DF30" s="1400"/>
      <c r="DG30" s="1400"/>
      <c r="DH30" s="1400"/>
      <c r="DI30" s="1400"/>
      <c r="DJ30" s="1400"/>
      <c r="DK30" s="1400"/>
      <c r="DL30" s="1400"/>
      <c r="DM30" s="1400"/>
      <c r="DN30" s="1400"/>
      <c r="DO30" s="1400"/>
      <c r="DP30" s="1400"/>
      <c r="DQ30" s="1400"/>
      <c r="DR30" s="1400"/>
      <c r="DS30" s="1400"/>
      <c r="DT30" s="1400"/>
      <c r="DU30" s="1400"/>
      <c r="DV30" s="1400"/>
      <c r="DW30" s="1400"/>
      <c r="DX30" s="1400"/>
      <c r="DY30" s="1400"/>
      <c r="DZ30" s="1400"/>
      <c r="EA30" s="1400"/>
      <c r="EB30" s="1400"/>
      <c r="EC30" s="1400"/>
      <c r="ED30" s="1400"/>
      <c r="EE30" s="1400"/>
      <c r="EF30" s="1400"/>
      <c r="EG30" s="1400"/>
      <c r="EH30" s="1400"/>
      <c r="EI30" s="1400"/>
      <c r="EJ30" s="1400"/>
      <c r="EK30" s="1400"/>
      <c r="EL30" s="1400"/>
      <c r="EM30" s="1400"/>
      <c r="EN30" s="1400"/>
      <c r="EO30" s="1400"/>
      <c r="EP30" s="1400"/>
      <c r="EQ30" s="1400"/>
      <c r="ER30" s="1400"/>
      <c r="ES30" s="1400"/>
      <c r="ET30" s="1400"/>
      <c r="EU30" s="1400"/>
      <c r="EV30" s="1400"/>
      <c r="EW30" s="1400"/>
      <c r="EX30" s="1400"/>
      <c r="EY30" s="1400"/>
      <c r="EZ30" s="1400"/>
      <c r="FA30" s="1400"/>
      <c r="FB30" s="1400"/>
      <c r="FC30" s="1400"/>
      <c r="FD30" s="1400"/>
      <c r="FE30" s="1400"/>
      <c r="FF30" s="1400"/>
      <c r="FG30" s="1400"/>
      <c r="FH30" s="1400"/>
      <c r="FI30" s="1400"/>
      <c r="FJ30" s="1400"/>
      <c r="FK30" s="1400"/>
      <c r="FL30" s="1400"/>
      <c r="FM30" s="1400"/>
      <c r="FN30" s="1400"/>
      <c r="FO30" s="1400"/>
      <c r="FP30" s="1400"/>
      <c r="FQ30" s="1400"/>
      <c r="FR30" s="1400"/>
      <c r="FS30" s="1400"/>
      <c r="FT30" s="1400"/>
      <c r="FU30" s="1400"/>
      <c r="FV30" s="1400"/>
      <c r="FW30" s="1400"/>
      <c r="FX30" s="1400"/>
      <c r="FY30" s="1400"/>
      <c r="FZ30" s="1400"/>
      <c r="GA30" s="1400"/>
      <c r="GB30" s="1400"/>
      <c r="GC30" s="1400"/>
      <c r="GD30" s="1400"/>
      <c r="GE30" s="1400"/>
      <c r="GF30" s="1400"/>
    </row>
    <row r="31" spans="2:189">
      <c r="C31" s="1400"/>
      <c r="D31" s="1400"/>
      <c r="E31" s="1400"/>
      <c r="F31" s="1400"/>
      <c r="G31" s="1400"/>
      <c r="H31" s="1400"/>
      <c r="I31" s="1400"/>
      <c r="J31" s="1400"/>
      <c r="K31" s="1400"/>
      <c r="L31" s="1400"/>
      <c r="M31" s="1400"/>
      <c r="N31" s="1400"/>
      <c r="O31" s="1400"/>
      <c r="P31" s="1400"/>
      <c r="Q31" s="1400"/>
      <c r="R31" s="1400"/>
      <c r="S31" s="1400"/>
      <c r="T31" s="1400"/>
      <c r="U31" s="1400"/>
      <c r="V31" s="1400"/>
      <c r="W31" s="1400"/>
      <c r="X31" s="1400"/>
      <c r="Y31" s="1400"/>
      <c r="Z31" s="1400"/>
      <c r="AA31" s="1400"/>
      <c r="AB31" s="1400"/>
      <c r="AC31" s="1400"/>
      <c r="AD31" s="1400"/>
      <c r="AE31" s="1400"/>
      <c r="AF31" s="1400"/>
      <c r="AG31" s="1400"/>
      <c r="AH31" s="1400"/>
      <c r="AI31" s="1400"/>
      <c r="AJ31" s="1400"/>
      <c r="AK31" s="1400"/>
      <c r="AL31" s="1400"/>
      <c r="AM31" s="1400"/>
      <c r="AN31" s="1400"/>
      <c r="AO31" s="1400"/>
      <c r="AP31" s="1400"/>
      <c r="AQ31" s="1400"/>
      <c r="AR31" s="1400"/>
      <c r="AS31" s="1400"/>
      <c r="AT31" s="1400"/>
      <c r="AU31" s="1400"/>
      <c r="AV31" s="1400"/>
      <c r="AW31" s="1400"/>
      <c r="AX31" s="1400"/>
      <c r="AY31" s="1400"/>
      <c r="AZ31" s="1400"/>
      <c r="BA31" s="1400"/>
      <c r="BB31" s="1400"/>
      <c r="BC31" s="1400"/>
      <c r="BD31" s="1400"/>
      <c r="BE31" s="1400"/>
      <c r="BF31" s="1400"/>
      <c r="BG31" s="1400"/>
      <c r="BH31" s="1400"/>
      <c r="BI31" s="1400"/>
      <c r="BJ31" s="1400"/>
      <c r="BK31" s="1400"/>
      <c r="BL31" s="1400"/>
      <c r="BM31" s="1400"/>
      <c r="BN31" s="1400"/>
      <c r="BO31" s="1400"/>
      <c r="BP31" s="1400"/>
      <c r="BQ31" s="1400"/>
      <c r="BR31" s="1400"/>
      <c r="BS31" s="1400"/>
      <c r="BT31" s="1400"/>
      <c r="BU31" s="1400"/>
      <c r="BV31" s="1400"/>
      <c r="BW31" s="1400"/>
      <c r="BX31" s="1400"/>
      <c r="BY31" s="1400"/>
      <c r="BZ31" s="1400"/>
      <c r="CA31" s="1400"/>
      <c r="CB31" s="1400"/>
      <c r="CC31" s="1400"/>
      <c r="CD31" s="1400"/>
      <c r="CE31" s="1400"/>
      <c r="CF31" s="1400"/>
      <c r="CG31" s="1400"/>
      <c r="CH31" s="1400"/>
      <c r="CI31" s="1400"/>
      <c r="CJ31" s="1400"/>
      <c r="CK31" s="1400"/>
      <c r="CL31" s="1400"/>
      <c r="CM31" s="1400"/>
      <c r="CN31" s="1400"/>
      <c r="CO31" s="1400"/>
      <c r="CP31" s="1400"/>
      <c r="CQ31" s="1400"/>
      <c r="CR31" s="1400"/>
      <c r="CS31" s="1400"/>
      <c r="CT31" s="1400"/>
      <c r="CU31" s="1400"/>
      <c r="CV31" s="1400"/>
      <c r="CW31" s="1400"/>
      <c r="CX31" s="1400"/>
      <c r="CY31" s="1400"/>
      <c r="CZ31" s="1400"/>
      <c r="DA31" s="1400"/>
      <c r="DB31" s="1400"/>
      <c r="DC31" s="1400"/>
      <c r="DD31" s="1400"/>
      <c r="DE31" s="1400"/>
      <c r="DF31" s="1400"/>
      <c r="DG31" s="1400"/>
      <c r="DH31" s="1400"/>
      <c r="DI31" s="1400"/>
      <c r="DJ31" s="1400"/>
      <c r="DK31" s="1400"/>
      <c r="DL31" s="1400"/>
      <c r="DM31" s="1400"/>
      <c r="DN31" s="1400"/>
      <c r="DO31" s="1400"/>
      <c r="DP31" s="1400"/>
      <c r="DQ31" s="1400"/>
      <c r="DR31" s="1400"/>
      <c r="DS31" s="1400"/>
      <c r="DT31" s="1400"/>
      <c r="DU31" s="1400"/>
      <c r="DV31" s="1400"/>
      <c r="DW31" s="1400"/>
      <c r="DX31" s="1400"/>
      <c r="DY31" s="1400"/>
      <c r="DZ31" s="1400"/>
      <c r="EA31" s="1400"/>
      <c r="EB31" s="1400"/>
      <c r="EC31" s="1400"/>
      <c r="ED31" s="1400"/>
      <c r="EE31" s="1400"/>
      <c r="EF31" s="1400"/>
      <c r="EG31" s="1400"/>
      <c r="EH31" s="1400"/>
      <c r="EI31" s="1400"/>
      <c r="EJ31" s="1400"/>
      <c r="EK31" s="1400"/>
      <c r="EL31" s="1400"/>
      <c r="EM31" s="1400"/>
      <c r="EN31" s="1400"/>
      <c r="EO31" s="1400"/>
      <c r="EP31" s="1400"/>
      <c r="EQ31" s="1400"/>
      <c r="ER31" s="1400"/>
      <c r="ES31" s="1400"/>
      <c r="ET31" s="1400"/>
      <c r="EU31" s="1400"/>
      <c r="EV31" s="1400"/>
      <c r="EW31" s="1400"/>
      <c r="EX31" s="1400"/>
      <c r="EY31" s="1400"/>
      <c r="EZ31" s="1400"/>
      <c r="FA31" s="1400"/>
      <c r="FB31" s="1400"/>
      <c r="FC31" s="1400"/>
      <c r="FD31" s="1400"/>
      <c r="FE31" s="1400"/>
      <c r="FF31" s="1400"/>
      <c r="FG31" s="1400"/>
      <c r="FH31" s="1400"/>
      <c r="FI31" s="1400"/>
      <c r="FJ31" s="1400"/>
      <c r="FK31" s="1400"/>
      <c r="FL31" s="1400"/>
      <c r="FM31" s="1400"/>
      <c r="FN31" s="1400"/>
      <c r="FO31" s="1400"/>
      <c r="FP31" s="1400"/>
      <c r="FQ31" s="1400"/>
      <c r="FR31" s="1400"/>
      <c r="FS31" s="1400"/>
      <c r="FT31" s="1400"/>
      <c r="FU31" s="1400"/>
      <c r="FV31" s="1400"/>
      <c r="FW31" s="1400"/>
      <c r="FX31" s="1400"/>
      <c r="FY31" s="1400"/>
      <c r="FZ31" s="1400"/>
      <c r="GA31" s="1400"/>
      <c r="GB31" s="1400"/>
      <c r="GC31" s="1400"/>
      <c r="GD31" s="1400"/>
      <c r="GE31" s="1400"/>
      <c r="GF31" s="1400"/>
    </row>
    <row r="32" spans="2:189" s="1" customFormat="1" ht="15.75">
      <c r="B32" s="1200">
        <v>42736</v>
      </c>
      <c r="C32" s="1399"/>
      <c r="D32" s="1399"/>
      <c r="E32" s="1399">
        <v>2127928.73</v>
      </c>
      <c r="F32" s="1399"/>
      <c r="G32" s="1399">
        <v>2127928.73</v>
      </c>
      <c r="H32" s="1399"/>
      <c r="I32" s="1399"/>
      <c r="J32" s="1399">
        <v>53024</v>
      </c>
      <c r="K32" s="1399">
        <v>53024</v>
      </c>
      <c r="L32" s="1399">
        <v>53024</v>
      </c>
      <c r="M32" s="1399"/>
      <c r="N32" s="1399">
        <v>0</v>
      </c>
      <c r="O32" s="1399"/>
      <c r="P32" s="1399"/>
      <c r="Q32" s="1399">
        <v>0</v>
      </c>
      <c r="R32" s="1399"/>
      <c r="S32" s="1399"/>
      <c r="T32" s="1399"/>
      <c r="U32" s="1399">
        <v>0</v>
      </c>
      <c r="V32" s="1399">
        <v>0</v>
      </c>
      <c r="W32" s="1399">
        <v>0</v>
      </c>
      <c r="X32" s="1399"/>
      <c r="Y32" s="1399"/>
      <c r="Z32" s="1399">
        <v>0</v>
      </c>
      <c r="AA32" s="1399"/>
      <c r="AB32" s="1399"/>
      <c r="AC32" s="1399">
        <v>0</v>
      </c>
      <c r="AD32" s="1399"/>
      <c r="AE32" s="1399"/>
      <c r="AF32" s="1399"/>
      <c r="AG32" s="1399">
        <v>0</v>
      </c>
      <c r="AH32" s="1399"/>
      <c r="AI32" s="1399"/>
      <c r="AJ32" s="1399"/>
      <c r="AK32" s="1399"/>
      <c r="AL32" s="1399">
        <v>0</v>
      </c>
      <c r="AM32" s="1399"/>
      <c r="AN32" s="1399"/>
      <c r="AO32" s="1399"/>
      <c r="AP32" s="1399"/>
      <c r="AQ32" s="1399">
        <v>1756.3599999999922</v>
      </c>
      <c r="AR32" s="1399">
        <v>1282.1399999999921</v>
      </c>
      <c r="AS32" s="1399">
        <v>474.22</v>
      </c>
      <c r="AT32" s="1399">
        <v>474.22</v>
      </c>
      <c r="AU32" s="1399"/>
      <c r="AV32" s="1399"/>
      <c r="AW32" s="1399"/>
      <c r="AX32" s="1399"/>
      <c r="AY32" s="1399">
        <v>191391.25</v>
      </c>
      <c r="AZ32" s="1399">
        <v>191391.25</v>
      </c>
      <c r="BA32" s="1399">
        <v>191391.25</v>
      </c>
      <c r="BB32" s="1399"/>
      <c r="BC32" s="1399"/>
      <c r="BD32" s="1399"/>
      <c r="BE32" s="1399">
        <v>0</v>
      </c>
      <c r="BF32" s="1399"/>
      <c r="BG32" s="1399"/>
      <c r="BH32" s="1399"/>
      <c r="BI32" s="1399"/>
      <c r="BJ32" s="1399"/>
      <c r="BK32" s="1399"/>
      <c r="BL32" s="1399">
        <v>0</v>
      </c>
      <c r="BM32" s="1399">
        <v>0</v>
      </c>
      <c r="BN32" s="1399"/>
      <c r="BO32" s="1399"/>
      <c r="BP32" s="1399"/>
      <c r="BQ32" s="1399"/>
      <c r="BR32" s="1399"/>
      <c r="BS32" s="1399"/>
      <c r="BT32" s="1399">
        <v>0</v>
      </c>
      <c r="BU32" s="1399">
        <v>0</v>
      </c>
      <c r="BV32" s="1399"/>
      <c r="BW32" s="1399"/>
      <c r="BX32" s="1399"/>
      <c r="BY32" s="1399"/>
      <c r="BZ32" s="1399">
        <v>0</v>
      </c>
      <c r="CA32" s="1399"/>
      <c r="CB32" s="1399"/>
      <c r="CC32" s="1399"/>
      <c r="CD32" s="1399"/>
      <c r="CE32" s="1399"/>
      <c r="CF32" s="1399"/>
      <c r="CG32" s="1399"/>
      <c r="CH32" s="1399"/>
      <c r="CI32" s="1399"/>
      <c r="CJ32" s="1399"/>
      <c r="CK32" s="1399"/>
      <c r="CL32" s="1399"/>
      <c r="CM32" s="1399"/>
      <c r="CN32" s="1399">
        <v>0</v>
      </c>
      <c r="CO32" s="1399">
        <v>0</v>
      </c>
      <c r="CP32" s="1399"/>
      <c r="CQ32" s="1399"/>
      <c r="CR32" s="1399"/>
      <c r="CS32" s="1399"/>
      <c r="CT32" s="1399"/>
      <c r="CU32" s="1399">
        <v>0</v>
      </c>
      <c r="CV32" s="1399"/>
      <c r="CW32" s="1399"/>
      <c r="CX32" s="1399"/>
      <c r="CY32" s="1399"/>
      <c r="CZ32" s="1399"/>
      <c r="DA32" s="1399"/>
      <c r="DB32" s="1399">
        <v>0</v>
      </c>
      <c r="DC32" s="1399"/>
      <c r="DD32" s="1399"/>
      <c r="DE32" s="1399"/>
      <c r="DF32" s="1399">
        <v>64534961.590096213</v>
      </c>
      <c r="DG32" s="1399">
        <v>0</v>
      </c>
      <c r="DH32" s="1399">
        <v>0</v>
      </c>
      <c r="DI32" s="1399"/>
      <c r="DJ32" s="1399"/>
      <c r="DK32" s="1399">
        <v>0</v>
      </c>
      <c r="DL32" s="1399"/>
      <c r="DM32" s="1399"/>
      <c r="DN32" s="1399">
        <v>0</v>
      </c>
      <c r="DO32" s="1399"/>
      <c r="DP32" s="1399"/>
      <c r="DQ32" s="1399">
        <v>64534961.590096213</v>
      </c>
      <c r="DR32" s="1399">
        <v>1994382.5108225583</v>
      </c>
      <c r="DS32" s="1399">
        <v>62540579.079273656</v>
      </c>
      <c r="DT32" s="1399"/>
      <c r="DU32" s="1399"/>
      <c r="DV32" s="1399">
        <v>0</v>
      </c>
      <c r="DW32" s="1399"/>
      <c r="DX32" s="1399"/>
      <c r="DY32" s="1399"/>
      <c r="DZ32" s="1399">
        <v>0</v>
      </c>
      <c r="EA32" s="1399">
        <v>0</v>
      </c>
      <c r="EB32" s="1399"/>
      <c r="EC32" s="1399"/>
      <c r="ED32" s="1399">
        <v>0</v>
      </c>
      <c r="EE32" s="1399"/>
      <c r="EF32" s="1399"/>
      <c r="EG32" s="1399">
        <v>0</v>
      </c>
      <c r="EH32" s="1399"/>
      <c r="EI32" s="1399"/>
      <c r="EJ32" s="1399"/>
      <c r="EK32" s="1399">
        <v>0</v>
      </c>
      <c r="EL32" s="1399"/>
      <c r="EM32" s="1399">
        <v>0</v>
      </c>
      <c r="EN32" s="1399"/>
      <c r="EO32" s="1399"/>
      <c r="EP32" s="1399"/>
      <c r="EQ32" s="1399">
        <v>0</v>
      </c>
      <c r="ER32" s="1399"/>
      <c r="ES32" s="1399"/>
      <c r="ET32" s="1399"/>
      <c r="EU32" s="1399">
        <v>0</v>
      </c>
      <c r="EV32" s="1399"/>
      <c r="EW32" s="1399"/>
      <c r="EX32" s="1399"/>
      <c r="EY32" s="1399"/>
      <c r="EZ32" s="1399">
        <v>0</v>
      </c>
      <c r="FA32" s="1399"/>
      <c r="FB32" s="1399">
        <v>0</v>
      </c>
      <c r="FC32" s="1399"/>
      <c r="FD32" s="1399"/>
      <c r="FE32" s="1399"/>
      <c r="FF32" s="1399">
        <v>0</v>
      </c>
      <c r="FG32" s="1399"/>
      <c r="FH32" s="1399"/>
      <c r="FI32" s="1399"/>
      <c r="FJ32" s="1399">
        <v>0</v>
      </c>
      <c r="FK32" s="1399"/>
      <c r="FL32" s="1399"/>
      <c r="FM32" s="1399"/>
      <c r="FN32" s="1399"/>
      <c r="FO32" s="1399">
        <v>0</v>
      </c>
      <c r="FP32" s="1399"/>
      <c r="FQ32" s="1399"/>
      <c r="FR32" s="1399"/>
      <c r="FS32" s="1399"/>
      <c r="FT32" s="1399"/>
      <c r="FU32" s="1399"/>
      <c r="FV32" s="1399"/>
      <c r="FW32" s="1399">
        <v>19048502.119999971</v>
      </c>
      <c r="FX32" s="1399">
        <v>15896693.280000001</v>
      </c>
      <c r="FY32" s="1399">
        <v>3120716.7899999702</v>
      </c>
      <c r="FZ32" s="1399">
        <v>31092.049999999464</v>
      </c>
      <c r="GA32" s="1399"/>
      <c r="GB32" s="1399">
        <v>9881986.2414500006</v>
      </c>
      <c r="GC32" s="1399"/>
      <c r="GD32" s="1399"/>
      <c r="GE32" s="1399"/>
      <c r="GF32" s="1399">
        <v>95839550.291546181</v>
      </c>
      <c r="GG32" s="1191"/>
    </row>
    <row r="33" spans="2:189" s="1" customFormat="1" ht="15.75">
      <c r="B33" s="1200">
        <v>42767</v>
      </c>
      <c r="C33" s="1399"/>
      <c r="D33" s="1399"/>
      <c r="E33" s="1399">
        <v>2041234</v>
      </c>
      <c r="F33" s="1399"/>
      <c r="G33" s="1399">
        <v>2041234</v>
      </c>
      <c r="H33" s="1399"/>
      <c r="I33" s="1399"/>
      <c r="J33" s="1399">
        <v>53024</v>
      </c>
      <c r="K33" s="1399">
        <v>53024</v>
      </c>
      <c r="L33" s="1399">
        <v>53024</v>
      </c>
      <c r="M33" s="1399"/>
      <c r="N33" s="1399">
        <v>0</v>
      </c>
      <c r="O33" s="1399"/>
      <c r="P33" s="1399"/>
      <c r="Q33" s="1399">
        <v>0</v>
      </c>
      <c r="R33" s="1399"/>
      <c r="S33" s="1399"/>
      <c r="T33" s="1399"/>
      <c r="U33" s="1399">
        <v>0</v>
      </c>
      <c r="V33" s="1399">
        <v>0</v>
      </c>
      <c r="W33" s="1399">
        <v>0</v>
      </c>
      <c r="X33" s="1399"/>
      <c r="Y33" s="1399"/>
      <c r="Z33" s="1399">
        <v>0</v>
      </c>
      <c r="AA33" s="1399"/>
      <c r="AB33" s="1399"/>
      <c r="AC33" s="1399">
        <v>0</v>
      </c>
      <c r="AD33" s="1399"/>
      <c r="AE33" s="1399"/>
      <c r="AF33" s="1399"/>
      <c r="AG33" s="1399">
        <v>0</v>
      </c>
      <c r="AH33" s="1399"/>
      <c r="AI33" s="1399"/>
      <c r="AJ33" s="1399"/>
      <c r="AK33" s="1399"/>
      <c r="AL33" s="1399">
        <v>0</v>
      </c>
      <c r="AM33" s="1399"/>
      <c r="AN33" s="1399"/>
      <c r="AO33" s="1399"/>
      <c r="AP33" s="1399"/>
      <c r="AQ33" s="1399">
        <v>1756.3599999999922</v>
      </c>
      <c r="AR33" s="1399">
        <v>1282.1399999999921</v>
      </c>
      <c r="AS33" s="1399">
        <v>474.22</v>
      </c>
      <c r="AT33" s="1399">
        <v>474.22</v>
      </c>
      <c r="AU33" s="1399"/>
      <c r="AV33" s="1399"/>
      <c r="AW33" s="1399"/>
      <c r="AX33" s="1399"/>
      <c r="AY33" s="1399">
        <v>191391.25</v>
      </c>
      <c r="AZ33" s="1399">
        <v>191391.25</v>
      </c>
      <c r="BA33" s="1399">
        <v>191391.25</v>
      </c>
      <c r="BB33" s="1399"/>
      <c r="BC33" s="1399"/>
      <c r="BD33" s="1399"/>
      <c r="BE33" s="1399">
        <v>0</v>
      </c>
      <c r="BF33" s="1399"/>
      <c r="BG33" s="1399"/>
      <c r="BH33" s="1399"/>
      <c r="BI33" s="1399"/>
      <c r="BJ33" s="1399"/>
      <c r="BK33" s="1399"/>
      <c r="BL33" s="1399">
        <v>0</v>
      </c>
      <c r="BM33" s="1399">
        <v>0</v>
      </c>
      <c r="BN33" s="1399"/>
      <c r="BO33" s="1399"/>
      <c r="BP33" s="1399"/>
      <c r="BQ33" s="1399"/>
      <c r="BR33" s="1399"/>
      <c r="BS33" s="1399"/>
      <c r="BT33" s="1399">
        <v>0</v>
      </c>
      <c r="BU33" s="1399">
        <v>0</v>
      </c>
      <c r="BV33" s="1399"/>
      <c r="BW33" s="1399"/>
      <c r="BX33" s="1399"/>
      <c r="BY33" s="1399"/>
      <c r="BZ33" s="1399">
        <v>0</v>
      </c>
      <c r="CA33" s="1399"/>
      <c r="CB33" s="1399"/>
      <c r="CC33" s="1399"/>
      <c r="CD33" s="1399"/>
      <c r="CE33" s="1399"/>
      <c r="CF33" s="1399"/>
      <c r="CG33" s="1399"/>
      <c r="CH33" s="1399"/>
      <c r="CI33" s="1399"/>
      <c r="CJ33" s="1399"/>
      <c r="CK33" s="1399"/>
      <c r="CL33" s="1399"/>
      <c r="CM33" s="1399"/>
      <c r="CN33" s="1399">
        <v>0</v>
      </c>
      <c r="CO33" s="1399">
        <v>0</v>
      </c>
      <c r="CP33" s="1399"/>
      <c r="CQ33" s="1399"/>
      <c r="CR33" s="1399"/>
      <c r="CS33" s="1399"/>
      <c r="CT33" s="1399"/>
      <c r="CU33" s="1399">
        <v>0</v>
      </c>
      <c r="CV33" s="1399"/>
      <c r="CW33" s="1399"/>
      <c r="CX33" s="1399"/>
      <c r="CY33" s="1399"/>
      <c r="CZ33" s="1399"/>
      <c r="DA33" s="1399"/>
      <c r="DB33" s="1399">
        <v>0</v>
      </c>
      <c r="DC33" s="1399"/>
      <c r="DD33" s="1399"/>
      <c r="DE33" s="1399"/>
      <c r="DF33" s="1399">
        <v>64534961.590096213</v>
      </c>
      <c r="DG33" s="1399">
        <v>0</v>
      </c>
      <c r="DH33" s="1399">
        <v>0</v>
      </c>
      <c r="DI33" s="1399"/>
      <c r="DJ33" s="1399"/>
      <c r="DK33" s="1399">
        <v>0</v>
      </c>
      <c r="DL33" s="1399"/>
      <c r="DM33" s="1399"/>
      <c r="DN33" s="1399">
        <v>0</v>
      </c>
      <c r="DO33" s="1399"/>
      <c r="DP33" s="1399"/>
      <c r="DQ33" s="1399">
        <v>64534961.590096213</v>
      </c>
      <c r="DR33" s="1399">
        <v>1994382.5108225583</v>
      </c>
      <c r="DS33" s="1399">
        <v>62540579.079273656</v>
      </c>
      <c r="DT33" s="1399"/>
      <c r="DU33" s="1399"/>
      <c r="DV33" s="1399">
        <v>0</v>
      </c>
      <c r="DW33" s="1399"/>
      <c r="DX33" s="1399"/>
      <c r="DY33" s="1399"/>
      <c r="DZ33" s="1399">
        <v>0</v>
      </c>
      <c r="EA33" s="1399">
        <v>0</v>
      </c>
      <c r="EB33" s="1399"/>
      <c r="EC33" s="1399"/>
      <c r="ED33" s="1399">
        <v>0</v>
      </c>
      <c r="EE33" s="1399"/>
      <c r="EF33" s="1399"/>
      <c r="EG33" s="1399">
        <v>0</v>
      </c>
      <c r="EH33" s="1399"/>
      <c r="EI33" s="1399"/>
      <c r="EJ33" s="1399"/>
      <c r="EK33" s="1399">
        <v>0</v>
      </c>
      <c r="EL33" s="1399"/>
      <c r="EM33" s="1399">
        <v>0</v>
      </c>
      <c r="EN33" s="1399"/>
      <c r="EO33" s="1399"/>
      <c r="EP33" s="1399"/>
      <c r="EQ33" s="1399">
        <v>0</v>
      </c>
      <c r="ER33" s="1399"/>
      <c r="ES33" s="1399"/>
      <c r="ET33" s="1399"/>
      <c r="EU33" s="1399">
        <v>0</v>
      </c>
      <c r="EV33" s="1399"/>
      <c r="EW33" s="1399"/>
      <c r="EX33" s="1399"/>
      <c r="EY33" s="1399"/>
      <c r="EZ33" s="1399">
        <v>0</v>
      </c>
      <c r="FA33" s="1399"/>
      <c r="FB33" s="1399">
        <v>0</v>
      </c>
      <c r="FC33" s="1399"/>
      <c r="FD33" s="1399"/>
      <c r="FE33" s="1399"/>
      <c r="FF33" s="1399">
        <v>0</v>
      </c>
      <c r="FG33" s="1399"/>
      <c r="FH33" s="1399"/>
      <c r="FI33" s="1399"/>
      <c r="FJ33" s="1399">
        <v>0</v>
      </c>
      <c r="FK33" s="1399"/>
      <c r="FL33" s="1399"/>
      <c r="FM33" s="1399"/>
      <c r="FN33" s="1399"/>
      <c r="FO33" s="1399">
        <v>0</v>
      </c>
      <c r="FP33" s="1399"/>
      <c r="FQ33" s="1399"/>
      <c r="FR33" s="1399"/>
      <c r="FS33" s="1399"/>
      <c r="FT33" s="1399"/>
      <c r="FU33" s="1399"/>
      <c r="FV33" s="1399"/>
      <c r="FW33" s="1399">
        <v>19048502.119999971</v>
      </c>
      <c r="FX33" s="1399">
        <v>15896693.280000001</v>
      </c>
      <c r="FY33" s="1399">
        <v>3120716.7899999702</v>
      </c>
      <c r="FZ33" s="1399">
        <v>31092.049999999464</v>
      </c>
      <c r="GA33" s="1399"/>
      <c r="GB33" s="1399">
        <v>9881986.2414500006</v>
      </c>
      <c r="GC33" s="1399"/>
      <c r="GD33" s="1399"/>
      <c r="GE33" s="1399"/>
      <c r="GF33" s="1399">
        <v>95752855.561546177</v>
      </c>
      <c r="GG33" s="1191"/>
    </row>
    <row r="34" spans="2:189" s="1" customFormat="1" ht="15.75">
      <c r="B34" s="1200">
        <v>42795</v>
      </c>
      <c r="C34" s="1399"/>
      <c r="D34" s="1399"/>
      <c r="E34" s="1399">
        <v>1939929.73</v>
      </c>
      <c r="F34" s="1399"/>
      <c r="G34" s="1399">
        <v>1939929.73</v>
      </c>
      <c r="H34" s="1399"/>
      <c r="I34" s="1399"/>
      <c r="J34" s="1399">
        <v>53024</v>
      </c>
      <c r="K34" s="1399">
        <v>53024</v>
      </c>
      <c r="L34" s="1399">
        <v>53024</v>
      </c>
      <c r="M34" s="1399"/>
      <c r="N34" s="1399">
        <v>0</v>
      </c>
      <c r="O34" s="1399"/>
      <c r="P34" s="1399"/>
      <c r="Q34" s="1399">
        <v>0</v>
      </c>
      <c r="R34" s="1399"/>
      <c r="S34" s="1399"/>
      <c r="T34" s="1399"/>
      <c r="U34" s="1399">
        <v>0</v>
      </c>
      <c r="V34" s="1399">
        <v>0</v>
      </c>
      <c r="W34" s="1399">
        <v>0</v>
      </c>
      <c r="X34" s="1399"/>
      <c r="Y34" s="1399"/>
      <c r="Z34" s="1399">
        <v>0</v>
      </c>
      <c r="AA34" s="1399"/>
      <c r="AB34" s="1399"/>
      <c r="AC34" s="1399">
        <v>0</v>
      </c>
      <c r="AD34" s="1399"/>
      <c r="AE34" s="1399"/>
      <c r="AF34" s="1399"/>
      <c r="AG34" s="1399">
        <v>0</v>
      </c>
      <c r="AH34" s="1399"/>
      <c r="AI34" s="1399"/>
      <c r="AJ34" s="1399"/>
      <c r="AK34" s="1399"/>
      <c r="AL34" s="1399">
        <v>0</v>
      </c>
      <c r="AM34" s="1399"/>
      <c r="AN34" s="1399"/>
      <c r="AO34" s="1399"/>
      <c r="AP34" s="1399"/>
      <c r="AQ34" s="1399">
        <v>1756.3599999999922</v>
      </c>
      <c r="AR34" s="1399">
        <v>1282.1399999999921</v>
      </c>
      <c r="AS34" s="1399">
        <v>474.22</v>
      </c>
      <c r="AT34" s="1399">
        <v>474.22</v>
      </c>
      <c r="AU34" s="1399"/>
      <c r="AV34" s="1399"/>
      <c r="AW34" s="1399"/>
      <c r="AX34" s="1399"/>
      <c r="AY34" s="1399">
        <v>191391.25</v>
      </c>
      <c r="AZ34" s="1399">
        <v>191391.25</v>
      </c>
      <c r="BA34" s="1399">
        <v>191391.25</v>
      </c>
      <c r="BB34" s="1399"/>
      <c r="BC34" s="1399"/>
      <c r="BD34" s="1399"/>
      <c r="BE34" s="1399">
        <v>0</v>
      </c>
      <c r="BF34" s="1399"/>
      <c r="BG34" s="1399"/>
      <c r="BH34" s="1399"/>
      <c r="BI34" s="1399"/>
      <c r="BJ34" s="1399"/>
      <c r="BK34" s="1399"/>
      <c r="BL34" s="1399">
        <v>0</v>
      </c>
      <c r="BM34" s="1399">
        <v>0</v>
      </c>
      <c r="BN34" s="1399"/>
      <c r="BO34" s="1399"/>
      <c r="BP34" s="1399"/>
      <c r="BQ34" s="1399"/>
      <c r="BR34" s="1399"/>
      <c r="BS34" s="1399"/>
      <c r="BT34" s="1399">
        <v>0</v>
      </c>
      <c r="BU34" s="1399">
        <v>0</v>
      </c>
      <c r="BV34" s="1399"/>
      <c r="BW34" s="1399"/>
      <c r="BX34" s="1399"/>
      <c r="BY34" s="1399"/>
      <c r="BZ34" s="1399">
        <v>0</v>
      </c>
      <c r="CA34" s="1399"/>
      <c r="CB34" s="1399"/>
      <c r="CC34" s="1399"/>
      <c r="CD34" s="1399"/>
      <c r="CE34" s="1399"/>
      <c r="CF34" s="1399"/>
      <c r="CG34" s="1399"/>
      <c r="CH34" s="1399"/>
      <c r="CI34" s="1399"/>
      <c r="CJ34" s="1399"/>
      <c r="CK34" s="1399"/>
      <c r="CL34" s="1399"/>
      <c r="CM34" s="1399"/>
      <c r="CN34" s="1399">
        <v>0</v>
      </c>
      <c r="CO34" s="1399">
        <v>0</v>
      </c>
      <c r="CP34" s="1399"/>
      <c r="CQ34" s="1399"/>
      <c r="CR34" s="1399"/>
      <c r="CS34" s="1399"/>
      <c r="CT34" s="1399"/>
      <c r="CU34" s="1399">
        <v>0</v>
      </c>
      <c r="CV34" s="1399"/>
      <c r="CW34" s="1399"/>
      <c r="CX34" s="1399"/>
      <c r="CY34" s="1399"/>
      <c r="CZ34" s="1399"/>
      <c r="DA34" s="1399"/>
      <c r="DB34" s="1399">
        <v>0</v>
      </c>
      <c r="DC34" s="1399"/>
      <c r="DD34" s="1399"/>
      <c r="DE34" s="1399"/>
      <c r="DF34" s="1399">
        <v>64534961.590096213</v>
      </c>
      <c r="DG34" s="1399">
        <v>0</v>
      </c>
      <c r="DH34" s="1399">
        <v>0</v>
      </c>
      <c r="DI34" s="1399"/>
      <c r="DJ34" s="1399"/>
      <c r="DK34" s="1399">
        <v>0</v>
      </c>
      <c r="DL34" s="1399"/>
      <c r="DM34" s="1399"/>
      <c r="DN34" s="1399">
        <v>0</v>
      </c>
      <c r="DO34" s="1399"/>
      <c r="DP34" s="1399"/>
      <c r="DQ34" s="1399">
        <v>64534961.590096213</v>
      </c>
      <c r="DR34" s="1399">
        <v>1994382.5108225583</v>
      </c>
      <c r="DS34" s="1399">
        <v>62540579.079273656</v>
      </c>
      <c r="DT34" s="1399"/>
      <c r="DU34" s="1399"/>
      <c r="DV34" s="1399">
        <v>0</v>
      </c>
      <c r="DW34" s="1399"/>
      <c r="DX34" s="1399"/>
      <c r="DY34" s="1399"/>
      <c r="DZ34" s="1399">
        <v>0</v>
      </c>
      <c r="EA34" s="1399">
        <v>0</v>
      </c>
      <c r="EB34" s="1399"/>
      <c r="EC34" s="1399"/>
      <c r="ED34" s="1399">
        <v>0</v>
      </c>
      <c r="EE34" s="1399"/>
      <c r="EF34" s="1399"/>
      <c r="EG34" s="1399">
        <v>0</v>
      </c>
      <c r="EH34" s="1399"/>
      <c r="EI34" s="1399"/>
      <c r="EJ34" s="1399"/>
      <c r="EK34" s="1399">
        <v>0</v>
      </c>
      <c r="EL34" s="1399"/>
      <c r="EM34" s="1399">
        <v>0</v>
      </c>
      <c r="EN34" s="1399"/>
      <c r="EO34" s="1399"/>
      <c r="EP34" s="1399"/>
      <c r="EQ34" s="1399">
        <v>0</v>
      </c>
      <c r="ER34" s="1399"/>
      <c r="ES34" s="1399"/>
      <c r="ET34" s="1399"/>
      <c r="EU34" s="1399">
        <v>0</v>
      </c>
      <c r="EV34" s="1399"/>
      <c r="EW34" s="1399"/>
      <c r="EX34" s="1399"/>
      <c r="EY34" s="1399"/>
      <c r="EZ34" s="1399">
        <v>0</v>
      </c>
      <c r="FA34" s="1399"/>
      <c r="FB34" s="1399">
        <v>0</v>
      </c>
      <c r="FC34" s="1399"/>
      <c r="FD34" s="1399"/>
      <c r="FE34" s="1399"/>
      <c r="FF34" s="1399">
        <v>0</v>
      </c>
      <c r="FG34" s="1399"/>
      <c r="FH34" s="1399"/>
      <c r="FI34" s="1399"/>
      <c r="FJ34" s="1399">
        <v>0</v>
      </c>
      <c r="FK34" s="1399"/>
      <c r="FL34" s="1399"/>
      <c r="FM34" s="1399"/>
      <c r="FN34" s="1399"/>
      <c r="FO34" s="1399">
        <v>0</v>
      </c>
      <c r="FP34" s="1399"/>
      <c r="FQ34" s="1399"/>
      <c r="FR34" s="1399"/>
      <c r="FS34" s="1399"/>
      <c r="FT34" s="1399"/>
      <c r="FU34" s="1399"/>
      <c r="FV34" s="1399"/>
      <c r="FW34" s="1399">
        <v>19048502.119999971</v>
      </c>
      <c r="FX34" s="1399">
        <v>15896693.280000001</v>
      </c>
      <c r="FY34" s="1399">
        <v>3120716.7899999702</v>
      </c>
      <c r="FZ34" s="1399">
        <v>31092.049999999464</v>
      </c>
      <c r="GA34" s="1399"/>
      <c r="GB34" s="1399">
        <v>9997696.2414500006</v>
      </c>
      <c r="GC34" s="1399"/>
      <c r="GD34" s="1399"/>
      <c r="GE34" s="1399"/>
      <c r="GF34" s="1399">
        <v>95767261.291546181</v>
      </c>
      <c r="GG34" s="1191"/>
    </row>
    <row r="35" spans="2:189" s="1" customFormat="1" ht="15.75">
      <c r="B35" s="1200">
        <v>42826</v>
      </c>
      <c r="C35" s="1399"/>
      <c r="D35" s="1399"/>
      <c r="E35" s="1399">
        <v>1853235</v>
      </c>
      <c r="F35" s="1399"/>
      <c r="G35" s="1399">
        <v>1853235</v>
      </c>
      <c r="H35" s="1399"/>
      <c r="I35" s="1399"/>
      <c r="J35" s="1399">
        <v>53024</v>
      </c>
      <c r="K35" s="1399">
        <v>53024</v>
      </c>
      <c r="L35" s="1399">
        <v>53024</v>
      </c>
      <c r="M35" s="1399"/>
      <c r="N35" s="1399">
        <v>0</v>
      </c>
      <c r="O35" s="1399"/>
      <c r="P35" s="1399"/>
      <c r="Q35" s="1399">
        <v>0</v>
      </c>
      <c r="R35" s="1399"/>
      <c r="S35" s="1399"/>
      <c r="T35" s="1399"/>
      <c r="U35" s="1399">
        <v>0</v>
      </c>
      <c r="V35" s="1399">
        <v>0</v>
      </c>
      <c r="W35" s="1399">
        <v>0</v>
      </c>
      <c r="X35" s="1399"/>
      <c r="Y35" s="1399"/>
      <c r="Z35" s="1399">
        <v>0</v>
      </c>
      <c r="AA35" s="1399"/>
      <c r="AB35" s="1399"/>
      <c r="AC35" s="1399">
        <v>0</v>
      </c>
      <c r="AD35" s="1399"/>
      <c r="AE35" s="1399"/>
      <c r="AF35" s="1399"/>
      <c r="AG35" s="1399">
        <v>0</v>
      </c>
      <c r="AH35" s="1399"/>
      <c r="AI35" s="1399"/>
      <c r="AJ35" s="1399"/>
      <c r="AK35" s="1399"/>
      <c r="AL35" s="1399">
        <v>0</v>
      </c>
      <c r="AM35" s="1399"/>
      <c r="AN35" s="1399"/>
      <c r="AO35" s="1399"/>
      <c r="AP35" s="1399"/>
      <c r="AQ35" s="1399">
        <v>1756.3599999999922</v>
      </c>
      <c r="AR35" s="1399">
        <v>1282.1399999999921</v>
      </c>
      <c r="AS35" s="1399">
        <v>474.22</v>
      </c>
      <c r="AT35" s="1399">
        <v>474.22</v>
      </c>
      <c r="AU35" s="1399"/>
      <c r="AV35" s="1399"/>
      <c r="AW35" s="1399"/>
      <c r="AX35" s="1399"/>
      <c r="AY35" s="1399">
        <v>191391.25</v>
      </c>
      <c r="AZ35" s="1399">
        <v>191391.25</v>
      </c>
      <c r="BA35" s="1399">
        <v>191391.25</v>
      </c>
      <c r="BB35" s="1399"/>
      <c r="BC35" s="1399"/>
      <c r="BD35" s="1399"/>
      <c r="BE35" s="1399">
        <v>0</v>
      </c>
      <c r="BF35" s="1399"/>
      <c r="BG35" s="1399"/>
      <c r="BH35" s="1399"/>
      <c r="BI35" s="1399"/>
      <c r="BJ35" s="1399"/>
      <c r="BK35" s="1399"/>
      <c r="BL35" s="1399">
        <v>0</v>
      </c>
      <c r="BM35" s="1399">
        <v>0</v>
      </c>
      <c r="BN35" s="1399"/>
      <c r="BO35" s="1399"/>
      <c r="BP35" s="1399"/>
      <c r="BQ35" s="1399"/>
      <c r="BR35" s="1399"/>
      <c r="BS35" s="1399"/>
      <c r="BT35" s="1399">
        <v>0</v>
      </c>
      <c r="BU35" s="1399">
        <v>0</v>
      </c>
      <c r="BV35" s="1399"/>
      <c r="BW35" s="1399"/>
      <c r="BX35" s="1399"/>
      <c r="BY35" s="1399"/>
      <c r="BZ35" s="1399">
        <v>0</v>
      </c>
      <c r="CA35" s="1399"/>
      <c r="CB35" s="1399"/>
      <c r="CC35" s="1399"/>
      <c r="CD35" s="1399"/>
      <c r="CE35" s="1399"/>
      <c r="CF35" s="1399"/>
      <c r="CG35" s="1399"/>
      <c r="CH35" s="1399"/>
      <c r="CI35" s="1399"/>
      <c r="CJ35" s="1399"/>
      <c r="CK35" s="1399"/>
      <c r="CL35" s="1399"/>
      <c r="CM35" s="1399"/>
      <c r="CN35" s="1399">
        <v>0</v>
      </c>
      <c r="CO35" s="1399">
        <v>0</v>
      </c>
      <c r="CP35" s="1399"/>
      <c r="CQ35" s="1399"/>
      <c r="CR35" s="1399"/>
      <c r="CS35" s="1399"/>
      <c r="CT35" s="1399"/>
      <c r="CU35" s="1399">
        <v>0</v>
      </c>
      <c r="CV35" s="1399"/>
      <c r="CW35" s="1399"/>
      <c r="CX35" s="1399"/>
      <c r="CY35" s="1399"/>
      <c r="CZ35" s="1399"/>
      <c r="DA35" s="1399"/>
      <c r="DB35" s="1399">
        <v>0</v>
      </c>
      <c r="DC35" s="1399"/>
      <c r="DD35" s="1399"/>
      <c r="DE35" s="1399"/>
      <c r="DF35" s="1399">
        <v>64534961.590096213</v>
      </c>
      <c r="DG35" s="1399">
        <v>0</v>
      </c>
      <c r="DH35" s="1399">
        <v>0</v>
      </c>
      <c r="DI35" s="1399"/>
      <c r="DJ35" s="1399"/>
      <c r="DK35" s="1399">
        <v>0</v>
      </c>
      <c r="DL35" s="1399"/>
      <c r="DM35" s="1399"/>
      <c r="DN35" s="1399">
        <v>0</v>
      </c>
      <c r="DO35" s="1399"/>
      <c r="DP35" s="1399"/>
      <c r="DQ35" s="1399">
        <v>64534961.590096213</v>
      </c>
      <c r="DR35" s="1399">
        <v>1994382.5108225583</v>
      </c>
      <c r="DS35" s="1399">
        <v>62540579.079273656</v>
      </c>
      <c r="DT35" s="1399"/>
      <c r="DU35" s="1399"/>
      <c r="DV35" s="1399">
        <v>0</v>
      </c>
      <c r="DW35" s="1399"/>
      <c r="DX35" s="1399"/>
      <c r="DY35" s="1399"/>
      <c r="DZ35" s="1399">
        <v>0</v>
      </c>
      <c r="EA35" s="1399">
        <v>0</v>
      </c>
      <c r="EB35" s="1399"/>
      <c r="EC35" s="1399"/>
      <c r="ED35" s="1399">
        <v>0</v>
      </c>
      <c r="EE35" s="1399"/>
      <c r="EF35" s="1399"/>
      <c r="EG35" s="1399">
        <v>0</v>
      </c>
      <c r="EH35" s="1399"/>
      <c r="EI35" s="1399"/>
      <c r="EJ35" s="1399"/>
      <c r="EK35" s="1399">
        <v>0</v>
      </c>
      <c r="EL35" s="1399"/>
      <c r="EM35" s="1399">
        <v>0</v>
      </c>
      <c r="EN35" s="1399"/>
      <c r="EO35" s="1399"/>
      <c r="EP35" s="1399"/>
      <c r="EQ35" s="1399">
        <v>0</v>
      </c>
      <c r="ER35" s="1399"/>
      <c r="ES35" s="1399"/>
      <c r="ET35" s="1399"/>
      <c r="EU35" s="1399">
        <v>0</v>
      </c>
      <c r="EV35" s="1399"/>
      <c r="EW35" s="1399"/>
      <c r="EX35" s="1399"/>
      <c r="EY35" s="1399"/>
      <c r="EZ35" s="1399">
        <v>0</v>
      </c>
      <c r="FA35" s="1399"/>
      <c r="FB35" s="1399">
        <v>0</v>
      </c>
      <c r="FC35" s="1399"/>
      <c r="FD35" s="1399"/>
      <c r="FE35" s="1399"/>
      <c r="FF35" s="1399">
        <v>0</v>
      </c>
      <c r="FG35" s="1399"/>
      <c r="FH35" s="1399"/>
      <c r="FI35" s="1399"/>
      <c r="FJ35" s="1399">
        <v>0</v>
      </c>
      <c r="FK35" s="1399"/>
      <c r="FL35" s="1399"/>
      <c r="FM35" s="1399"/>
      <c r="FN35" s="1399"/>
      <c r="FO35" s="1399">
        <v>0</v>
      </c>
      <c r="FP35" s="1399"/>
      <c r="FQ35" s="1399"/>
      <c r="FR35" s="1399"/>
      <c r="FS35" s="1399"/>
      <c r="FT35" s="1399"/>
      <c r="FU35" s="1399"/>
      <c r="FV35" s="1399"/>
      <c r="FW35" s="1399">
        <v>19048502.119999971</v>
      </c>
      <c r="FX35" s="1399">
        <v>15896693.280000001</v>
      </c>
      <c r="FY35" s="1399">
        <v>3120716.7899999702</v>
      </c>
      <c r="FZ35" s="1399">
        <v>31092.049999999464</v>
      </c>
      <c r="GA35" s="1399"/>
      <c r="GB35" s="1399">
        <v>10171086</v>
      </c>
      <c r="GC35" s="1399"/>
      <c r="GD35" s="1399"/>
      <c r="GE35" s="1399"/>
      <c r="GF35" s="1399">
        <v>95853956.32009618</v>
      </c>
      <c r="GG35" s="1191"/>
    </row>
    <row r="36" spans="2:189" s="1" customFormat="1" ht="15.75">
      <c r="B36" s="1200">
        <v>42856</v>
      </c>
      <c r="C36" s="1399"/>
      <c r="D36" s="1399"/>
      <c r="E36" s="1399">
        <v>735188.73</v>
      </c>
      <c r="F36" s="1399"/>
      <c r="G36" s="1399">
        <v>735188.73</v>
      </c>
      <c r="H36" s="1399"/>
      <c r="I36" s="1399"/>
      <c r="J36" s="1399">
        <v>53024</v>
      </c>
      <c r="K36" s="1399">
        <v>53024</v>
      </c>
      <c r="L36" s="1399">
        <v>53024</v>
      </c>
      <c r="M36" s="1399"/>
      <c r="N36" s="1399">
        <v>0</v>
      </c>
      <c r="O36" s="1399"/>
      <c r="P36" s="1399"/>
      <c r="Q36" s="1399">
        <v>0</v>
      </c>
      <c r="R36" s="1399"/>
      <c r="S36" s="1399"/>
      <c r="T36" s="1399"/>
      <c r="U36" s="1399">
        <v>0</v>
      </c>
      <c r="V36" s="1399">
        <v>0</v>
      </c>
      <c r="W36" s="1399">
        <v>0</v>
      </c>
      <c r="X36" s="1399"/>
      <c r="Y36" s="1399"/>
      <c r="Z36" s="1399">
        <v>0</v>
      </c>
      <c r="AA36" s="1399"/>
      <c r="AB36" s="1399"/>
      <c r="AC36" s="1399">
        <v>0</v>
      </c>
      <c r="AD36" s="1399"/>
      <c r="AE36" s="1399"/>
      <c r="AF36" s="1399"/>
      <c r="AG36" s="1399">
        <v>0</v>
      </c>
      <c r="AH36" s="1399"/>
      <c r="AI36" s="1399"/>
      <c r="AJ36" s="1399"/>
      <c r="AK36" s="1399"/>
      <c r="AL36" s="1399">
        <v>0</v>
      </c>
      <c r="AM36" s="1399"/>
      <c r="AN36" s="1399"/>
      <c r="AO36" s="1399"/>
      <c r="AP36" s="1399"/>
      <c r="AQ36" s="1399">
        <v>1756.3599999999922</v>
      </c>
      <c r="AR36" s="1399">
        <v>1282.1399999999921</v>
      </c>
      <c r="AS36" s="1399">
        <v>474.22</v>
      </c>
      <c r="AT36" s="1399">
        <v>474.22</v>
      </c>
      <c r="AU36" s="1399"/>
      <c r="AV36" s="1399"/>
      <c r="AW36" s="1399"/>
      <c r="AX36" s="1399"/>
      <c r="AY36" s="1399">
        <v>6579757.9700000007</v>
      </c>
      <c r="AZ36" s="1399">
        <v>191391.25</v>
      </c>
      <c r="BA36" s="1399">
        <v>191391.25</v>
      </c>
      <c r="BB36" s="1399"/>
      <c r="BC36" s="1399"/>
      <c r="BD36" s="1399">
        <v>6388366.7200000007</v>
      </c>
      <c r="BE36" s="1399">
        <v>0</v>
      </c>
      <c r="BF36" s="1399"/>
      <c r="BG36" s="1399"/>
      <c r="BH36" s="1399"/>
      <c r="BI36" s="1399"/>
      <c r="BJ36" s="1399"/>
      <c r="BK36" s="1399"/>
      <c r="BL36" s="1399">
        <v>0</v>
      </c>
      <c r="BM36" s="1399">
        <v>0</v>
      </c>
      <c r="BN36" s="1399"/>
      <c r="BO36" s="1399"/>
      <c r="BP36" s="1399"/>
      <c r="BQ36" s="1399"/>
      <c r="BR36" s="1399"/>
      <c r="BS36" s="1399"/>
      <c r="BT36" s="1399">
        <v>0</v>
      </c>
      <c r="BU36" s="1399">
        <v>0</v>
      </c>
      <c r="BV36" s="1399"/>
      <c r="BW36" s="1399"/>
      <c r="BX36" s="1399"/>
      <c r="BY36" s="1399"/>
      <c r="BZ36" s="1399">
        <v>0</v>
      </c>
      <c r="CA36" s="1399"/>
      <c r="CB36" s="1399"/>
      <c r="CC36" s="1399"/>
      <c r="CD36" s="1399"/>
      <c r="CE36" s="1399"/>
      <c r="CF36" s="1399"/>
      <c r="CG36" s="1399"/>
      <c r="CH36" s="1399"/>
      <c r="CI36" s="1399"/>
      <c r="CJ36" s="1399"/>
      <c r="CK36" s="1399"/>
      <c r="CL36" s="1399"/>
      <c r="CM36" s="1399"/>
      <c r="CN36" s="1399">
        <v>0</v>
      </c>
      <c r="CO36" s="1399">
        <v>0</v>
      </c>
      <c r="CP36" s="1399"/>
      <c r="CQ36" s="1399"/>
      <c r="CR36" s="1399"/>
      <c r="CS36" s="1399"/>
      <c r="CT36" s="1399"/>
      <c r="CU36" s="1399">
        <v>0</v>
      </c>
      <c r="CV36" s="1399"/>
      <c r="CW36" s="1399"/>
      <c r="CX36" s="1399"/>
      <c r="CY36" s="1399"/>
      <c r="CZ36" s="1399"/>
      <c r="DA36" s="1399"/>
      <c r="DB36" s="1399">
        <v>0</v>
      </c>
      <c r="DC36" s="1399"/>
      <c r="DD36" s="1399"/>
      <c r="DE36" s="1399"/>
      <c r="DF36" s="1399">
        <v>60146594.870096207</v>
      </c>
      <c r="DG36" s="1399">
        <v>0</v>
      </c>
      <c r="DH36" s="1399">
        <v>0</v>
      </c>
      <c r="DI36" s="1399"/>
      <c r="DJ36" s="1399"/>
      <c r="DK36" s="1399">
        <v>0</v>
      </c>
      <c r="DL36" s="1399"/>
      <c r="DM36" s="1399"/>
      <c r="DN36" s="1399">
        <v>0</v>
      </c>
      <c r="DO36" s="1399"/>
      <c r="DP36" s="1399"/>
      <c r="DQ36" s="1399">
        <v>60146594.870096207</v>
      </c>
      <c r="DR36" s="1399">
        <v>1859165.8416698033</v>
      </c>
      <c r="DS36" s="1399">
        <v>58287429.028426401</v>
      </c>
      <c r="DT36" s="1399"/>
      <c r="DU36" s="1399"/>
      <c r="DV36" s="1399">
        <v>0</v>
      </c>
      <c r="DW36" s="1399"/>
      <c r="DX36" s="1399"/>
      <c r="DY36" s="1399"/>
      <c r="DZ36" s="1399">
        <v>0</v>
      </c>
      <c r="EA36" s="1399">
        <v>0</v>
      </c>
      <c r="EB36" s="1399"/>
      <c r="EC36" s="1399"/>
      <c r="ED36" s="1399">
        <v>0</v>
      </c>
      <c r="EE36" s="1399"/>
      <c r="EF36" s="1399"/>
      <c r="EG36" s="1399">
        <v>0</v>
      </c>
      <c r="EH36" s="1399"/>
      <c r="EI36" s="1399"/>
      <c r="EJ36" s="1399"/>
      <c r="EK36" s="1399">
        <v>0</v>
      </c>
      <c r="EL36" s="1399"/>
      <c r="EM36" s="1399">
        <v>0</v>
      </c>
      <c r="EN36" s="1399"/>
      <c r="EO36" s="1399"/>
      <c r="EP36" s="1399"/>
      <c r="EQ36" s="1399">
        <v>0</v>
      </c>
      <c r="ER36" s="1399"/>
      <c r="ES36" s="1399"/>
      <c r="ET36" s="1399"/>
      <c r="EU36" s="1399">
        <v>0</v>
      </c>
      <c r="EV36" s="1399"/>
      <c r="EW36" s="1399"/>
      <c r="EX36" s="1399"/>
      <c r="EY36" s="1399"/>
      <c r="EZ36" s="1399">
        <v>0</v>
      </c>
      <c r="FA36" s="1399"/>
      <c r="FB36" s="1399">
        <v>0</v>
      </c>
      <c r="FC36" s="1399"/>
      <c r="FD36" s="1399"/>
      <c r="FE36" s="1399"/>
      <c r="FF36" s="1399">
        <v>0</v>
      </c>
      <c r="FG36" s="1399"/>
      <c r="FH36" s="1399"/>
      <c r="FI36" s="1399"/>
      <c r="FJ36" s="1399">
        <v>0</v>
      </c>
      <c r="FK36" s="1399"/>
      <c r="FL36" s="1399"/>
      <c r="FM36" s="1399"/>
      <c r="FN36" s="1399"/>
      <c r="FO36" s="1399">
        <v>0</v>
      </c>
      <c r="FP36" s="1399"/>
      <c r="FQ36" s="1399"/>
      <c r="FR36" s="1399"/>
      <c r="FS36" s="1399"/>
      <c r="FT36" s="1399"/>
      <c r="FU36" s="1399"/>
      <c r="FV36" s="1399"/>
      <c r="FW36" s="1399">
        <v>18329743.615782265</v>
      </c>
      <c r="FX36" s="1399">
        <v>15896693.280000001</v>
      </c>
      <c r="FY36" s="1399">
        <v>2413727.5241506575</v>
      </c>
      <c r="FZ36" s="1399">
        <v>19322.811631605331</v>
      </c>
      <c r="GA36" s="1399"/>
      <c r="GB36" s="1399">
        <v>10171241.241450001</v>
      </c>
      <c r="GC36" s="1399"/>
      <c r="GD36" s="1399"/>
      <c r="GE36" s="1399"/>
      <c r="GF36" s="1399">
        <v>96017306.787328467</v>
      </c>
      <c r="GG36" s="1191"/>
    </row>
    <row r="37" spans="2:189" s="947" customFormat="1" ht="15.75">
      <c r="B37" s="1200">
        <v>42887</v>
      </c>
      <c r="C37" s="1399"/>
      <c r="D37" s="1399"/>
      <c r="E37" s="1399">
        <v>763439.73</v>
      </c>
      <c r="F37" s="1399"/>
      <c r="G37" s="1399">
        <v>763439.73</v>
      </c>
      <c r="H37" s="1399"/>
      <c r="I37" s="1399"/>
      <c r="J37" s="1399">
        <v>53024</v>
      </c>
      <c r="K37" s="1399">
        <v>53024</v>
      </c>
      <c r="L37" s="1399">
        <v>53024</v>
      </c>
      <c r="M37" s="1399"/>
      <c r="N37" s="1399">
        <v>0</v>
      </c>
      <c r="O37" s="1399"/>
      <c r="P37" s="1399"/>
      <c r="Q37" s="1399">
        <v>0</v>
      </c>
      <c r="R37" s="1399"/>
      <c r="S37" s="1399"/>
      <c r="T37" s="1399"/>
      <c r="U37" s="1399">
        <v>0</v>
      </c>
      <c r="V37" s="1399">
        <v>0</v>
      </c>
      <c r="W37" s="1399">
        <v>0</v>
      </c>
      <c r="X37" s="1399"/>
      <c r="Y37" s="1399"/>
      <c r="Z37" s="1399">
        <v>0</v>
      </c>
      <c r="AA37" s="1399"/>
      <c r="AB37" s="1399"/>
      <c r="AC37" s="1399">
        <v>0</v>
      </c>
      <c r="AD37" s="1399"/>
      <c r="AE37" s="1399"/>
      <c r="AF37" s="1399"/>
      <c r="AG37" s="1399">
        <v>0</v>
      </c>
      <c r="AH37" s="1399"/>
      <c r="AI37" s="1399"/>
      <c r="AJ37" s="1399"/>
      <c r="AK37" s="1399"/>
      <c r="AL37" s="1399">
        <v>0</v>
      </c>
      <c r="AM37" s="1399"/>
      <c r="AN37" s="1399"/>
      <c r="AO37" s="1399"/>
      <c r="AP37" s="1399"/>
      <c r="AQ37" s="1399">
        <v>1756.3599999999922</v>
      </c>
      <c r="AR37" s="1399">
        <v>1282.1399999999921</v>
      </c>
      <c r="AS37" s="1399">
        <v>474.22</v>
      </c>
      <c r="AT37" s="1399">
        <v>474.22</v>
      </c>
      <c r="AU37" s="1399"/>
      <c r="AV37" s="1399"/>
      <c r="AW37" s="1399"/>
      <c r="AX37" s="1399"/>
      <c r="AY37" s="1399">
        <v>6579757.9700000007</v>
      </c>
      <c r="AZ37" s="1399">
        <v>191391.25</v>
      </c>
      <c r="BA37" s="1399">
        <v>191391.25</v>
      </c>
      <c r="BB37" s="1399"/>
      <c r="BC37" s="1399"/>
      <c r="BD37" s="1399">
        <v>6388366.7200000007</v>
      </c>
      <c r="BE37" s="1399">
        <v>0</v>
      </c>
      <c r="BF37" s="1399"/>
      <c r="BG37" s="1399"/>
      <c r="BH37" s="1399"/>
      <c r="BI37" s="1399"/>
      <c r="BJ37" s="1399"/>
      <c r="BK37" s="1399"/>
      <c r="BL37" s="1399">
        <v>0</v>
      </c>
      <c r="BM37" s="1399">
        <v>0</v>
      </c>
      <c r="BN37" s="1399"/>
      <c r="BO37" s="1399"/>
      <c r="BP37" s="1399"/>
      <c r="BQ37" s="1399"/>
      <c r="BR37" s="1399"/>
      <c r="BS37" s="1399"/>
      <c r="BT37" s="1399">
        <v>0</v>
      </c>
      <c r="BU37" s="1399">
        <v>0</v>
      </c>
      <c r="BV37" s="1399"/>
      <c r="BW37" s="1399"/>
      <c r="BX37" s="1399"/>
      <c r="BY37" s="1399"/>
      <c r="BZ37" s="1399">
        <v>0</v>
      </c>
      <c r="CA37" s="1399"/>
      <c r="CB37" s="1399"/>
      <c r="CC37" s="1399"/>
      <c r="CD37" s="1399"/>
      <c r="CE37" s="1399"/>
      <c r="CF37" s="1399"/>
      <c r="CG37" s="1399"/>
      <c r="CH37" s="1399"/>
      <c r="CI37" s="1399"/>
      <c r="CJ37" s="1399"/>
      <c r="CK37" s="1399"/>
      <c r="CL37" s="1399"/>
      <c r="CM37" s="1399"/>
      <c r="CN37" s="1399">
        <v>0</v>
      </c>
      <c r="CO37" s="1399">
        <v>0</v>
      </c>
      <c r="CP37" s="1399"/>
      <c r="CQ37" s="1399"/>
      <c r="CR37" s="1399"/>
      <c r="CS37" s="1399"/>
      <c r="CT37" s="1399"/>
      <c r="CU37" s="1399">
        <v>0</v>
      </c>
      <c r="CV37" s="1399"/>
      <c r="CW37" s="1399"/>
      <c r="CX37" s="1399"/>
      <c r="CY37" s="1399"/>
      <c r="CZ37" s="1399"/>
      <c r="DA37" s="1399"/>
      <c r="DB37" s="1399">
        <v>0</v>
      </c>
      <c r="DC37" s="1399"/>
      <c r="DD37" s="1399"/>
      <c r="DE37" s="1399"/>
      <c r="DF37" s="1399">
        <v>60146594.870096207</v>
      </c>
      <c r="DG37" s="1399">
        <v>0</v>
      </c>
      <c r="DH37" s="1399">
        <v>0</v>
      </c>
      <c r="DI37" s="1399"/>
      <c r="DJ37" s="1399"/>
      <c r="DK37" s="1399">
        <v>0</v>
      </c>
      <c r="DL37" s="1399"/>
      <c r="DM37" s="1399"/>
      <c r="DN37" s="1399">
        <v>0</v>
      </c>
      <c r="DO37" s="1399"/>
      <c r="DP37" s="1399"/>
      <c r="DQ37" s="1399">
        <v>60146594.870096207</v>
      </c>
      <c r="DR37" s="1399">
        <v>1859165.8416698033</v>
      </c>
      <c r="DS37" s="1399">
        <v>58287429.028426401</v>
      </c>
      <c r="DT37" s="1399"/>
      <c r="DU37" s="1399"/>
      <c r="DV37" s="1399">
        <v>0</v>
      </c>
      <c r="DW37" s="1399"/>
      <c r="DX37" s="1399"/>
      <c r="DY37" s="1399"/>
      <c r="DZ37" s="1399">
        <v>0</v>
      </c>
      <c r="EA37" s="1399">
        <v>0</v>
      </c>
      <c r="EB37" s="1399"/>
      <c r="EC37" s="1399"/>
      <c r="ED37" s="1399">
        <v>0</v>
      </c>
      <c r="EE37" s="1399"/>
      <c r="EF37" s="1399"/>
      <c r="EG37" s="1399">
        <v>0</v>
      </c>
      <c r="EH37" s="1399"/>
      <c r="EI37" s="1399"/>
      <c r="EJ37" s="1399"/>
      <c r="EK37" s="1399">
        <v>0</v>
      </c>
      <c r="EL37" s="1399"/>
      <c r="EM37" s="1399">
        <v>0</v>
      </c>
      <c r="EN37" s="1399"/>
      <c r="EO37" s="1399"/>
      <c r="EP37" s="1399"/>
      <c r="EQ37" s="1399">
        <v>0</v>
      </c>
      <c r="ER37" s="1399"/>
      <c r="ES37" s="1399"/>
      <c r="ET37" s="1399"/>
      <c r="EU37" s="1399">
        <v>0</v>
      </c>
      <c r="EV37" s="1399"/>
      <c r="EW37" s="1399"/>
      <c r="EX37" s="1399"/>
      <c r="EY37" s="1399"/>
      <c r="EZ37" s="1399">
        <v>0</v>
      </c>
      <c r="FA37" s="1399"/>
      <c r="FB37" s="1399">
        <v>0</v>
      </c>
      <c r="FC37" s="1399"/>
      <c r="FD37" s="1399"/>
      <c r="FE37" s="1399"/>
      <c r="FF37" s="1399">
        <v>0</v>
      </c>
      <c r="FG37" s="1399"/>
      <c r="FH37" s="1399"/>
      <c r="FI37" s="1399"/>
      <c r="FJ37" s="1399">
        <v>0</v>
      </c>
      <c r="FK37" s="1399"/>
      <c r="FL37" s="1399"/>
      <c r="FM37" s="1399"/>
      <c r="FN37" s="1399"/>
      <c r="FO37" s="1399">
        <v>0</v>
      </c>
      <c r="FP37" s="1399"/>
      <c r="FQ37" s="1399"/>
      <c r="FR37" s="1399"/>
      <c r="FS37" s="1399"/>
      <c r="FT37" s="1399"/>
      <c r="FU37" s="1399"/>
      <c r="FV37" s="1399"/>
      <c r="FW37" s="1399">
        <v>18329743.615782265</v>
      </c>
      <c r="FX37" s="1399">
        <v>15896693.280000001</v>
      </c>
      <c r="FY37" s="1399">
        <v>2413727.5241506575</v>
      </c>
      <c r="FZ37" s="1399">
        <v>19322.811631605331</v>
      </c>
      <c r="GA37" s="1399"/>
      <c r="GB37" s="1399">
        <v>10171241.241450001</v>
      </c>
      <c r="GC37" s="1399"/>
      <c r="GD37" s="1399"/>
      <c r="GE37" s="1399"/>
      <c r="GF37" s="1399">
        <v>96045557.787328467</v>
      </c>
    </row>
    <row r="38" spans="2:189" s="947" customFormat="1" ht="15.75">
      <c r="B38" s="1200">
        <v>42917</v>
      </c>
      <c r="C38" s="1399"/>
      <c r="D38" s="1399"/>
      <c r="E38" s="1399">
        <v>763439.73</v>
      </c>
      <c r="F38" s="1399"/>
      <c r="G38" s="1399">
        <v>763439.73</v>
      </c>
      <c r="H38" s="1399"/>
      <c r="I38" s="1399"/>
      <c r="J38" s="1399">
        <v>53024</v>
      </c>
      <c r="K38" s="1399">
        <v>53024</v>
      </c>
      <c r="L38" s="1399">
        <v>53024</v>
      </c>
      <c r="M38" s="1399"/>
      <c r="N38" s="1399">
        <v>0</v>
      </c>
      <c r="O38" s="1399"/>
      <c r="P38" s="1399"/>
      <c r="Q38" s="1399">
        <v>0</v>
      </c>
      <c r="R38" s="1399"/>
      <c r="S38" s="1399"/>
      <c r="T38" s="1399"/>
      <c r="U38" s="1399">
        <v>0</v>
      </c>
      <c r="V38" s="1399">
        <v>0</v>
      </c>
      <c r="W38" s="1399">
        <v>0</v>
      </c>
      <c r="X38" s="1399"/>
      <c r="Y38" s="1399"/>
      <c r="Z38" s="1399">
        <v>0</v>
      </c>
      <c r="AA38" s="1399"/>
      <c r="AB38" s="1399"/>
      <c r="AC38" s="1399">
        <v>0</v>
      </c>
      <c r="AD38" s="1399"/>
      <c r="AE38" s="1399"/>
      <c r="AF38" s="1399"/>
      <c r="AG38" s="1399">
        <v>0</v>
      </c>
      <c r="AH38" s="1399"/>
      <c r="AI38" s="1399"/>
      <c r="AJ38" s="1399"/>
      <c r="AK38" s="1399"/>
      <c r="AL38" s="1399">
        <v>0</v>
      </c>
      <c r="AM38" s="1399"/>
      <c r="AN38" s="1399"/>
      <c r="AO38" s="1399"/>
      <c r="AP38" s="1399"/>
      <c r="AQ38" s="1399">
        <v>1756.3599999999922</v>
      </c>
      <c r="AR38" s="1399">
        <v>1282.1399999999921</v>
      </c>
      <c r="AS38" s="1399">
        <v>474.22</v>
      </c>
      <c r="AT38" s="1399">
        <v>474.22</v>
      </c>
      <c r="AU38" s="1399"/>
      <c r="AV38" s="1399"/>
      <c r="AW38" s="1399"/>
      <c r="AX38" s="1399"/>
      <c r="AY38" s="1399">
        <v>6579757.9700000007</v>
      </c>
      <c r="AZ38" s="1399">
        <v>191391.25</v>
      </c>
      <c r="BA38" s="1399">
        <v>191391.25</v>
      </c>
      <c r="BB38" s="1399"/>
      <c r="BC38" s="1399"/>
      <c r="BD38" s="1399">
        <v>6388366.7200000007</v>
      </c>
      <c r="BE38" s="1399">
        <v>0</v>
      </c>
      <c r="BF38" s="1399"/>
      <c r="BG38" s="1399"/>
      <c r="BH38" s="1399"/>
      <c r="BI38" s="1399"/>
      <c r="BJ38" s="1399"/>
      <c r="BK38" s="1399"/>
      <c r="BL38" s="1399">
        <v>0</v>
      </c>
      <c r="BM38" s="1399">
        <v>0</v>
      </c>
      <c r="BN38" s="1399"/>
      <c r="BO38" s="1399"/>
      <c r="BP38" s="1399"/>
      <c r="BQ38" s="1399"/>
      <c r="BR38" s="1399"/>
      <c r="BS38" s="1399"/>
      <c r="BT38" s="1399">
        <v>0</v>
      </c>
      <c r="BU38" s="1399">
        <v>0</v>
      </c>
      <c r="BV38" s="1399"/>
      <c r="BW38" s="1399"/>
      <c r="BX38" s="1399"/>
      <c r="BY38" s="1399"/>
      <c r="BZ38" s="1399">
        <v>0</v>
      </c>
      <c r="CA38" s="1399"/>
      <c r="CB38" s="1399"/>
      <c r="CC38" s="1399"/>
      <c r="CD38" s="1399"/>
      <c r="CE38" s="1399"/>
      <c r="CF38" s="1399"/>
      <c r="CG38" s="1399"/>
      <c r="CH38" s="1399"/>
      <c r="CI38" s="1399"/>
      <c r="CJ38" s="1399"/>
      <c r="CK38" s="1399"/>
      <c r="CL38" s="1399"/>
      <c r="CM38" s="1399"/>
      <c r="CN38" s="1399">
        <v>0</v>
      </c>
      <c r="CO38" s="1399">
        <v>0</v>
      </c>
      <c r="CP38" s="1399"/>
      <c r="CQ38" s="1399"/>
      <c r="CR38" s="1399"/>
      <c r="CS38" s="1399"/>
      <c r="CT38" s="1399"/>
      <c r="CU38" s="1399">
        <v>0</v>
      </c>
      <c r="CV38" s="1399"/>
      <c r="CW38" s="1399"/>
      <c r="CX38" s="1399"/>
      <c r="CY38" s="1399"/>
      <c r="CZ38" s="1399"/>
      <c r="DA38" s="1399"/>
      <c r="DB38" s="1399">
        <v>0</v>
      </c>
      <c r="DC38" s="1399"/>
      <c r="DD38" s="1399"/>
      <c r="DE38" s="1399"/>
      <c r="DF38" s="1399">
        <v>60146594.870096207</v>
      </c>
      <c r="DG38" s="1399">
        <v>0</v>
      </c>
      <c r="DH38" s="1399">
        <v>0</v>
      </c>
      <c r="DI38" s="1399"/>
      <c r="DJ38" s="1399"/>
      <c r="DK38" s="1399">
        <v>0</v>
      </c>
      <c r="DL38" s="1399"/>
      <c r="DM38" s="1399"/>
      <c r="DN38" s="1399">
        <v>0</v>
      </c>
      <c r="DO38" s="1399"/>
      <c r="DP38" s="1399"/>
      <c r="DQ38" s="1399">
        <v>60146594.870096207</v>
      </c>
      <c r="DR38" s="1399">
        <v>1859165.8416698033</v>
      </c>
      <c r="DS38" s="1399">
        <v>58287429.028426401</v>
      </c>
      <c r="DT38" s="1399"/>
      <c r="DU38" s="1399"/>
      <c r="DV38" s="1399">
        <v>0</v>
      </c>
      <c r="DW38" s="1399"/>
      <c r="DX38" s="1399"/>
      <c r="DY38" s="1399"/>
      <c r="DZ38" s="1399">
        <v>0</v>
      </c>
      <c r="EA38" s="1399">
        <v>0</v>
      </c>
      <c r="EB38" s="1399"/>
      <c r="EC38" s="1399"/>
      <c r="ED38" s="1399">
        <v>0</v>
      </c>
      <c r="EE38" s="1399"/>
      <c r="EF38" s="1399"/>
      <c r="EG38" s="1399">
        <v>0</v>
      </c>
      <c r="EH38" s="1399"/>
      <c r="EI38" s="1399"/>
      <c r="EJ38" s="1399"/>
      <c r="EK38" s="1399">
        <v>0</v>
      </c>
      <c r="EL38" s="1399"/>
      <c r="EM38" s="1399">
        <v>0</v>
      </c>
      <c r="EN38" s="1399"/>
      <c r="EO38" s="1399"/>
      <c r="EP38" s="1399"/>
      <c r="EQ38" s="1399">
        <v>0</v>
      </c>
      <c r="ER38" s="1399"/>
      <c r="ES38" s="1399"/>
      <c r="ET38" s="1399"/>
      <c r="EU38" s="1399">
        <v>0</v>
      </c>
      <c r="EV38" s="1399"/>
      <c r="EW38" s="1399"/>
      <c r="EX38" s="1399"/>
      <c r="EY38" s="1399"/>
      <c r="EZ38" s="1399">
        <v>0</v>
      </c>
      <c r="FA38" s="1399"/>
      <c r="FB38" s="1399">
        <v>0</v>
      </c>
      <c r="FC38" s="1399"/>
      <c r="FD38" s="1399"/>
      <c r="FE38" s="1399"/>
      <c r="FF38" s="1399">
        <v>0</v>
      </c>
      <c r="FG38" s="1399"/>
      <c r="FH38" s="1399"/>
      <c r="FI38" s="1399"/>
      <c r="FJ38" s="1399">
        <v>0</v>
      </c>
      <c r="FK38" s="1399"/>
      <c r="FL38" s="1399"/>
      <c r="FM38" s="1399"/>
      <c r="FN38" s="1399"/>
      <c r="FO38" s="1399">
        <v>0</v>
      </c>
      <c r="FP38" s="1399"/>
      <c r="FQ38" s="1399"/>
      <c r="FR38" s="1399"/>
      <c r="FS38" s="1399"/>
      <c r="FT38" s="1399"/>
      <c r="FU38" s="1399"/>
      <c r="FV38" s="1399"/>
      <c r="FW38" s="1399">
        <v>18329743.615782265</v>
      </c>
      <c r="FX38" s="1399">
        <v>15896693.280000001</v>
      </c>
      <c r="FY38" s="1399">
        <v>2413727.5241506575</v>
      </c>
      <c r="FZ38" s="1399">
        <v>19322.811631605331</v>
      </c>
      <c r="GA38" s="1399"/>
      <c r="GB38" s="1399">
        <v>10171241.241450001</v>
      </c>
      <c r="GC38" s="1399"/>
      <c r="GD38" s="1399"/>
      <c r="GE38" s="1399"/>
      <c r="GF38" s="1399">
        <v>96045557.787328467</v>
      </c>
    </row>
    <row r="39" spans="2:189">
      <c r="B39" s="1200">
        <v>42948</v>
      </c>
      <c r="C39" s="1399"/>
      <c r="D39" s="1399"/>
      <c r="E39" s="1399">
        <v>644879.73</v>
      </c>
      <c r="F39" s="1399"/>
      <c r="G39" s="1399">
        <v>644879.73</v>
      </c>
      <c r="H39" s="1399"/>
      <c r="I39" s="1399"/>
      <c r="J39" s="1399">
        <v>53024</v>
      </c>
      <c r="K39" s="1399">
        <v>53024</v>
      </c>
      <c r="L39" s="1399">
        <v>53024</v>
      </c>
      <c r="M39" s="1399"/>
      <c r="N39" s="1399">
        <v>0</v>
      </c>
      <c r="O39" s="1399"/>
      <c r="P39" s="1399"/>
      <c r="Q39" s="1399">
        <v>0</v>
      </c>
      <c r="R39" s="1399"/>
      <c r="S39" s="1399"/>
      <c r="T39" s="1399"/>
      <c r="U39" s="1399">
        <v>0</v>
      </c>
      <c r="V39" s="1399">
        <v>0</v>
      </c>
      <c r="W39" s="1399">
        <v>0</v>
      </c>
      <c r="X39" s="1399"/>
      <c r="Y39" s="1399"/>
      <c r="Z39" s="1399">
        <v>0</v>
      </c>
      <c r="AA39" s="1399"/>
      <c r="AB39" s="1399"/>
      <c r="AC39" s="1399">
        <v>0</v>
      </c>
      <c r="AD39" s="1399"/>
      <c r="AE39" s="1399"/>
      <c r="AF39" s="1399"/>
      <c r="AG39" s="1399">
        <v>0</v>
      </c>
      <c r="AH39" s="1399"/>
      <c r="AI39" s="1399"/>
      <c r="AJ39" s="1399"/>
      <c r="AK39" s="1399"/>
      <c r="AL39" s="1399">
        <v>0</v>
      </c>
      <c r="AM39" s="1399"/>
      <c r="AN39" s="1399"/>
      <c r="AO39" s="1399"/>
      <c r="AP39" s="1399"/>
      <c r="AQ39" s="1399">
        <v>1756.3599999999922</v>
      </c>
      <c r="AR39" s="1399">
        <v>1282.1399999999921</v>
      </c>
      <c r="AS39" s="1399">
        <v>474.22</v>
      </c>
      <c r="AT39" s="1399">
        <v>474.22</v>
      </c>
      <c r="AU39" s="1399"/>
      <c r="AV39" s="1399"/>
      <c r="AW39" s="1399"/>
      <c r="AX39" s="1399"/>
      <c r="AY39" s="1399">
        <v>6579757.9699999997</v>
      </c>
      <c r="AZ39" s="1399">
        <v>0</v>
      </c>
      <c r="BA39" s="1399">
        <v>0</v>
      </c>
      <c r="BB39" s="1399"/>
      <c r="BC39" s="1399">
        <v>191391.25</v>
      </c>
      <c r="BD39" s="1399">
        <v>6388366.7199999997</v>
      </c>
      <c r="BE39" s="1399">
        <v>0</v>
      </c>
      <c r="BF39" s="1399"/>
      <c r="BG39" s="1399"/>
      <c r="BH39" s="1399"/>
      <c r="BI39" s="1399"/>
      <c r="BJ39" s="1399"/>
      <c r="BK39" s="1399"/>
      <c r="BL39" s="1399">
        <v>0</v>
      </c>
      <c r="BM39" s="1399">
        <v>0</v>
      </c>
      <c r="BN39" s="1399"/>
      <c r="BO39" s="1399"/>
      <c r="BP39" s="1399"/>
      <c r="BQ39" s="1399"/>
      <c r="BR39" s="1399"/>
      <c r="BS39" s="1399"/>
      <c r="BT39" s="1399">
        <v>0</v>
      </c>
      <c r="BU39" s="1399">
        <v>0</v>
      </c>
      <c r="BV39" s="1399"/>
      <c r="BW39" s="1399"/>
      <c r="BX39" s="1399"/>
      <c r="BY39" s="1399"/>
      <c r="BZ39" s="1399">
        <v>0</v>
      </c>
      <c r="CA39" s="1399"/>
      <c r="CB39" s="1399"/>
      <c r="CC39" s="1399"/>
      <c r="CD39" s="1399"/>
      <c r="CE39" s="1399"/>
      <c r="CF39" s="1399"/>
      <c r="CG39" s="1399"/>
      <c r="CH39" s="1399"/>
      <c r="CI39" s="1399"/>
      <c r="CJ39" s="1399"/>
      <c r="CK39" s="1399"/>
      <c r="CL39" s="1399"/>
      <c r="CM39" s="1399"/>
      <c r="CN39" s="1399">
        <v>0</v>
      </c>
      <c r="CO39" s="1399">
        <v>0</v>
      </c>
      <c r="CP39" s="1399"/>
      <c r="CQ39" s="1399"/>
      <c r="CR39" s="1399"/>
      <c r="CS39" s="1399"/>
      <c r="CT39" s="1399"/>
      <c r="CU39" s="1399">
        <v>0</v>
      </c>
      <c r="CV39" s="1399"/>
      <c r="CW39" s="1399"/>
      <c r="CX39" s="1399"/>
      <c r="CY39" s="1399"/>
      <c r="CZ39" s="1399"/>
      <c r="DA39" s="1399"/>
      <c r="DB39" s="1399">
        <v>0</v>
      </c>
      <c r="DC39" s="1399"/>
      <c r="DD39" s="1399"/>
      <c r="DE39" s="1399"/>
      <c r="DF39" s="1399">
        <v>60146594.870096207</v>
      </c>
      <c r="DG39" s="1399">
        <v>0</v>
      </c>
      <c r="DH39" s="1399">
        <v>0</v>
      </c>
      <c r="DI39" s="1399"/>
      <c r="DJ39" s="1399"/>
      <c r="DK39" s="1399">
        <v>0</v>
      </c>
      <c r="DL39" s="1399"/>
      <c r="DM39" s="1399"/>
      <c r="DN39" s="1399">
        <v>0</v>
      </c>
      <c r="DO39" s="1399"/>
      <c r="DP39" s="1399"/>
      <c r="DQ39" s="1399">
        <v>60146594.870096207</v>
      </c>
      <c r="DR39" s="1399">
        <v>1859165.8416698033</v>
      </c>
      <c r="DS39" s="1399">
        <v>58287429.028426401</v>
      </c>
      <c r="DT39" s="1399"/>
      <c r="DU39" s="1399"/>
      <c r="DV39" s="1399">
        <v>0</v>
      </c>
      <c r="DW39" s="1399"/>
      <c r="DX39" s="1399"/>
      <c r="DY39" s="1399"/>
      <c r="DZ39" s="1399">
        <v>0</v>
      </c>
      <c r="EA39" s="1399">
        <v>0</v>
      </c>
      <c r="EB39" s="1399"/>
      <c r="EC39" s="1399"/>
      <c r="ED39" s="1399">
        <v>0</v>
      </c>
      <c r="EE39" s="1399"/>
      <c r="EF39" s="1399"/>
      <c r="EG39" s="1399">
        <v>0</v>
      </c>
      <c r="EH39" s="1399"/>
      <c r="EI39" s="1399"/>
      <c r="EJ39" s="1399"/>
      <c r="EK39" s="1399">
        <v>0</v>
      </c>
      <c r="EL39" s="1399"/>
      <c r="EM39" s="1399">
        <v>0</v>
      </c>
      <c r="EN39" s="1399"/>
      <c r="EO39" s="1399"/>
      <c r="EP39" s="1399"/>
      <c r="EQ39" s="1399">
        <v>0</v>
      </c>
      <c r="ER39" s="1399"/>
      <c r="ES39" s="1399"/>
      <c r="ET39" s="1399"/>
      <c r="EU39" s="1399">
        <v>0</v>
      </c>
      <c r="EV39" s="1399"/>
      <c r="EW39" s="1399"/>
      <c r="EX39" s="1399"/>
      <c r="EY39" s="1399"/>
      <c r="EZ39" s="1399">
        <v>0</v>
      </c>
      <c r="FA39" s="1399"/>
      <c r="FB39" s="1399">
        <v>0</v>
      </c>
      <c r="FC39" s="1399"/>
      <c r="FD39" s="1399"/>
      <c r="FE39" s="1399"/>
      <c r="FF39" s="1399">
        <v>0</v>
      </c>
      <c r="FG39" s="1399"/>
      <c r="FH39" s="1399"/>
      <c r="FI39" s="1399"/>
      <c r="FJ39" s="1399">
        <v>0</v>
      </c>
      <c r="FK39" s="1399"/>
      <c r="FL39" s="1399"/>
      <c r="FM39" s="1399"/>
      <c r="FN39" s="1399"/>
      <c r="FO39" s="1399">
        <v>0</v>
      </c>
      <c r="FP39" s="1399"/>
      <c r="FQ39" s="1399"/>
      <c r="FR39" s="1399"/>
      <c r="FS39" s="1399"/>
      <c r="FT39" s="1399"/>
      <c r="FU39" s="1399"/>
      <c r="FV39" s="1399"/>
      <c r="FW39" s="1399">
        <v>18329743.615782265</v>
      </c>
      <c r="FX39" s="1399">
        <v>15896693.280000001</v>
      </c>
      <c r="FY39" s="1399">
        <v>2413727.5241506575</v>
      </c>
      <c r="FZ39" s="1399">
        <v>19322.811631605331</v>
      </c>
      <c r="GA39" s="1399"/>
      <c r="GB39" s="1399">
        <v>10302057.241450001</v>
      </c>
      <c r="GC39" s="1399"/>
      <c r="GD39" s="1399"/>
      <c r="GE39" s="1399"/>
      <c r="GF39" s="1399">
        <v>96057813.787328467</v>
      </c>
    </row>
    <row r="40" spans="2:189">
      <c r="B40" s="1200">
        <v>42979</v>
      </c>
      <c r="C40" s="1400"/>
      <c r="D40" s="1400"/>
      <c r="E40" s="1400">
        <v>2518466.2000000002</v>
      </c>
      <c r="F40" s="1400"/>
      <c r="G40" s="1400">
        <v>2518466.2000000002</v>
      </c>
      <c r="H40" s="1400"/>
      <c r="I40" s="1400"/>
      <c r="J40" s="1400">
        <v>53024</v>
      </c>
      <c r="K40" s="1400">
        <v>53024</v>
      </c>
      <c r="L40" s="1400">
        <v>53024</v>
      </c>
      <c r="M40" s="1400"/>
      <c r="N40" s="1400">
        <v>0</v>
      </c>
      <c r="O40" s="1400"/>
      <c r="P40" s="1400"/>
      <c r="Q40" s="1400">
        <v>0</v>
      </c>
      <c r="R40" s="1400"/>
      <c r="S40" s="1400"/>
      <c r="T40" s="1400"/>
      <c r="U40" s="1400">
        <v>0</v>
      </c>
      <c r="V40" s="1400">
        <v>0</v>
      </c>
      <c r="W40" s="1400">
        <v>0</v>
      </c>
      <c r="X40" s="1400"/>
      <c r="Y40" s="1400"/>
      <c r="Z40" s="1400">
        <v>0</v>
      </c>
      <c r="AA40" s="1400"/>
      <c r="AB40" s="1400"/>
      <c r="AC40" s="1400">
        <v>0</v>
      </c>
      <c r="AD40" s="1400"/>
      <c r="AE40" s="1400"/>
      <c r="AF40" s="1400"/>
      <c r="AG40" s="1400">
        <v>0</v>
      </c>
      <c r="AH40" s="1400"/>
      <c r="AI40" s="1400"/>
      <c r="AJ40" s="1400"/>
      <c r="AK40" s="1400"/>
      <c r="AL40" s="1400">
        <v>0</v>
      </c>
      <c r="AM40" s="1400"/>
      <c r="AN40" s="1400"/>
      <c r="AO40" s="1400"/>
      <c r="AP40" s="1400"/>
      <c r="AQ40" s="1400">
        <v>167637.85999999996</v>
      </c>
      <c r="AR40" s="1400">
        <v>167163.63999999996</v>
      </c>
      <c r="AS40" s="1400">
        <v>474.22</v>
      </c>
      <c r="AT40" s="1400">
        <v>474.22</v>
      </c>
      <c r="AU40" s="1400"/>
      <c r="AV40" s="1400"/>
      <c r="AW40" s="1400"/>
      <c r="AX40" s="1400"/>
      <c r="AY40" s="1400">
        <v>6579757.9699999997</v>
      </c>
      <c r="AZ40" s="1400">
        <v>0</v>
      </c>
      <c r="BA40" s="1400">
        <v>0</v>
      </c>
      <c r="BB40" s="1400"/>
      <c r="BC40" s="1400">
        <v>191391.25</v>
      </c>
      <c r="BD40" s="1400">
        <v>6388366.7199999997</v>
      </c>
      <c r="BE40" s="1400">
        <v>0</v>
      </c>
      <c r="BF40" s="1400"/>
      <c r="BG40" s="1400"/>
      <c r="BH40" s="1400"/>
      <c r="BI40" s="1400"/>
      <c r="BJ40" s="1400"/>
      <c r="BK40" s="1400"/>
      <c r="BL40" s="1400">
        <v>0</v>
      </c>
      <c r="BM40" s="1400">
        <v>0</v>
      </c>
      <c r="BN40" s="1400"/>
      <c r="BO40" s="1400"/>
      <c r="BP40" s="1400"/>
      <c r="BQ40" s="1400"/>
      <c r="BR40" s="1400"/>
      <c r="BS40" s="1400"/>
      <c r="BT40" s="1400">
        <v>0</v>
      </c>
      <c r="BU40" s="1400">
        <v>0</v>
      </c>
      <c r="BV40" s="1400"/>
      <c r="BW40" s="1400"/>
      <c r="BX40" s="1400"/>
      <c r="BY40" s="1400"/>
      <c r="BZ40" s="1400">
        <v>0</v>
      </c>
      <c r="CA40" s="1400"/>
      <c r="CB40" s="1400"/>
      <c r="CC40" s="1400"/>
      <c r="CD40" s="1400"/>
      <c r="CE40" s="1400"/>
      <c r="CF40" s="1400"/>
      <c r="CG40" s="1400"/>
      <c r="CH40" s="1400"/>
      <c r="CI40" s="1400"/>
      <c r="CJ40" s="1400"/>
      <c r="CK40" s="1400"/>
      <c r="CL40" s="1400"/>
      <c r="CM40" s="1400"/>
      <c r="CN40" s="1400">
        <v>0</v>
      </c>
      <c r="CO40" s="1400">
        <v>0</v>
      </c>
      <c r="CP40" s="1400"/>
      <c r="CQ40" s="1400"/>
      <c r="CR40" s="1400"/>
      <c r="CS40" s="1400"/>
      <c r="CT40" s="1400"/>
      <c r="CU40" s="1400">
        <v>0</v>
      </c>
      <c r="CV40" s="1400"/>
      <c r="CW40" s="1400"/>
      <c r="CX40" s="1400"/>
      <c r="CY40" s="1400"/>
      <c r="CZ40" s="1400"/>
      <c r="DA40" s="1400"/>
      <c r="DB40" s="1400">
        <v>0</v>
      </c>
      <c r="DC40" s="1400"/>
      <c r="DD40" s="1400"/>
      <c r="DE40" s="1400"/>
      <c r="DF40" s="1400">
        <v>52426284.279999994</v>
      </c>
      <c r="DG40" s="1400">
        <v>0</v>
      </c>
      <c r="DH40" s="1400">
        <v>0</v>
      </c>
      <c r="DI40" s="1400"/>
      <c r="DJ40" s="1400"/>
      <c r="DK40" s="1400">
        <v>0</v>
      </c>
      <c r="DL40" s="1400"/>
      <c r="DM40" s="1400"/>
      <c r="DN40" s="1400">
        <v>0</v>
      </c>
      <c r="DO40" s="1400"/>
      <c r="DP40" s="1400"/>
      <c r="DQ40" s="1400">
        <v>52426284.279999994</v>
      </c>
      <c r="DR40" s="1400">
        <v>1621283.561216827</v>
      </c>
      <c r="DS40" s="1400">
        <v>50805000.71878317</v>
      </c>
      <c r="DT40" s="1400"/>
      <c r="DU40" s="1400"/>
      <c r="DV40" s="1400">
        <v>0</v>
      </c>
      <c r="DW40" s="1400"/>
      <c r="DX40" s="1400"/>
      <c r="DY40" s="1400"/>
      <c r="DZ40" s="1400">
        <v>0</v>
      </c>
      <c r="EA40" s="1400">
        <v>0</v>
      </c>
      <c r="EB40" s="1400"/>
      <c r="EC40" s="1400"/>
      <c r="ED40" s="1400">
        <v>0</v>
      </c>
      <c r="EE40" s="1400"/>
      <c r="EF40" s="1400"/>
      <c r="EG40" s="1400">
        <v>0</v>
      </c>
      <c r="EH40" s="1400"/>
      <c r="EI40" s="1400"/>
      <c r="EJ40" s="1400"/>
      <c r="EK40" s="1400">
        <v>0</v>
      </c>
      <c r="EL40" s="1400"/>
      <c r="EM40" s="1400">
        <v>0</v>
      </c>
      <c r="EN40" s="1400"/>
      <c r="EO40" s="1400"/>
      <c r="EP40" s="1400"/>
      <c r="EQ40" s="1400">
        <v>0</v>
      </c>
      <c r="ER40" s="1400"/>
      <c r="ES40" s="1400"/>
      <c r="ET40" s="1400"/>
      <c r="EU40" s="1400">
        <v>0</v>
      </c>
      <c r="EV40" s="1400"/>
      <c r="EW40" s="1400"/>
      <c r="EX40" s="1400"/>
      <c r="EY40" s="1400"/>
      <c r="EZ40" s="1400">
        <v>0</v>
      </c>
      <c r="FA40" s="1400"/>
      <c r="FB40" s="1400">
        <v>0</v>
      </c>
      <c r="FC40" s="1400"/>
      <c r="FD40" s="1400"/>
      <c r="FE40" s="1400"/>
      <c r="FF40" s="1400">
        <v>0</v>
      </c>
      <c r="FG40" s="1400"/>
      <c r="FH40" s="1400"/>
      <c r="FI40" s="1400"/>
      <c r="FJ40" s="1400">
        <v>0</v>
      </c>
      <c r="FK40" s="1400"/>
      <c r="FL40" s="1400"/>
      <c r="FM40" s="1400"/>
      <c r="FN40" s="1400"/>
      <c r="FO40" s="1400">
        <v>0</v>
      </c>
      <c r="FP40" s="1400"/>
      <c r="FQ40" s="1400"/>
      <c r="FR40" s="1400"/>
      <c r="FS40" s="1400"/>
      <c r="FT40" s="1400"/>
      <c r="FU40" s="1400"/>
      <c r="FV40" s="1400"/>
      <c r="FW40" s="1400">
        <v>29240612.77</v>
      </c>
      <c r="FX40" s="1400">
        <v>26986518.400000002</v>
      </c>
      <c r="FY40" s="1400">
        <v>2159270.7200000002</v>
      </c>
      <c r="FZ40" s="1400">
        <v>94823.650000000023</v>
      </c>
      <c r="GA40" s="1400"/>
      <c r="GB40" s="1400">
        <v>4287963.0600000136</v>
      </c>
      <c r="GC40" s="1400"/>
      <c r="GD40" s="1400"/>
      <c r="GE40" s="1400"/>
      <c r="GF40" s="1400">
        <v>95273746.140000015</v>
      </c>
    </row>
    <row r="41" spans="2:189">
      <c r="B41" s="1203">
        <v>43009</v>
      </c>
      <c r="C41" s="1401"/>
      <c r="D41" s="1401"/>
      <c r="E41" s="1401">
        <v>2253881.4900000002</v>
      </c>
      <c r="F41" s="1401"/>
      <c r="G41" s="1401">
        <v>2253881.4900000002</v>
      </c>
      <c r="H41" s="1401"/>
      <c r="I41" s="1401"/>
      <c r="J41" s="1401">
        <v>128233.88999999998</v>
      </c>
      <c r="K41" s="1401">
        <v>128233.88999999998</v>
      </c>
      <c r="L41" s="1401">
        <v>128233.88999999998</v>
      </c>
      <c r="M41" s="1401"/>
      <c r="N41" s="1401">
        <v>0</v>
      </c>
      <c r="O41" s="1401"/>
      <c r="P41" s="1401"/>
      <c r="Q41" s="1401">
        <v>0</v>
      </c>
      <c r="R41" s="1401"/>
      <c r="S41" s="1401"/>
      <c r="T41" s="1401"/>
      <c r="U41" s="1401">
        <v>0</v>
      </c>
      <c r="V41" s="1401">
        <v>0</v>
      </c>
      <c r="W41" s="1401">
        <v>0</v>
      </c>
      <c r="X41" s="1401"/>
      <c r="Y41" s="1401"/>
      <c r="Z41" s="1401">
        <v>0</v>
      </c>
      <c r="AA41" s="1401"/>
      <c r="AB41" s="1401"/>
      <c r="AC41" s="1401">
        <v>0</v>
      </c>
      <c r="AD41" s="1401"/>
      <c r="AE41" s="1401"/>
      <c r="AF41" s="1401"/>
      <c r="AG41" s="1401">
        <v>0</v>
      </c>
      <c r="AH41" s="1401"/>
      <c r="AI41" s="1401"/>
      <c r="AJ41" s="1401"/>
      <c r="AK41" s="1401"/>
      <c r="AL41" s="1401">
        <v>0</v>
      </c>
      <c r="AM41" s="1401"/>
      <c r="AN41" s="1401"/>
      <c r="AO41" s="1401"/>
      <c r="AP41" s="1401"/>
      <c r="AQ41" s="1401">
        <v>0</v>
      </c>
      <c r="AR41" s="1401">
        <v>0</v>
      </c>
      <c r="AS41" s="1401">
        <v>0</v>
      </c>
      <c r="AT41" s="1401">
        <v>0</v>
      </c>
      <c r="AU41" s="1401"/>
      <c r="AV41" s="1401"/>
      <c r="AW41" s="1401"/>
      <c r="AX41" s="1401"/>
      <c r="AY41" s="1401">
        <v>6579757.9699999997</v>
      </c>
      <c r="AZ41" s="1401">
        <v>0</v>
      </c>
      <c r="BA41" s="1401">
        <v>0</v>
      </c>
      <c r="BB41" s="1401"/>
      <c r="BC41" s="1401">
        <v>191391.25</v>
      </c>
      <c r="BD41" s="1401">
        <v>6388366.7199999997</v>
      </c>
      <c r="BE41" s="1401">
        <v>0</v>
      </c>
      <c r="BF41" s="1401"/>
      <c r="BG41" s="1401"/>
      <c r="BH41" s="1401"/>
      <c r="BI41" s="1401"/>
      <c r="BJ41" s="1401"/>
      <c r="BK41" s="1401"/>
      <c r="BL41" s="1401">
        <v>0</v>
      </c>
      <c r="BM41" s="1401">
        <v>0</v>
      </c>
      <c r="BN41" s="1401"/>
      <c r="BO41" s="1401"/>
      <c r="BP41" s="1401"/>
      <c r="BQ41" s="1401"/>
      <c r="BR41" s="1401"/>
      <c r="BS41" s="1401"/>
      <c r="BT41" s="1401">
        <v>0</v>
      </c>
      <c r="BU41" s="1401">
        <v>0</v>
      </c>
      <c r="BV41" s="1401"/>
      <c r="BW41" s="1401"/>
      <c r="BX41" s="1401"/>
      <c r="BY41" s="1401"/>
      <c r="BZ41" s="1401">
        <v>0</v>
      </c>
      <c r="CA41" s="1401"/>
      <c r="CB41" s="1401"/>
      <c r="CC41" s="1401"/>
      <c r="CD41" s="1401"/>
      <c r="CE41" s="1401"/>
      <c r="CF41" s="1401"/>
      <c r="CG41" s="1401"/>
      <c r="CH41" s="1401"/>
      <c r="CI41" s="1401"/>
      <c r="CJ41" s="1401"/>
      <c r="CK41" s="1401"/>
      <c r="CL41" s="1401"/>
      <c r="CM41" s="1401"/>
      <c r="CN41" s="1401">
        <v>0</v>
      </c>
      <c r="CO41" s="1401">
        <v>0</v>
      </c>
      <c r="CP41" s="1401"/>
      <c r="CQ41" s="1401"/>
      <c r="CR41" s="1401"/>
      <c r="CS41" s="1401"/>
      <c r="CT41" s="1401"/>
      <c r="CU41" s="1401">
        <v>0</v>
      </c>
      <c r="CV41" s="1401"/>
      <c r="CW41" s="1401"/>
      <c r="CX41" s="1401"/>
      <c r="CY41" s="1401"/>
      <c r="CZ41" s="1401"/>
      <c r="DA41" s="1401"/>
      <c r="DB41" s="1401">
        <v>0</v>
      </c>
      <c r="DC41" s="1401"/>
      <c r="DD41" s="1401"/>
      <c r="DE41" s="1401"/>
      <c r="DF41" s="1401">
        <v>48296889.82</v>
      </c>
      <c r="DG41" s="1401">
        <v>0</v>
      </c>
      <c r="DH41" s="1401">
        <v>0</v>
      </c>
      <c r="DI41" s="1401"/>
      <c r="DJ41" s="1401"/>
      <c r="DK41" s="1401">
        <v>0</v>
      </c>
      <c r="DL41" s="1401"/>
      <c r="DM41" s="1401"/>
      <c r="DN41" s="1401">
        <v>0</v>
      </c>
      <c r="DO41" s="1401"/>
      <c r="DP41" s="1401"/>
      <c r="DQ41" s="1401">
        <v>48296889.82</v>
      </c>
      <c r="DR41" s="1401">
        <v>1494046.4818828928</v>
      </c>
      <c r="DS41" s="1401">
        <v>46802843.338117108</v>
      </c>
      <c r="DT41" s="1401"/>
      <c r="DU41" s="1401"/>
      <c r="DV41" s="1401">
        <v>0</v>
      </c>
      <c r="DW41" s="1401"/>
      <c r="DX41" s="1401"/>
      <c r="DY41" s="1401"/>
      <c r="DZ41" s="1401">
        <v>0</v>
      </c>
      <c r="EA41" s="1401">
        <v>0</v>
      </c>
      <c r="EB41" s="1401"/>
      <c r="EC41" s="1401"/>
      <c r="ED41" s="1401">
        <v>0</v>
      </c>
      <c r="EE41" s="1401"/>
      <c r="EF41" s="1401"/>
      <c r="EG41" s="1401">
        <v>0</v>
      </c>
      <c r="EH41" s="1401"/>
      <c r="EI41" s="1401"/>
      <c r="EJ41" s="1401"/>
      <c r="EK41" s="1401">
        <v>0</v>
      </c>
      <c r="EL41" s="1401"/>
      <c r="EM41" s="1401">
        <v>0</v>
      </c>
      <c r="EN41" s="1401"/>
      <c r="EO41" s="1401"/>
      <c r="EP41" s="1401"/>
      <c r="EQ41" s="1401">
        <v>0</v>
      </c>
      <c r="ER41" s="1401"/>
      <c r="ES41" s="1401"/>
      <c r="ET41" s="1401"/>
      <c r="EU41" s="1401">
        <v>0</v>
      </c>
      <c r="EV41" s="1401"/>
      <c r="EW41" s="1401"/>
      <c r="EX41" s="1401"/>
      <c r="EY41" s="1401"/>
      <c r="EZ41" s="1401">
        <v>0</v>
      </c>
      <c r="FA41" s="1401"/>
      <c r="FB41" s="1401">
        <v>0</v>
      </c>
      <c r="FC41" s="1401"/>
      <c r="FD41" s="1401"/>
      <c r="FE41" s="1401"/>
      <c r="FF41" s="1401">
        <v>0</v>
      </c>
      <c r="FG41" s="1401"/>
      <c r="FH41" s="1401"/>
      <c r="FI41" s="1401"/>
      <c r="FJ41" s="1401">
        <v>0</v>
      </c>
      <c r="FK41" s="1401"/>
      <c r="FL41" s="1401"/>
      <c r="FM41" s="1401"/>
      <c r="FN41" s="1401"/>
      <c r="FO41" s="1401">
        <v>0</v>
      </c>
      <c r="FP41" s="1401"/>
      <c r="FQ41" s="1401"/>
      <c r="FR41" s="1401"/>
      <c r="FS41" s="1401"/>
      <c r="FT41" s="1401"/>
      <c r="FU41" s="1401"/>
      <c r="FV41" s="1401"/>
      <c r="FW41" s="1401">
        <v>19985003.77</v>
      </c>
      <c r="FX41" s="1401">
        <v>17730909.400000002</v>
      </c>
      <c r="FY41" s="1401">
        <v>2159270.7200000002</v>
      </c>
      <c r="FZ41" s="1401">
        <v>94823.650000000023</v>
      </c>
      <c r="GA41" s="1401"/>
      <c r="GB41" s="1401">
        <v>4225977.4900000142</v>
      </c>
      <c r="GC41" s="1401"/>
      <c r="GD41" s="1401"/>
      <c r="GE41" s="1401"/>
      <c r="GF41" s="1401">
        <v>81469744.430000007</v>
      </c>
    </row>
    <row r="42" spans="2:189">
      <c r="B42" s="1203">
        <v>43040</v>
      </c>
      <c r="C42" s="1400"/>
      <c r="D42" s="1400"/>
      <c r="E42" s="1400">
        <v>921090.27</v>
      </c>
      <c r="F42" s="1400"/>
      <c r="G42" s="1400">
        <v>921090.27</v>
      </c>
      <c r="H42" s="1400"/>
      <c r="I42" s="1400"/>
      <c r="J42" s="1400">
        <v>128233.88999999998</v>
      </c>
      <c r="K42" s="1400">
        <v>128233.88999999998</v>
      </c>
      <c r="L42" s="1400">
        <v>128233.88999999998</v>
      </c>
      <c r="M42" s="1400"/>
      <c r="N42" s="1400">
        <v>0</v>
      </c>
      <c r="O42" s="1400"/>
      <c r="P42" s="1400"/>
      <c r="Q42" s="1400">
        <v>0</v>
      </c>
      <c r="R42" s="1400"/>
      <c r="S42" s="1400"/>
      <c r="T42" s="1400"/>
      <c r="U42" s="1400">
        <v>0</v>
      </c>
      <c r="V42" s="1400">
        <v>0</v>
      </c>
      <c r="W42" s="1400">
        <v>0</v>
      </c>
      <c r="X42" s="1400"/>
      <c r="Y42" s="1400"/>
      <c r="Z42" s="1400">
        <v>0</v>
      </c>
      <c r="AA42" s="1400"/>
      <c r="AB42" s="1400"/>
      <c r="AC42" s="1400">
        <v>0</v>
      </c>
      <c r="AD42" s="1400"/>
      <c r="AE42" s="1400"/>
      <c r="AF42" s="1400"/>
      <c r="AG42" s="1400">
        <v>0</v>
      </c>
      <c r="AH42" s="1400"/>
      <c r="AI42" s="1400"/>
      <c r="AJ42" s="1400"/>
      <c r="AK42" s="1400"/>
      <c r="AL42" s="1400">
        <v>0</v>
      </c>
      <c r="AM42" s="1400"/>
      <c r="AN42" s="1400"/>
      <c r="AO42" s="1400"/>
      <c r="AP42" s="1400"/>
      <c r="AQ42" s="1400">
        <v>0</v>
      </c>
      <c r="AR42" s="1400">
        <v>0</v>
      </c>
      <c r="AS42" s="1400">
        <v>0</v>
      </c>
      <c r="AT42" s="1400">
        <v>0</v>
      </c>
      <c r="AU42" s="1400"/>
      <c r="AV42" s="1400"/>
      <c r="AW42" s="1400"/>
      <c r="AX42" s="1400"/>
      <c r="AY42" s="1400">
        <v>6579757.9699999997</v>
      </c>
      <c r="AZ42" s="1400">
        <v>0</v>
      </c>
      <c r="BA42" s="1400">
        <v>0</v>
      </c>
      <c r="BB42" s="1400"/>
      <c r="BC42" s="1400">
        <v>191391.25</v>
      </c>
      <c r="BD42" s="1400">
        <v>6388366.7199999997</v>
      </c>
      <c r="BE42" s="1400">
        <v>0</v>
      </c>
      <c r="BF42" s="1400"/>
      <c r="BG42" s="1400"/>
      <c r="BH42" s="1400"/>
      <c r="BI42" s="1400"/>
      <c r="BJ42" s="1400"/>
      <c r="BK42" s="1400"/>
      <c r="BL42" s="1400">
        <v>0</v>
      </c>
      <c r="BM42" s="1400">
        <v>0</v>
      </c>
      <c r="BN42" s="1400"/>
      <c r="BO42" s="1400"/>
      <c r="BP42" s="1400"/>
      <c r="BQ42" s="1400"/>
      <c r="BR42" s="1400"/>
      <c r="BS42" s="1400"/>
      <c r="BT42" s="1400">
        <v>0</v>
      </c>
      <c r="BU42" s="1400">
        <v>0</v>
      </c>
      <c r="BV42" s="1400"/>
      <c r="BW42" s="1400"/>
      <c r="BX42" s="1400"/>
      <c r="BY42" s="1400"/>
      <c r="BZ42" s="1400">
        <v>0</v>
      </c>
      <c r="CA42" s="1400"/>
      <c r="CB42" s="1400"/>
      <c r="CC42" s="1400"/>
      <c r="CD42" s="1400"/>
      <c r="CE42" s="1400"/>
      <c r="CF42" s="1400"/>
      <c r="CG42" s="1400"/>
      <c r="CH42" s="1400"/>
      <c r="CI42" s="1400"/>
      <c r="CJ42" s="1400"/>
      <c r="CK42" s="1400"/>
      <c r="CL42" s="1400"/>
      <c r="CM42" s="1400"/>
      <c r="CN42" s="1400">
        <v>0</v>
      </c>
      <c r="CO42" s="1400">
        <v>0</v>
      </c>
      <c r="CP42" s="1400"/>
      <c r="CQ42" s="1400"/>
      <c r="CR42" s="1400"/>
      <c r="CS42" s="1400"/>
      <c r="CT42" s="1400"/>
      <c r="CU42" s="1400">
        <v>0</v>
      </c>
      <c r="CV42" s="1400"/>
      <c r="CW42" s="1400"/>
      <c r="CX42" s="1400"/>
      <c r="CY42" s="1400"/>
      <c r="CZ42" s="1400"/>
      <c r="DA42" s="1400"/>
      <c r="DB42" s="1400">
        <v>0</v>
      </c>
      <c r="DC42" s="1400"/>
      <c r="DD42" s="1400"/>
      <c r="DE42" s="1400"/>
      <c r="DF42" s="1400">
        <v>48296889.82</v>
      </c>
      <c r="DG42" s="1400">
        <v>0</v>
      </c>
      <c r="DH42" s="1400">
        <v>0</v>
      </c>
      <c r="DI42" s="1400"/>
      <c r="DJ42" s="1400"/>
      <c r="DK42" s="1400">
        <v>0</v>
      </c>
      <c r="DL42" s="1400"/>
      <c r="DM42" s="1400"/>
      <c r="DN42" s="1400">
        <v>0</v>
      </c>
      <c r="DO42" s="1400"/>
      <c r="DP42" s="1400"/>
      <c r="DQ42" s="1400">
        <v>48296889.82</v>
      </c>
      <c r="DR42" s="1400">
        <v>1494046.4818828928</v>
      </c>
      <c r="DS42" s="1400">
        <v>46802843.338117108</v>
      </c>
      <c r="DT42" s="1400"/>
      <c r="DU42" s="1400"/>
      <c r="DV42" s="1400">
        <v>0</v>
      </c>
      <c r="DW42" s="1400"/>
      <c r="DX42" s="1400"/>
      <c r="DY42" s="1400"/>
      <c r="DZ42" s="1400">
        <v>0</v>
      </c>
      <c r="EA42" s="1400">
        <v>0</v>
      </c>
      <c r="EB42" s="1400"/>
      <c r="EC42" s="1400"/>
      <c r="ED42" s="1400">
        <v>0</v>
      </c>
      <c r="EE42" s="1400"/>
      <c r="EF42" s="1400"/>
      <c r="EG42" s="1400">
        <v>0</v>
      </c>
      <c r="EH42" s="1400"/>
      <c r="EI42" s="1400"/>
      <c r="EJ42" s="1400"/>
      <c r="EK42" s="1400">
        <v>0</v>
      </c>
      <c r="EL42" s="1400"/>
      <c r="EM42" s="1400">
        <v>0</v>
      </c>
      <c r="EN42" s="1400"/>
      <c r="EO42" s="1400"/>
      <c r="EP42" s="1400"/>
      <c r="EQ42" s="1400">
        <v>0</v>
      </c>
      <c r="ER42" s="1400"/>
      <c r="ES42" s="1400"/>
      <c r="ET42" s="1400"/>
      <c r="EU42" s="1400">
        <v>0</v>
      </c>
      <c r="EV42" s="1400"/>
      <c r="EW42" s="1400"/>
      <c r="EX42" s="1400"/>
      <c r="EY42" s="1400"/>
      <c r="EZ42" s="1400">
        <v>0</v>
      </c>
      <c r="FA42" s="1400"/>
      <c r="FB42" s="1400">
        <v>0</v>
      </c>
      <c r="FC42" s="1400"/>
      <c r="FD42" s="1400"/>
      <c r="FE42" s="1400"/>
      <c r="FF42" s="1400">
        <v>0</v>
      </c>
      <c r="FG42" s="1400"/>
      <c r="FH42" s="1400"/>
      <c r="FI42" s="1400"/>
      <c r="FJ42" s="1400">
        <v>0</v>
      </c>
      <c r="FK42" s="1400"/>
      <c r="FL42" s="1400"/>
      <c r="FM42" s="1400"/>
      <c r="FN42" s="1400"/>
      <c r="FO42" s="1400">
        <v>0</v>
      </c>
      <c r="FP42" s="1400"/>
      <c r="FQ42" s="1400"/>
      <c r="FR42" s="1400"/>
      <c r="FS42" s="1400"/>
      <c r="FT42" s="1400"/>
      <c r="FU42" s="1400"/>
      <c r="FV42" s="1400"/>
      <c r="FW42" s="1400">
        <v>19985003.77</v>
      </c>
      <c r="FX42" s="1400">
        <v>17730909.400000002</v>
      </c>
      <c r="FY42" s="1400">
        <v>2159270.7200000002</v>
      </c>
      <c r="FZ42" s="1400">
        <v>94823.650000000023</v>
      </c>
      <c r="GA42" s="1400"/>
      <c r="GB42" s="1400">
        <v>4225977.4900000133</v>
      </c>
      <c r="GC42" s="1400"/>
      <c r="GD42" s="1400"/>
      <c r="GE42" s="1400"/>
      <c r="GF42" s="1400">
        <v>80136953.210000008</v>
      </c>
    </row>
    <row r="43" spans="2:189" s="1349" customFormat="1">
      <c r="B43" s="1354">
        <v>43070</v>
      </c>
      <c r="C43" s="1396"/>
      <c r="D43" s="1396"/>
      <c r="E43" s="1396">
        <v>921090.27</v>
      </c>
      <c r="F43" s="1396"/>
      <c r="G43" s="1396">
        <v>921090.27</v>
      </c>
      <c r="H43" s="1396"/>
      <c r="I43" s="1396"/>
      <c r="J43" s="1396">
        <v>136958.56</v>
      </c>
      <c r="K43" s="1396">
        <v>136958.56</v>
      </c>
      <c r="L43" s="1396">
        <v>136958.56</v>
      </c>
      <c r="M43" s="1396"/>
      <c r="N43" s="1396">
        <v>0</v>
      </c>
      <c r="O43" s="1396"/>
      <c r="P43" s="1396"/>
      <c r="Q43" s="1396">
        <v>0</v>
      </c>
      <c r="R43" s="1396"/>
      <c r="S43" s="1396"/>
      <c r="T43" s="1396"/>
      <c r="U43" s="1396">
        <v>0</v>
      </c>
      <c r="V43" s="1396">
        <v>0</v>
      </c>
      <c r="W43" s="1396">
        <v>0</v>
      </c>
      <c r="X43" s="1396"/>
      <c r="Y43" s="1396"/>
      <c r="Z43" s="1396">
        <v>0</v>
      </c>
      <c r="AA43" s="1396"/>
      <c r="AB43" s="1396"/>
      <c r="AC43" s="1396">
        <v>0</v>
      </c>
      <c r="AD43" s="1396"/>
      <c r="AE43" s="1396"/>
      <c r="AF43" s="1396"/>
      <c r="AG43" s="1396">
        <v>0</v>
      </c>
      <c r="AH43" s="1396"/>
      <c r="AI43" s="1396"/>
      <c r="AJ43" s="1396"/>
      <c r="AK43" s="1396"/>
      <c r="AL43" s="1396">
        <v>0</v>
      </c>
      <c r="AM43" s="1396"/>
      <c r="AN43" s="1396"/>
      <c r="AO43" s="1396"/>
      <c r="AP43" s="1396"/>
      <c r="AQ43" s="1396">
        <v>0</v>
      </c>
      <c r="AR43" s="1396">
        <v>0</v>
      </c>
      <c r="AS43" s="1396">
        <v>0</v>
      </c>
      <c r="AT43" s="1396">
        <v>0</v>
      </c>
      <c r="AU43" s="1396"/>
      <c r="AV43" s="1396"/>
      <c r="AW43" s="1396"/>
      <c r="AX43" s="1396"/>
      <c r="AY43" s="1396">
        <v>5979757.9699999997</v>
      </c>
      <c r="AZ43" s="1396">
        <v>0</v>
      </c>
      <c r="BA43" s="1396">
        <v>0</v>
      </c>
      <c r="BB43" s="1396"/>
      <c r="BC43" s="1396">
        <v>191391.25</v>
      </c>
      <c r="BD43" s="1396">
        <v>5788366.7199999997</v>
      </c>
      <c r="BE43" s="1396">
        <v>0</v>
      </c>
      <c r="BF43" s="1396"/>
      <c r="BG43" s="1396"/>
      <c r="BH43" s="1396"/>
      <c r="BI43" s="1396"/>
      <c r="BJ43" s="1396"/>
      <c r="BK43" s="1396"/>
      <c r="BL43" s="1396">
        <v>0</v>
      </c>
      <c r="BM43" s="1396">
        <v>0</v>
      </c>
      <c r="BN43" s="1396"/>
      <c r="BO43" s="1396"/>
      <c r="BP43" s="1396"/>
      <c r="BQ43" s="1396"/>
      <c r="BR43" s="1396"/>
      <c r="BS43" s="1396"/>
      <c r="BT43" s="1396">
        <v>0</v>
      </c>
      <c r="BU43" s="1396">
        <v>0</v>
      </c>
      <c r="BV43" s="1396"/>
      <c r="BW43" s="1396"/>
      <c r="BX43" s="1396"/>
      <c r="BY43" s="1396"/>
      <c r="BZ43" s="1396">
        <v>0</v>
      </c>
      <c r="CA43" s="1396"/>
      <c r="CB43" s="1396"/>
      <c r="CC43" s="1396"/>
      <c r="CD43" s="1396"/>
      <c r="CE43" s="1396"/>
      <c r="CF43" s="1396"/>
      <c r="CG43" s="1396"/>
      <c r="CH43" s="1396"/>
      <c r="CI43" s="1396"/>
      <c r="CJ43" s="1396"/>
      <c r="CK43" s="1396"/>
      <c r="CL43" s="1396"/>
      <c r="CM43" s="1396"/>
      <c r="CN43" s="1396">
        <v>0</v>
      </c>
      <c r="CO43" s="1396">
        <v>0</v>
      </c>
      <c r="CP43" s="1396"/>
      <c r="CQ43" s="1396"/>
      <c r="CR43" s="1396"/>
      <c r="CS43" s="1396"/>
      <c r="CT43" s="1396"/>
      <c r="CU43" s="1396">
        <v>0</v>
      </c>
      <c r="CV43" s="1396"/>
      <c r="CW43" s="1396"/>
      <c r="CX43" s="1396"/>
      <c r="CY43" s="1396"/>
      <c r="CZ43" s="1396"/>
      <c r="DA43" s="1396"/>
      <c r="DB43" s="1396">
        <v>0</v>
      </c>
      <c r="DC43" s="1396"/>
      <c r="DD43" s="1396"/>
      <c r="DE43" s="1396"/>
      <c r="DF43" s="1396">
        <v>48629945.550000012</v>
      </c>
      <c r="DG43" s="1396">
        <v>0</v>
      </c>
      <c r="DH43" s="1396">
        <v>0</v>
      </c>
      <c r="DI43" s="1396"/>
      <c r="DJ43" s="1396"/>
      <c r="DK43" s="1396">
        <v>0</v>
      </c>
      <c r="DL43" s="1396"/>
      <c r="DM43" s="1396"/>
      <c r="DN43" s="1396">
        <v>0</v>
      </c>
      <c r="DO43" s="1396"/>
      <c r="DP43" s="1396"/>
      <c r="DQ43" s="1396">
        <v>48629945.550000012</v>
      </c>
      <c r="DR43" s="1396">
        <v>1504308.7706400272</v>
      </c>
      <c r="DS43" s="1396">
        <v>47125636.779359981</v>
      </c>
      <c r="DT43" s="1396"/>
      <c r="DU43" s="1396"/>
      <c r="DV43" s="1396">
        <v>0</v>
      </c>
      <c r="DW43" s="1396"/>
      <c r="DX43" s="1396"/>
      <c r="DY43" s="1396"/>
      <c r="DZ43" s="1396">
        <v>0</v>
      </c>
      <c r="EA43" s="1396">
        <v>0</v>
      </c>
      <c r="EB43" s="1396"/>
      <c r="EC43" s="1396"/>
      <c r="ED43" s="1396">
        <v>0</v>
      </c>
      <c r="EE43" s="1396"/>
      <c r="EF43" s="1396"/>
      <c r="EG43" s="1396">
        <v>0</v>
      </c>
      <c r="EH43" s="1396"/>
      <c r="EI43" s="1396"/>
      <c r="EJ43" s="1396"/>
      <c r="EK43" s="1396">
        <v>0</v>
      </c>
      <c r="EL43" s="1396"/>
      <c r="EM43" s="1396">
        <v>0</v>
      </c>
      <c r="EN43" s="1396"/>
      <c r="EO43" s="1396"/>
      <c r="EP43" s="1396"/>
      <c r="EQ43" s="1396">
        <v>0</v>
      </c>
      <c r="ER43" s="1396"/>
      <c r="ES43" s="1396"/>
      <c r="ET43" s="1396"/>
      <c r="EU43" s="1396">
        <v>0</v>
      </c>
      <c r="EV43" s="1396"/>
      <c r="EW43" s="1396"/>
      <c r="EX43" s="1396"/>
      <c r="EY43" s="1396"/>
      <c r="EZ43" s="1396">
        <v>0</v>
      </c>
      <c r="FA43" s="1396"/>
      <c r="FB43" s="1396">
        <v>0</v>
      </c>
      <c r="FC43" s="1396"/>
      <c r="FD43" s="1396"/>
      <c r="FE43" s="1396"/>
      <c r="FF43" s="1396">
        <v>0</v>
      </c>
      <c r="FG43" s="1396"/>
      <c r="FH43" s="1396"/>
      <c r="FI43" s="1396"/>
      <c r="FJ43" s="1396">
        <v>0</v>
      </c>
      <c r="FK43" s="1396"/>
      <c r="FL43" s="1396"/>
      <c r="FM43" s="1396"/>
      <c r="FN43" s="1396"/>
      <c r="FO43" s="1396">
        <v>0</v>
      </c>
      <c r="FP43" s="1396"/>
      <c r="FQ43" s="1396"/>
      <c r="FR43" s="1396"/>
      <c r="FS43" s="1396"/>
      <c r="FT43" s="1396"/>
      <c r="FU43" s="1396"/>
      <c r="FV43" s="1396"/>
      <c r="FW43" s="1396">
        <v>16555978.619666668</v>
      </c>
      <c r="FX43" s="1396">
        <v>16485469.4</v>
      </c>
      <c r="FY43" s="1396">
        <v>52299.58966666687</v>
      </c>
      <c r="FZ43" s="1396">
        <v>18209.630000000005</v>
      </c>
      <c r="GA43" s="1396"/>
      <c r="GB43" s="1396">
        <v>3669407.6886100001</v>
      </c>
      <c r="GC43" s="1396"/>
      <c r="GD43" s="1396"/>
      <c r="GE43" s="1396"/>
      <c r="GF43" s="1396">
        <v>75893138.658276677</v>
      </c>
    </row>
    <row r="44" spans="2:189">
      <c r="C44" s="1400"/>
      <c r="D44" s="1400"/>
      <c r="E44" s="1400"/>
      <c r="F44" s="1400"/>
      <c r="G44" s="1400"/>
      <c r="H44" s="1400"/>
      <c r="I44" s="1400"/>
      <c r="J44" s="1400"/>
      <c r="K44" s="1400"/>
      <c r="L44" s="1400"/>
      <c r="M44" s="1400"/>
      <c r="N44" s="1400"/>
      <c r="O44" s="1400"/>
      <c r="P44" s="1400"/>
      <c r="Q44" s="1400"/>
      <c r="R44" s="1400"/>
      <c r="S44" s="1400"/>
      <c r="T44" s="1400"/>
      <c r="U44" s="1400"/>
      <c r="V44" s="1400"/>
      <c r="W44" s="1400"/>
      <c r="X44" s="1400"/>
      <c r="Y44" s="1400"/>
      <c r="Z44" s="1400"/>
      <c r="AA44" s="1400"/>
      <c r="AB44" s="1400"/>
      <c r="AC44" s="1400"/>
      <c r="AD44" s="1400"/>
      <c r="AE44" s="1400"/>
      <c r="AF44" s="1400"/>
      <c r="AG44" s="1400"/>
      <c r="AH44" s="1400"/>
      <c r="AI44" s="1400"/>
      <c r="AJ44" s="1400"/>
      <c r="AK44" s="1400"/>
      <c r="AL44" s="1400"/>
      <c r="AM44" s="1400"/>
      <c r="AN44" s="1400"/>
      <c r="AO44" s="1400"/>
      <c r="AP44" s="1400"/>
      <c r="AQ44" s="1400"/>
      <c r="AR44" s="1400"/>
      <c r="AS44" s="1400"/>
      <c r="AT44" s="1400"/>
      <c r="AU44" s="1400"/>
      <c r="AV44" s="1400"/>
      <c r="AW44" s="1400"/>
      <c r="AX44" s="1400"/>
      <c r="AY44" s="1400"/>
      <c r="AZ44" s="1400"/>
      <c r="BA44" s="1400"/>
      <c r="BB44" s="1400"/>
      <c r="BC44" s="1400"/>
      <c r="BD44" s="1400"/>
      <c r="BE44" s="1400"/>
      <c r="BF44" s="1400"/>
      <c r="BG44" s="1400"/>
      <c r="BH44" s="1400"/>
      <c r="BI44" s="1400"/>
      <c r="BJ44" s="1400"/>
      <c r="BK44" s="1400"/>
      <c r="BL44" s="1400"/>
      <c r="BM44" s="1400"/>
      <c r="BN44" s="1400"/>
      <c r="BO44" s="1400"/>
      <c r="BP44" s="1400"/>
      <c r="BQ44" s="1400"/>
      <c r="BR44" s="1400"/>
      <c r="BS44" s="1400"/>
      <c r="BT44" s="1400"/>
      <c r="BU44" s="1400"/>
      <c r="BV44" s="1400"/>
      <c r="BW44" s="1400"/>
      <c r="BX44" s="1400"/>
      <c r="BY44" s="1400"/>
      <c r="BZ44" s="1400"/>
      <c r="CA44" s="1400"/>
      <c r="CB44" s="1400"/>
      <c r="CC44" s="1400"/>
      <c r="CD44" s="1400"/>
      <c r="CE44" s="1400"/>
      <c r="CF44" s="1400"/>
      <c r="CG44" s="1400"/>
      <c r="CH44" s="1400"/>
      <c r="CI44" s="1400"/>
      <c r="CJ44" s="1400"/>
      <c r="CK44" s="1400"/>
      <c r="CL44" s="1400"/>
      <c r="CM44" s="1400"/>
      <c r="CN44" s="1400"/>
      <c r="CO44" s="1400"/>
      <c r="CP44" s="1400"/>
      <c r="CQ44" s="1400"/>
      <c r="CR44" s="1400"/>
      <c r="CS44" s="1400"/>
      <c r="CT44" s="1400"/>
      <c r="CU44" s="1400"/>
      <c r="CV44" s="1400"/>
      <c r="CW44" s="1400"/>
      <c r="CX44" s="1400"/>
      <c r="CY44" s="1400"/>
      <c r="CZ44" s="1400"/>
      <c r="DA44" s="1400"/>
      <c r="DB44" s="1400"/>
      <c r="DC44" s="1400"/>
      <c r="DD44" s="1400"/>
      <c r="DE44" s="1400"/>
      <c r="DF44" s="1400"/>
      <c r="DG44" s="1400"/>
      <c r="DH44" s="1400"/>
      <c r="DI44" s="1400"/>
      <c r="DJ44" s="1400"/>
      <c r="DK44" s="1400"/>
      <c r="DL44" s="1400"/>
      <c r="DM44" s="1400"/>
      <c r="DN44" s="1400"/>
      <c r="DO44" s="1400"/>
      <c r="DP44" s="1400"/>
      <c r="DQ44" s="1400"/>
      <c r="DR44" s="1400"/>
      <c r="DS44" s="1400"/>
      <c r="DT44" s="1400"/>
      <c r="DU44" s="1400"/>
      <c r="DV44" s="1400"/>
      <c r="DW44" s="1400"/>
      <c r="DX44" s="1400"/>
      <c r="DY44" s="1400"/>
      <c r="DZ44" s="1400"/>
      <c r="EA44" s="1400"/>
      <c r="EB44" s="1400"/>
      <c r="EC44" s="1400"/>
      <c r="ED44" s="1400"/>
      <c r="EE44" s="1400"/>
      <c r="EF44" s="1400"/>
      <c r="EG44" s="1400"/>
      <c r="EH44" s="1400"/>
      <c r="EI44" s="1400"/>
      <c r="EJ44" s="1400"/>
      <c r="EK44" s="1400"/>
      <c r="EL44" s="1400"/>
      <c r="EM44" s="1400"/>
      <c r="EN44" s="1400"/>
      <c r="EO44" s="1400"/>
      <c r="EP44" s="1400"/>
      <c r="EQ44" s="1400"/>
      <c r="ER44" s="1400"/>
      <c r="ES44" s="1400"/>
      <c r="ET44" s="1400"/>
      <c r="EU44" s="1400"/>
      <c r="EV44" s="1400"/>
      <c r="EW44" s="1400"/>
      <c r="EX44" s="1400"/>
      <c r="EY44" s="1400"/>
      <c r="EZ44" s="1400"/>
      <c r="FA44" s="1400"/>
      <c r="FB44" s="1400"/>
      <c r="FC44" s="1400"/>
      <c r="FD44" s="1400"/>
      <c r="FE44" s="1400"/>
      <c r="FF44" s="1400"/>
      <c r="FG44" s="1400"/>
      <c r="FH44" s="1400"/>
      <c r="FI44" s="1400"/>
      <c r="FJ44" s="1400"/>
      <c r="FK44" s="1400"/>
      <c r="FL44" s="1400"/>
      <c r="FM44" s="1400"/>
      <c r="FN44" s="1400"/>
      <c r="FO44" s="1400"/>
      <c r="FP44" s="1400"/>
      <c r="FQ44" s="1400"/>
      <c r="FR44" s="1400"/>
      <c r="FS44" s="1400"/>
      <c r="FT44" s="1400"/>
      <c r="FU44" s="1400"/>
      <c r="FV44" s="1400"/>
      <c r="FW44" s="1400"/>
      <c r="FX44" s="1400"/>
      <c r="FY44" s="1400"/>
      <c r="FZ44" s="1400"/>
      <c r="GA44" s="1400"/>
      <c r="GB44" s="1400"/>
      <c r="GC44" s="1400"/>
      <c r="GD44" s="1400"/>
      <c r="GE44" s="1400"/>
      <c r="GF44" s="1400"/>
    </row>
    <row r="45" spans="2:189">
      <c r="C45" s="1400"/>
      <c r="D45" s="1400"/>
      <c r="E45" s="1400"/>
      <c r="F45" s="1400"/>
      <c r="G45" s="1400"/>
      <c r="H45" s="1400"/>
      <c r="I45" s="1400"/>
      <c r="J45" s="1400"/>
      <c r="K45" s="1400"/>
      <c r="L45" s="1400"/>
      <c r="M45" s="1400"/>
      <c r="N45" s="1400"/>
      <c r="O45" s="1400"/>
      <c r="P45" s="1400"/>
      <c r="Q45" s="1400"/>
      <c r="R45" s="1400"/>
      <c r="S45" s="1400"/>
      <c r="T45" s="1400"/>
      <c r="U45" s="1400"/>
      <c r="V45" s="1400"/>
      <c r="W45" s="1400"/>
      <c r="X45" s="1400"/>
      <c r="Y45" s="1400"/>
      <c r="Z45" s="1400"/>
      <c r="AA45" s="1400"/>
      <c r="AB45" s="1400"/>
      <c r="AC45" s="1400"/>
      <c r="AD45" s="1400"/>
      <c r="AE45" s="1400"/>
      <c r="AF45" s="1400"/>
      <c r="AG45" s="1400"/>
      <c r="AH45" s="1400"/>
      <c r="AI45" s="1400"/>
      <c r="AJ45" s="1400"/>
      <c r="AK45" s="1400"/>
      <c r="AL45" s="1400"/>
      <c r="AM45" s="1400"/>
      <c r="AN45" s="1400"/>
      <c r="AO45" s="1400"/>
      <c r="AP45" s="1400"/>
      <c r="AQ45" s="1400"/>
      <c r="AR45" s="1400"/>
      <c r="AS45" s="1400"/>
      <c r="AT45" s="1400"/>
      <c r="AU45" s="1400"/>
      <c r="AV45" s="1400"/>
      <c r="AW45" s="1400"/>
      <c r="AX45" s="1400"/>
      <c r="AY45" s="1400"/>
      <c r="AZ45" s="1400"/>
      <c r="BA45" s="1400"/>
      <c r="BB45" s="1400"/>
      <c r="BC45" s="1400"/>
      <c r="BD45" s="1400"/>
      <c r="BE45" s="1400"/>
      <c r="BF45" s="1400"/>
      <c r="BG45" s="1400"/>
      <c r="BH45" s="1400"/>
      <c r="BI45" s="1400"/>
      <c r="BJ45" s="1400"/>
      <c r="BK45" s="1400"/>
      <c r="BL45" s="1400"/>
      <c r="BM45" s="1400"/>
      <c r="BN45" s="1400"/>
      <c r="BO45" s="1400"/>
      <c r="BP45" s="1400"/>
      <c r="BQ45" s="1400"/>
      <c r="BR45" s="1400"/>
      <c r="BS45" s="1400"/>
      <c r="BT45" s="1400"/>
      <c r="BU45" s="1400"/>
      <c r="BV45" s="1400"/>
      <c r="BW45" s="1400"/>
      <c r="BX45" s="1400"/>
      <c r="BY45" s="1400"/>
      <c r="BZ45" s="1400"/>
      <c r="CA45" s="1400"/>
      <c r="CB45" s="1400"/>
      <c r="CC45" s="1400"/>
      <c r="CD45" s="1400"/>
      <c r="CE45" s="1400"/>
      <c r="CF45" s="1400"/>
      <c r="CG45" s="1400"/>
      <c r="CH45" s="1400"/>
      <c r="CI45" s="1400"/>
      <c r="CJ45" s="1400"/>
      <c r="CK45" s="1400"/>
      <c r="CL45" s="1400"/>
      <c r="CM45" s="1400"/>
      <c r="CN45" s="1400"/>
      <c r="CO45" s="1400"/>
      <c r="CP45" s="1400"/>
      <c r="CQ45" s="1400"/>
      <c r="CR45" s="1400"/>
      <c r="CS45" s="1400"/>
      <c r="CT45" s="1400"/>
      <c r="CU45" s="1400"/>
      <c r="CV45" s="1400"/>
      <c r="CW45" s="1400"/>
      <c r="CX45" s="1400"/>
      <c r="CY45" s="1400"/>
      <c r="CZ45" s="1400"/>
      <c r="DA45" s="1400"/>
      <c r="DB45" s="1400"/>
      <c r="DC45" s="1400"/>
      <c r="DD45" s="1400"/>
      <c r="DE45" s="1400"/>
      <c r="DF45" s="1400"/>
      <c r="DG45" s="1400"/>
      <c r="DH45" s="1400"/>
      <c r="DI45" s="1400"/>
      <c r="DJ45" s="1400"/>
      <c r="DK45" s="1400"/>
      <c r="DL45" s="1400"/>
      <c r="DM45" s="1400"/>
      <c r="DN45" s="1400"/>
      <c r="DO45" s="1400"/>
      <c r="DP45" s="1400"/>
      <c r="DQ45" s="1400"/>
      <c r="DR45" s="1400"/>
      <c r="DS45" s="1400"/>
      <c r="DT45" s="1400"/>
      <c r="DU45" s="1400"/>
      <c r="DV45" s="1400"/>
      <c r="DW45" s="1400"/>
      <c r="DX45" s="1400"/>
      <c r="DY45" s="1400"/>
      <c r="DZ45" s="1400"/>
      <c r="EA45" s="1400"/>
      <c r="EB45" s="1400"/>
      <c r="EC45" s="1400"/>
      <c r="ED45" s="1400"/>
      <c r="EE45" s="1400"/>
      <c r="EF45" s="1400"/>
      <c r="EG45" s="1400"/>
      <c r="EH45" s="1400"/>
      <c r="EI45" s="1400"/>
      <c r="EJ45" s="1400"/>
      <c r="EK45" s="1400"/>
      <c r="EL45" s="1400"/>
      <c r="EM45" s="1400"/>
      <c r="EN45" s="1400"/>
      <c r="EO45" s="1400"/>
      <c r="EP45" s="1400"/>
      <c r="EQ45" s="1400"/>
      <c r="ER45" s="1400"/>
      <c r="ES45" s="1400"/>
      <c r="ET45" s="1400"/>
      <c r="EU45" s="1400"/>
      <c r="EV45" s="1400"/>
      <c r="EW45" s="1400"/>
      <c r="EX45" s="1400"/>
      <c r="EY45" s="1400"/>
      <c r="EZ45" s="1400"/>
      <c r="FA45" s="1400"/>
      <c r="FB45" s="1400"/>
      <c r="FC45" s="1400"/>
      <c r="FD45" s="1400"/>
      <c r="FE45" s="1400"/>
      <c r="FF45" s="1400"/>
      <c r="FG45" s="1400"/>
      <c r="FH45" s="1400"/>
      <c r="FI45" s="1400"/>
      <c r="FJ45" s="1400"/>
      <c r="FK45" s="1400"/>
      <c r="FL45" s="1400"/>
      <c r="FM45" s="1400"/>
      <c r="FN45" s="1400"/>
      <c r="FO45" s="1400"/>
      <c r="FP45" s="1400"/>
      <c r="FQ45" s="1400"/>
      <c r="FR45" s="1400"/>
      <c r="FS45" s="1400"/>
      <c r="FT45" s="1400"/>
      <c r="FU45" s="1400"/>
      <c r="FV45" s="1400"/>
      <c r="FW45" s="1400"/>
      <c r="FX45" s="1400"/>
      <c r="FY45" s="1400"/>
      <c r="FZ45" s="1400"/>
      <c r="GA45" s="1400"/>
      <c r="GB45" s="1400"/>
      <c r="GC45" s="1400"/>
      <c r="GD45" s="1400"/>
      <c r="GE45" s="1400"/>
      <c r="GF45" s="1400"/>
    </row>
    <row r="46" spans="2:189" s="1344" customFormat="1">
      <c r="B46" s="1348">
        <v>43101</v>
      </c>
      <c r="C46" s="1398"/>
      <c r="D46" s="1398"/>
      <c r="E46" s="1398">
        <v>544779.59</v>
      </c>
      <c r="F46" s="1398"/>
      <c r="G46" s="1398">
        <v>544779.59</v>
      </c>
      <c r="H46" s="1398"/>
      <c r="I46" s="1398"/>
      <c r="J46" s="1398">
        <v>205129.38999999998</v>
      </c>
      <c r="K46" s="1398">
        <v>205129.38999999998</v>
      </c>
      <c r="L46" s="1398">
        <v>205129.38999999998</v>
      </c>
      <c r="M46" s="1398"/>
      <c r="N46" s="1398">
        <v>0</v>
      </c>
      <c r="O46" s="1398"/>
      <c r="P46" s="1398"/>
      <c r="Q46" s="1398">
        <v>0</v>
      </c>
      <c r="R46" s="1398"/>
      <c r="S46" s="1398"/>
      <c r="T46" s="1398"/>
      <c r="U46" s="1398">
        <v>0</v>
      </c>
      <c r="V46" s="1398">
        <v>0</v>
      </c>
      <c r="W46" s="1398">
        <v>0</v>
      </c>
      <c r="X46" s="1398"/>
      <c r="Y46" s="1398"/>
      <c r="Z46" s="1398">
        <v>0</v>
      </c>
      <c r="AA46" s="1398"/>
      <c r="AB46" s="1398"/>
      <c r="AC46" s="1398">
        <v>0</v>
      </c>
      <c r="AD46" s="1398"/>
      <c r="AE46" s="1398"/>
      <c r="AF46" s="1398"/>
      <c r="AG46" s="1398">
        <v>0</v>
      </c>
      <c r="AH46" s="1398"/>
      <c r="AI46" s="1398"/>
      <c r="AJ46" s="1398"/>
      <c r="AK46" s="1398"/>
      <c r="AL46" s="1398">
        <v>0</v>
      </c>
      <c r="AM46" s="1398"/>
      <c r="AN46" s="1398"/>
      <c r="AO46" s="1398"/>
      <c r="AP46" s="1398"/>
      <c r="AQ46" s="1398">
        <v>0</v>
      </c>
      <c r="AR46" s="1398">
        <v>0</v>
      </c>
      <c r="AS46" s="1398">
        <v>0</v>
      </c>
      <c r="AT46" s="1398">
        <v>0</v>
      </c>
      <c r="AU46" s="1398"/>
      <c r="AV46" s="1398"/>
      <c r="AW46" s="1398"/>
      <c r="AX46" s="1398"/>
      <c r="AY46" s="1398">
        <v>5379757.9699999997</v>
      </c>
      <c r="AZ46" s="1398">
        <v>0</v>
      </c>
      <c r="BA46" s="1398">
        <v>0</v>
      </c>
      <c r="BB46" s="1398"/>
      <c r="BC46" s="1398">
        <v>191391.25</v>
      </c>
      <c r="BD46" s="1398">
        <v>5188366.72</v>
      </c>
      <c r="BE46" s="1398">
        <v>0</v>
      </c>
      <c r="BF46" s="1398"/>
      <c r="BG46" s="1398"/>
      <c r="BH46" s="1398"/>
      <c r="BI46" s="1398"/>
      <c r="BJ46" s="1398"/>
      <c r="BK46" s="1398"/>
      <c r="BL46" s="1398">
        <v>0</v>
      </c>
      <c r="BM46" s="1398">
        <v>0</v>
      </c>
      <c r="BN46" s="1398"/>
      <c r="BO46" s="1398"/>
      <c r="BP46" s="1398"/>
      <c r="BQ46" s="1398"/>
      <c r="BR46" s="1398"/>
      <c r="BS46" s="1398"/>
      <c r="BT46" s="1398">
        <v>0</v>
      </c>
      <c r="BU46" s="1398">
        <v>0</v>
      </c>
      <c r="BV46" s="1398"/>
      <c r="BW46" s="1398"/>
      <c r="BX46" s="1398"/>
      <c r="BY46" s="1398"/>
      <c r="BZ46" s="1398">
        <v>0</v>
      </c>
      <c r="CA46" s="1398"/>
      <c r="CB46" s="1398"/>
      <c r="CC46" s="1398"/>
      <c r="CD46" s="1398"/>
      <c r="CE46" s="1398"/>
      <c r="CF46" s="1398"/>
      <c r="CG46" s="1398"/>
      <c r="CH46" s="1398"/>
      <c r="CI46" s="1398"/>
      <c r="CJ46" s="1398"/>
      <c r="CK46" s="1398"/>
      <c r="CL46" s="1398"/>
      <c r="CM46" s="1398"/>
      <c r="CN46" s="1398">
        <v>0</v>
      </c>
      <c r="CO46" s="1398">
        <v>0</v>
      </c>
      <c r="CP46" s="1398"/>
      <c r="CQ46" s="1398"/>
      <c r="CR46" s="1398"/>
      <c r="CS46" s="1398"/>
      <c r="CT46" s="1398"/>
      <c r="CU46" s="1398">
        <v>0</v>
      </c>
      <c r="CV46" s="1398"/>
      <c r="CW46" s="1398"/>
      <c r="CX46" s="1398"/>
      <c r="CY46" s="1398"/>
      <c r="CZ46" s="1398"/>
      <c r="DA46" s="1398"/>
      <c r="DB46" s="1398">
        <v>0</v>
      </c>
      <c r="DC46" s="1398"/>
      <c r="DD46" s="1398"/>
      <c r="DE46" s="1398"/>
      <c r="DF46" s="1398">
        <v>47251443.900000006</v>
      </c>
      <c r="DG46" s="1398">
        <v>0</v>
      </c>
      <c r="DH46" s="1398">
        <v>0</v>
      </c>
      <c r="DI46" s="1398"/>
      <c r="DJ46" s="1398"/>
      <c r="DK46" s="1398">
        <v>0</v>
      </c>
      <c r="DL46" s="1398"/>
      <c r="DM46" s="1398"/>
      <c r="DN46" s="1398">
        <v>0</v>
      </c>
      <c r="DO46" s="1398"/>
      <c r="DP46" s="1398"/>
      <c r="DQ46" s="1398">
        <v>47251443.900000006</v>
      </c>
      <c r="DR46" s="1398">
        <v>1461833.6509821659</v>
      </c>
      <c r="DS46" s="1398">
        <v>45789610.249017842</v>
      </c>
      <c r="DT46" s="1398"/>
      <c r="DU46" s="1398"/>
      <c r="DV46" s="1398">
        <v>0</v>
      </c>
      <c r="DW46" s="1398"/>
      <c r="DX46" s="1398"/>
      <c r="DY46" s="1398"/>
      <c r="DZ46" s="1398">
        <v>0</v>
      </c>
      <c r="EA46" s="1398">
        <v>0</v>
      </c>
      <c r="EB46" s="1398"/>
      <c r="EC46" s="1398"/>
      <c r="ED46" s="1398">
        <v>0</v>
      </c>
      <c r="EE46" s="1398"/>
      <c r="EF46" s="1398"/>
      <c r="EG46" s="1398">
        <v>0</v>
      </c>
      <c r="EH46" s="1398"/>
      <c r="EI46" s="1398"/>
      <c r="EJ46" s="1398"/>
      <c r="EK46" s="1398">
        <v>0</v>
      </c>
      <c r="EL46" s="1398"/>
      <c r="EM46" s="1398">
        <v>0</v>
      </c>
      <c r="EN46" s="1398"/>
      <c r="EO46" s="1398"/>
      <c r="EP46" s="1398"/>
      <c r="EQ46" s="1398">
        <v>0</v>
      </c>
      <c r="ER46" s="1398"/>
      <c r="ES46" s="1398"/>
      <c r="ET46" s="1398"/>
      <c r="EU46" s="1398">
        <v>0</v>
      </c>
      <c r="EV46" s="1398"/>
      <c r="EW46" s="1398"/>
      <c r="EX46" s="1398"/>
      <c r="EY46" s="1398"/>
      <c r="EZ46" s="1398">
        <v>0</v>
      </c>
      <c r="FA46" s="1398"/>
      <c r="FB46" s="1398">
        <v>0</v>
      </c>
      <c r="FC46" s="1398"/>
      <c r="FD46" s="1398"/>
      <c r="FE46" s="1398"/>
      <c r="FF46" s="1398">
        <v>0</v>
      </c>
      <c r="FG46" s="1398"/>
      <c r="FH46" s="1398"/>
      <c r="FI46" s="1398"/>
      <c r="FJ46" s="1398">
        <v>0</v>
      </c>
      <c r="FK46" s="1398"/>
      <c r="FL46" s="1398"/>
      <c r="FM46" s="1398"/>
      <c r="FN46" s="1398"/>
      <c r="FO46" s="1398">
        <v>0</v>
      </c>
      <c r="FP46" s="1398"/>
      <c r="FQ46" s="1398"/>
      <c r="FR46" s="1398"/>
      <c r="FS46" s="1398"/>
      <c r="FT46" s="1398"/>
      <c r="FU46" s="1398"/>
      <c r="FV46" s="1398"/>
      <c r="FW46" s="1398">
        <v>17786437.041444447</v>
      </c>
      <c r="FX46" s="1398">
        <v>17725469.400000002</v>
      </c>
      <c r="FY46" s="1398">
        <v>48501.011444444535</v>
      </c>
      <c r="FZ46" s="1398">
        <v>12466.630000000005</v>
      </c>
      <c r="GA46" s="1398"/>
      <c r="GB46" s="1398">
        <v>3680677.857915001</v>
      </c>
      <c r="GC46" s="1398"/>
      <c r="GD46" s="1398"/>
      <c r="GE46" s="1398"/>
      <c r="GF46" s="1398">
        <v>74848225.749359459</v>
      </c>
    </row>
    <row r="47" spans="2:189" s="1344" customFormat="1">
      <c r="B47" s="1348">
        <v>43132</v>
      </c>
      <c r="C47" s="1398"/>
      <c r="D47" s="1398"/>
      <c r="E47" s="1398">
        <v>542113.59</v>
      </c>
      <c r="F47" s="1398"/>
      <c r="G47" s="1398">
        <v>542113.59</v>
      </c>
      <c r="H47" s="1398"/>
      <c r="I47" s="1398"/>
      <c r="J47" s="1398">
        <v>205129.38999999998</v>
      </c>
      <c r="K47" s="1398">
        <v>205129.38999999998</v>
      </c>
      <c r="L47" s="1398">
        <v>205129.38999999998</v>
      </c>
      <c r="M47" s="1398"/>
      <c r="N47" s="1398">
        <v>0</v>
      </c>
      <c r="O47" s="1398"/>
      <c r="P47" s="1398"/>
      <c r="Q47" s="1398">
        <v>0</v>
      </c>
      <c r="R47" s="1398"/>
      <c r="S47" s="1398"/>
      <c r="T47" s="1398"/>
      <c r="U47" s="1398">
        <v>0</v>
      </c>
      <c r="V47" s="1398">
        <v>0</v>
      </c>
      <c r="W47" s="1398">
        <v>0</v>
      </c>
      <c r="X47" s="1398"/>
      <c r="Y47" s="1398"/>
      <c r="Z47" s="1398">
        <v>0</v>
      </c>
      <c r="AA47" s="1398"/>
      <c r="AB47" s="1398"/>
      <c r="AC47" s="1398">
        <v>0</v>
      </c>
      <c r="AD47" s="1398"/>
      <c r="AE47" s="1398"/>
      <c r="AF47" s="1398"/>
      <c r="AG47" s="1398">
        <v>0</v>
      </c>
      <c r="AH47" s="1398"/>
      <c r="AI47" s="1398"/>
      <c r="AJ47" s="1398"/>
      <c r="AK47" s="1398"/>
      <c r="AL47" s="1398">
        <v>0</v>
      </c>
      <c r="AM47" s="1398"/>
      <c r="AN47" s="1398"/>
      <c r="AO47" s="1398"/>
      <c r="AP47" s="1398"/>
      <c r="AQ47" s="1398">
        <v>0</v>
      </c>
      <c r="AR47" s="1398">
        <v>0</v>
      </c>
      <c r="AS47" s="1398">
        <v>0</v>
      </c>
      <c r="AT47" s="1398">
        <v>0</v>
      </c>
      <c r="AU47" s="1398"/>
      <c r="AV47" s="1398"/>
      <c r="AW47" s="1398"/>
      <c r="AX47" s="1398"/>
      <c r="AY47" s="1398">
        <v>5188366.72</v>
      </c>
      <c r="AZ47" s="1398">
        <v>0</v>
      </c>
      <c r="BA47" s="1398">
        <v>0</v>
      </c>
      <c r="BB47" s="1398"/>
      <c r="BC47" s="1398">
        <v>0</v>
      </c>
      <c r="BD47" s="1398">
        <v>5188366.72</v>
      </c>
      <c r="BE47" s="1398">
        <v>0</v>
      </c>
      <c r="BF47" s="1398"/>
      <c r="BG47" s="1398"/>
      <c r="BH47" s="1398"/>
      <c r="BI47" s="1398"/>
      <c r="BJ47" s="1398"/>
      <c r="BK47" s="1398"/>
      <c r="BL47" s="1398">
        <v>0</v>
      </c>
      <c r="BM47" s="1398">
        <v>0</v>
      </c>
      <c r="BN47" s="1398"/>
      <c r="BO47" s="1398"/>
      <c r="BP47" s="1398"/>
      <c r="BQ47" s="1398"/>
      <c r="BR47" s="1398"/>
      <c r="BS47" s="1398"/>
      <c r="BT47" s="1398">
        <v>0</v>
      </c>
      <c r="BU47" s="1398">
        <v>0</v>
      </c>
      <c r="BV47" s="1398"/>
      <c r="BW47" s="1398"/>
      <c r="BX47" s="1398"/>
      <c r="BY47" s="1398"/>
      <c r="BZ47" s="1398">
        <v>0</v>
      </c>
      <c r="CA47" s="1398"/>
      <c r="CB47" s="1398"/>
      <c r="CC47" s="1398"/>
      <c r="CD47" s="1398"/>
      <c r="CE47" s="1398"/>
      <c r="CF47" s="1398"/>
      <c r="CG47" s="1398"/>
      <c r="CH47" s="1398"/>
      <c r="CI47" s="1398"/>
      <c r="CJ47" s="1398"/>
      <c r="CK47" s="1398"/>
      <c r="CL47" s="1398"/>
      <c r="CM47" s="1398"/>
      <c r="CN47" s="1398">
        <v>0</v>
      </c>
      <c r="CO47" s="1398">
        <v>0</v>
      </c>
      <c r="CP47" s="1398"/>
      <c r="CQ47" s="1398"/>
      <c r="CR47" s="1398"/>
      <c r="CS47" s="1398"/>
      <c r="CT47" s="1398"/>
      <c r="CU47" s="1398">
        <v>0</v>
      </c>
      <c r="CV47" s="1398"/>
      <c r="CW47" s="1398"/>
      <c r="CX47" s="1398"/>
      <c r="CY47" s="1398"/>
      <c r="CZ47" s="1398"/>
      <c r="DA47" s="1398"/>
      <c r="DB47" s="1398">
        <v>0</v>
      </c>
      <c r="DC47" s="1398"/>
      <c r="DD47" s="1398"/>
      <c r="DE47" s="1398"/>
      <c r="DF47" s="1398">
        <v>47442835.150000006</v>
      </c>
      <c r="DG47" s="1398">
        <v>0</v>
      </c>
      <c r="DH47" s="1398">
        <v>0</v>
      </c>
      <c r="DI47" s="1398"/>
      <c r="DJ47" s="1398"/>
      <c r="DK47" s="1398">
        <v>0</v>
      </c>
      <c r="DL47" s="1398"/>
      <c r="DM47" s="1398"/>
      <c r="DN47" s="1398">
        <v>0</v>
      </c>
      <c r="DO47" s="1398"/>
      <c r="DP47" s="1398"/>
      <c r="DQ47" s="1398">
        <v>47442835.150000006</v>
      </c>
      <c r="DR47" s="1398">
        <v>1461833.6509821659</v>
      </c>
      <c r="DS47" s="1398">
        <v>45981001.499017842</v>
      </c>
      <c r="DT47" s="1398"/>
      <c r="DU47" s="1398"/>
      <c r="DV47" s="1398">
        <v>0</v>
      </c>
      <c r="DW47" s="1398"/>
      <c r="DX47" s="1398"/>
      <c r="DY47" s="1398"/>
      <c r="DZ47" s="1398">
        <v>0</v>
      </c>
      <c r="EA47" s="1398">
        <v>0</v>
      </c>
      <c r="EB47" s="1398"/>
      <c r="EC47" s="1398"/>
      <c r="ED47" s="1398">
        <v>0</v>
      </c>
      <c r="EE47" s="1398"/>
      <c r="EF47" s="1398"/>
      <c r="EG47" s="1398">
        <v>0</v>
      </c>
      <c r="EH47" s="1398"/>
      <c r="EI47" s="1398"/>
      <c r="EJ47" s="1398"/>
      <c r="EK47" s="1398">
        <v>0</v>
      </c>
      <c r="EL47" s="1398"/>
      <c r="EM47" s="1398">
        <v>0</v>
      </c>
      <c r="EN47" s="1398"/>
      <c r="EO47" s="1398"/>
      <c r="EP47" s="1398"/>
      <c r="EQ47" s="1398">
        <v>0</v>
      </c>
      <c r="ER47" s="1398"/>
      <c r="ES47" s="1398"/>
      <c r="ET47" s="1398"/>
      <c r="EU47" s="1398">
        <v>0</v>
      </c>
      <c r="EV47" s="1398"/>
      <c r="EW47" s="1398"/>
      <c r="EX47" s="1398"/>
      <c r="EY47" s="1398"/>
      <c r="EZ47" s="1398">
        <v>0</v>
      </c>
      <c r="FA47" s="1398"/>
      <c r="FB47" s="1398">
        <v>0</v>
      </c>
      <c r="FC47" s="1398"/>
      <c r="FD47" s="1398"/>
      <c r="FE47" s="1398"/>
      <c r="FF47" s="1398">
        <v>0</v>
      </c>
      <c r="FG47" s="1398"/>
      <c r="FH47" s="1398"/>
      <c r="FI47" s="1398"/>
      <c r="FJ47" s="1398">
        <v>0</v>
      </c>
      <c r="FK47" s="1398"/>
      <c r="FL47" s="1398"/>
      <c r="FM47" s="1398"/>
      <c r="FN47" s="1398"/>
      <c r="FO47" s="1398">
        <v>0</v>
      </c>
      <c r="FP47" s="1398"/>
      <c r="FQ47" s="1398"/>
      <c r="FR47" s="1398"/>
      <c r="FS47" s="1398"/>
      <c r="FT47" s="1398"/>
      <c r="FU47" s="1398"/>
      <c r="FV47" s="1398"/>
      <c r="FW47" s="1398">
        <v>17786437.041444447</v>
      </c>
      <c r="FX47" s="1398">
        <v>17725469.400000002</v>
      </c>
      <c r="FY47" s="1398">
        <v>48501.011444444535</v>
      </c>
      <c r="FZ47" s="1398">
        <v>12466.630000000005</v>
      </c>
      <c r="GA47" s="1398"/>
      <c r="GB47" s="1398">
        <v>3873826.857915001</v>
      </c>
      <c r="GC47" s="1398"/>
      <c r="GD47" s="1398"/>
      <c r="GE47" s="1398"/>
      <c r="GF47" s="1398">
        <v>75038708.749359459</v>
      </c>
    </row>
    <row r="48" spans="2:189" s="1344" customFormat="1">
      <c r="B48" s="1348">
        <v>43160</v>
      </c>
      <c r="C48" s="1398">
        <v>71768.390000000014</v>
      </c>
      <c r="D48" s="1398"/>
      <c r="E48" s="1398">
        <v>635486.38</v>
      </c>
      <c r="F48" s="1398"/>
      <c r="G48" s="1398">
        <v>635486.38</v>
      </c>
      <c r="H48" s="1398"/>
      <c r="I48" s="1398"/>
      <c r="J48" s="1398">
        <v>0</v>
      </c>
      <c r="K48" s="1398">
        <v>0</v>
      </c>
      <c r="L48" s="1398">
        <v>0</v>
      </c>
      <c r="M48" s="1398"/>
      <c r="N48" s="1398">
        <v>0</v>
      </c>
      <c r="O48" s="1398"/>
      <c r="P48" s="1398"/>
      <c r="Q48" s="1398">
        <v>0</v>
      </c>
      <c r="R48" s="1398"/>
      <c r="S48" s="1398"/>
      <c r="T48" s="1398"/>
      <c r="U48" s="1398">
        <v>0</v>
      </c>
      <c r="V48" s="1398">
        <v>0</v>
      </c>
      <c r="W48" s="1398">
        <v>0</v>
      </c>
      <c r="X48" s="1398"/>
      <c r="Y48" s="1398"/>
      <c r="Z48" s="1398">
        <v>0</v>
      </c>
      <c r="AA48" s="1398"/>
      <c r="AB48" s="1398"/>
      <c r="AC48" s="1398">
        <v>0</v>
      </c>
      <c r="AD48" s="1398"/>
      <c r="AE48" s="1398"/>
      <c r="AF48" s="1398"/>
      <c r="AG48" s="1398">
        <v>0</v>
      </c>
      <c r="AH48" s="1398"/>
      <c r="AI48" s="1398"/>
      <c r="AJ48" s="1398"/>
      <c r="AK48" s="1398"/>
      <c r="AL48" s="1398">
        <v>0</v>
      </c>
      <c r="AM48" s="1398"/>
      <c r="AN48" s="1398"/>
      <c r="AO48" s="1398"/>
      <c r="AP48" s="1398"/>
      <c r="AQ48" s="1398">
        <v>3361</v>
      </c>
      <c r="AR48" s="1398">
        <v>0</v>
      </c>
      <c r="AS48" s="1398">
        <v>3361</v>
      </c>
      <c r="AT48" s="1398">
        <v>3361</v>
      </c>
      <c r="AU48" s="1398"/>
      <c r="AV48" s="1398"/>
      <c r="AW48" s="1398"/>
      <c r="AX48" s="1398"/>
      <c r="AY48" s="1398">
        <v>5188366.72</v>
      </c>
      <c r="AZ48" s="1398">
        <v>0</v>
      </c>
      <c r="BA48" s="1398">
        <v>0</v>
      </c>
      <c r="BB48" s="1398"/>
      <c r="BC48" s="1398">
        <v>0</v>
      </c>
      <c r="BD48" s="1398">
        <v>5188366.72</v>
      </c>
      <c r="BE48" s="1398">
        <v>0</v>
      </c>
      <c r="BF48" s="1398"/>
      <c r="BG48" s="1398"/>
      <c r="BH48" s="1398"/>
      <c r="BI48" s="1398"/>
      <c r="BJ48" s="1398"/>
      <c r="BK48" s="1398"/>
      <c r="BL48" s="1398">
        <v>0</v>
      </c>
      <c r="BM48" s="1398">
        <v>0</v>
      </c>
      <c r="BN48" s="1398"/>
      <c r="BO48" s="1398"/>
      <c r="BP48" s="1398"/>
      <c r="BQ48" s="1398"/>
      <c r="BR48" s="1398"/>
      <c r="BS48" s="1398"/>
      <c r="BT48" s="1398">
        <v>0</v>
      </c>
      <c r="BU48" s="1398">
        <v>0</v>
      </c>
      <c r="BV48" s="1398"/>
      <c r="BW48" s="1398"/>
      <c r="BX48" s="1398"/>
      <c r="BY48" s="1398"/>
      <c r="BZ48" s="1398">
        <v>0</v>
      </c>
      <c r="CA48" s="1398"/>
      <c r="CB48" s="1398"/>
      <c r="CC48" s="1398"/>
      <c r="CD48" s="1398"/>
      <c r="CE48" s="1398"/>
      <c r="CF48" s="1398"/>
      <c r="CG48" s="1398"/>
      <c r="CH48" s="1398"/>
      <c r="CI48" s="1398"/>
      <c r="CJ48" s="1398"/>
      <c r="CK48" s="1398"/>
      <c r="CL48" s="1398"/>
      <c r="CM48" s="1398"/>
      <c r="CN48" s="1398">
        <v>0</v>
      </c>
      <c r="CO48" s="1398">
        <v>0</v>
      </c>
      <c r="CP48" s="1398"/>
      <c r="CQ48" s="1398"/>
      <c r="CR48" s="1398"/>
      <c r="CS48" s="1398"/>
      <c r="CT48" s="1398"/>
      <c r="CU48" s="1398">
        <v>0</v>
      </c>
      <c r="CV48" s="1398"/>
      <c r="CW48" s="1398"/>
      <c r="CX48" s="1398"/>
      <c r="CY48" s="1398"/>
      <c r="CZ48" s="1398"/>
      <c r="DA48" s="1398"/>
      <c r="DB48" s="1398">
        <v>0</v>
      </c>
      <c r="DC48" s="1398"/>
      <c r="DD48" s="1398"/>
      <c r="DE48" s="1398"/>
      <c r="DF48" s="1398">
        <v>47442835.150000006</v>
      </c>
      <c r="DG48" s="1398">
        <v>0</v>
      </c>
      <c r="DH48" s="1398">
        <v>0</v>
      </c>
      <c r="DI48" s="1398"/>
      <c r="DJ48" s="1398"/>
      <c r="DK48" s="1398">
        <v>0</v>
      </c>
      <c r="DL48" s="1398"/>
      <c r="DM48" s="1398"/>
      <c r="DN48" s="1398">
        <v>0</v>
      </c>
      <c r="DO48" s="1398"/>
      <c r="DP48" s="1398"/>
      <c r="DQ48" s="1398">
        <v>47442835.150000006</v>
      </c>
      <c r="DR48" s="1398">
        <v>1461833.6509821659</v>
      </c>
      <c r="DS48" s="1398">
        <v>45981001.499017842</v>
      </c>
      <c r="DT48" s="1398"/>
      <c r="DU48" s="1398"/>
      <c r="DV48" s="1398">
        <v>0</v>
      </c>
      <c r="DW48" s="1398"/>
      <c r="DX48" s="1398"/>
      <c r="DY48" s="1398"/>
      <c r="DZ48" s="1398">
        <v>0</v>
      </c>
      <c r="EA48" s="1398">
        <v>0</v>
      </c>
      <c r="EB48" s="1398"/>
      <c r="EC48" s="1398"/>
      <c r="ED48" s="1398">
        <v>0</v>
      </c>
      <c r="EE48" s="1398"/>
      <c r="EF48" s="1398"/>
      <c r="EG48" s="1398">
        <v>0</v>
      </c>
      <c r="EH48" s="1398"/>
      <c r="EI48" s="1398"/>
      <c r="EJ48" s="1398"/>
      <c r="EK48" s="1398">
        <v>0</v>
      </c>
      <c r="EL48" s="1398"/>
      <c r="EM48" s="1398">
        <v>0</v>
      </c>
      <c r="EN48" s="1398"/>
      <c r="EO48" s="1398"/>
      <c r="EP48" s="1398"/>
      <c r="EQ48" s="1398">
        <v>0</v>
      </c>
      <c r="ER48" s="1398"/>
      <c r="ES48" s="1398"/>
      <c r="ET48" s="1398"/>
      <c r="EU48" s="1398">
        <v>0</v>
      </c>
      <c r="EV48" s="1398"/>
      <c r="EW48" s="1398"/>
      <c r="EX48" s="1398"/>
      <c r="EY48" s="1398"/>
      <c r="EZ48" s="1398">
        <v>0</v>
      </c>
      <c r="FA48" s="1398"/>
      <c r="FB48" s="1398">
        <v>0</v>
      </c>
      <c r="FC48" s="1398"/>
      <c r="FD48" s="1398"/>
      <c r="FE48" s="1398"/>
      <c r="FF48" s="1398">
        <v>0</v>
      </c>
      <c r="FG48" s="1398"/>
      <c r="FH48" s="1398"/>
      <c r="FI48" s="1398"/>
      <c r="FJ48" s="1398">
        <v>0</v>
      </c>
      <c r="FK48" s="1398"/>
      <c r="FL48" s="1398"/>
      <c r="FM48" s="1398"/>
      <c r="FN48" s="1398"/>
      <c r="FO48" s="1398">
        <v>0</v>
      </c>
      <c r="FP48" s="1398"/>
      <c r="FQ48" s="1398"/>
      <c r="FR48" s="1398"/>
      <c r="FS48" s="1398"/>
      <c r="FT48" s="1398"/>
      <c r="FU48" s="1398"/>
      <c r="FV48" s="1398"/>
      <c r="FW48" s="1398">
        <v>17786437.041444447</v>
      </c>
      <c r="FX48" s="1398">
        <v>17725469.400000002</v>
      </c>
      <c r="FY48" s="1398">
        <v>48501.011444444535</v>
      </c>
      <c r="FZ48" s="1398">
        <v>12466.630000000005</v>
      </c>
      <c r="GA48" s="1398"/>
      <c r="GB48" s="1398">
        <v>3800538.857915001</v>
      </c>
      <c r="GC48" s="1398"/>
      <c r="GD48" s="1398"/>
      <c r="GE48" s="1398"/>
      <c r="GF48" s="1398">
        <v>74928793.53935945</v>
      </c>
    </row>
    <row r="49" spans="2:190" s="1344" customFormat="1">
      <c r="B49" s="1348">
        <v>43191</v>
      </c>
      <c r="C49" s="1398">
        <v>71768.390000000014</v>
      </c>
      <c r="D49" s="1398"/>
      <c r="E49" s="1398">
        <v>823496.99</v>
      </c>
      <c r="F49" s="1398"/>
      <c r="G49" s="1398">
        <v>823496.99</v>
      </c>
      <c r="H49" s="1398"/>
      <c r="I49" s="1398"/>
      <c r="J49" s="1398">
        <v>0</v>
      </c>
      <c r="K49" s="1398">
        <v>0</v>
      </c>
      <c r="L49" s="1398">
        <v>0</v>
      </c>
      <c r="M49" s="1398"/>
      <c r="N49" s="1398">
        <v>0</v>
      </c>
      <c r="O49" s="1398"/>
      <c r="P49" s="1398"/>
      <c r="Q49" s="1398">
        <v>0</v>
      </c>
      <c r="R49" s="1398"/>
      <c r="S49" s="1398"/>
      <c r="T49" s="1398"/>
      <c r="U49" s="1398">
        <v>0</v>
      </c>
      <c r="V49" s="1398">
        <v>0</v>
      </c>
      <c r="W49" s="1398">
        <v>0</v>
      </c>
      <c r="X49" s="1398"/>
      <c r="Y49" s="1398"/>
      <c r="Z49" s="1398">
        <v>0</v>
      </c>
      <c r="AA49" s="1398"/>
      <c r="AB49" s="1398"/>
      <c r="AC49" s="1398">
        <v>0</v>
      </c>
      <c r="AD49" s="1398"/>
      <c r="AE49" s="1398"/>
      <c r="AF49" s="1398"/>
      <c r="AG49" s="1398">
        <v>0</v>
      </c>
      <c r="AH49" s="1398"/>
      <c r="AI49" s="1398"/>
      <c r="AJ49" s="1398"/>
      <c r="AK49" s="1398"/>
      <c r="AL49" s="1398">
        <v>0</v>
      </c>
      <c r="AM49" s="1398"/>
      <c r="AN49" s="1398"/>
      <c r="AO49" s="1398"/>
      <c r="AP49" s="1398"/>
      <c r="AQ49" s="1398">
        <v>3361</v>
      </c>
      <c r="AR49" s="1398">
        <v>0</v>
      </c>
      <c r="AS49" s="1398">
        <v>3361</v>
      </c>
      <c r="AT49" s="1398">
        <v>3361</v>
      </c>
      <c r="AU49" s="1398"/>
      <c r="AV49" s="1398"/>
      <c r="AW49" s="1398"/>
      <c r="AX49" s="1398"/>
      <c r="AY49" s="1398">
        <v>5188366.72</v>
      </c>
      <c r="AZ49" s="1398">
        <v>0</v>
      </c>
      <c r="BA49" s="1398">
        <v>0</v>
      </c>
      <c r="BB49" s="1398"/>
      <c r="BC49" s="1398">
        <v>0</v>
      </c>
      <c r="BD49" s="1398">
        <v>5188366.72</v>
      </c>
      <c r="BE49" s="1398">
        <v>0</v>
      </c>
      <c r="BF49" s="1398"/>
      <c r="BG49" s="1398"/>
      <c r="BH49" s="1398"/>
      <c r="BI49" s="1398"/>
      <c r="BJ49" s="1398"/>
      <c r="BK49" s="1398"/>
      <c r="BL49" s="1398">
        <v>0</v>
      </c>
      <c r="BM49" s="1398">
        <v>0</v>
      </c>
      <c r="BN49" s="1398"/>
      <c r="BO49" s="1398"/>
      <c r="BP49" s="1398"/>
      <c r="BQ49" s="1398"/>
      <c r="BR49" s="1398"/>
      <c r="BS49" s="1398"/>
      <c r="BT49" s="1398">
        <v>0</v>
      </c>
      <c r="BU49" s="1398">
        <v>0</v>
      </c>
      <c r="BV49" s="1398"/>
      <c r="BW49" s="1398"/>
      <c r="BX49" s="1398"/>
      <c r="BY49" s="1398"/>
      <c r="BZ49" s="1398">
        <v>0</v>
      </c>
      <c r="CA49" s="1398"/>
      <c r="CB49" s="1398"/>
      <c r="CC49" s="1398"/>
      <c r="CD49" s="1398"/>
      <c r="CE49" s="1398"/>
      <c r="CF49" s="1398"/>
      <c r="CG49" s="1398"/>
      <c r="CH49" s="1398"/>
      <c r="CI49" s="1398"/>
      <c r="CJ49" s="1398"/>
      <c r="CK49" s="1398"/>
      <c r="CL49" s="1398"/>
      <c r="CM49" s="1398"/>
      <c r="CN49" s="1398">
        <v>0</v>
      </c>
      <c r="CO49" s="1398">
        <v>0</v>
      </c>
      <c r="CP49" s="1398"/>
      <c r="CQ49" s="1398"/>
      <c r="CR49" s="1398"/>
      <c r="CS49" s="1398"/>
      <c r="CT49" s="1398"/>
      <c r="CU49" s="1398">
        <v>0</v>
      </c>
      <c r="CV49" s="1398"/>
      <c r="CW49" s="1398"/>
      <c r="CX49" s="1398"/>
      <c r="CY49" s="1398"/>
      <c r="CZ49" s="1398"/>
      <c r="DA49" s="1398"/>
      <c r="DB49" s="1398">
        <v>0</v>
      </c>
      <c r="DC49" s="1398"/>
      <c r="DD49" s="1398"/>
      <c r="DE49" s="1398"/>
      <c r="DF49" s="1398">
        <v>47442835.150000006</v>
      </c>
      <c r="DG49" s="1398">
        <v>0</v>
      </c>
      <c r="DH49" s="1398">
        <v>0</v>
      </c>
      <c r="DI49" s="1398"/>
      <c r="DJ49" s="1398"/>
      <c r="DK49" s="1398">
        <v>0</v>
      </c>
      <c r="DL49" s="1398"/>
      <c r="DM49" s="1398"/>
      <c r="DN49" s="1398">
        <v>0</v>
      </c>
      <c r="DO49" s="1398"/>
      <c r="DP49" s="1398"/>
      <c r="DQ49" s="1398">
        <v>47442835.150000006</v>
      </c>
      <c r="DR49" s="1398">
        <v>1461833.6509821659</v>
      </c>
      <c r="DS49" s="1398">
        <v>45981001.499017842</v>
      </c>
      <c r="DT49" s="1398"/>
      <c r="DU49" s="1398"/>
      <c r="DV49" s="1398">
        <v>0</v>
      </c>
      <c r="DW49" s="1398"/>
      <c r="DX49" s="1398"/>
      <c r="DY49" s="1398"/>
      <c r="DZ49" s="1398">
        <v>0</v>
      </c>
      <c r="EA49" s="1398">
        <v>0</v>
      </c>
      <c r="EB49" s="1398"/>
      <c r="EC49" s="1398"/>
      <c r="ED49" s="1398">
        <v>0</v>
      </c>
      <c r="EE49" s="1398"/>
      <c r="EF49" s="1398"/>
      <c r="EG49" s="1398">
        <v>0</v>
      </c>
      <c r="EH49" s="1398"/>
      <c r="EI49" s="1398"/>
      <c r="EJ49" s="1398"/>
      <c r="EK49" s="1398">
        <v>0</v>
      </c>
      <c r="EL49" s="1398"/>
      <c r="EM49" s="1398">
        <v>0</v>
      </c>
      <c r="EN49" s="1398"/>
      <c r="EO49" s="1398"/>
      <c r="EP49" s="1398"/>
      <c r="EQ49" s="1398">
        <v>0</v>
      </c>
      <c r="ER49" s="1398"/>
      <c r="ES49" s="1398"/>
      <c r="ET49" s="1398"/>
      <c r="EU49" s="1398">
        <v>0</v>
      </c>
      <c r="EV49" s="1398"/>
      <c r="EW49" s="1398"/>
      <c r="EX49" s="1398"/>
      <c r="EY49" s="1398"/>
      <c r="EZ49" s="1398">
        <v>0</v>
      </c>
      <c r="FA49" s="1398"/>
      <c r="FB49" s="1398">
        <v>0</v>
      </c>
      <c r="FC49" s="1398"/>
      <c r="FD49" s="1398"/>
      <c r="FE49" s="1398"/>
      <c r="FF49" s="1398">
        <v>0</v>
      </c>
      <c r="FG49" s="1398"/>
      <c r="FH49" s="1398"/>
      <c r="FI49" s="1398"/>
      <c r="FJ49" s="1398">
        <v>0</v>
      </c>
      <c r="FK49" s="1398"/>
      <c r="FL49" s="1398"/>
      <c r="FM49" s="1398"/>
      <c r="FN49" s="1398"/>
      <c r="FO49" s="1398">
        <v>0</v>
      </c>
      <c r="FP49" s="1398"/>
      <c r="FQ49" s="1398"/>
      <c r="FR49" s="1398"/>
      <c r="FS49" s="1398"/>
      <c r="FT49" s="1398"/>
      <c r="FU49" s="1398"/>
      <c r="FV49" s="1398"/>
      <c r="FW49" s="1398">
        <v>17778142.481444445</v>
      </c>
      <c r="FX49" s="1398">
        <v>17725469.400000002</v>
      </c>
      <c r="FY49" s="1398">
        <v>45949.451444444494</v>
      </c>
      <c r="FZ49" s="1398">
        <v>6723.6299999999992</v>
      </c>
      <c r="GA49" s="1398"/>
      <c r="GB49" s="1398">
        <v>3653828.857915001</v>
      </c>
      <c r="GC49" s="1398"/>
      <c r="GD49" s="1398"/>
      <c r="GE49" s="1398"/>
      <c r="GF49" s="1398">
        <v>74961799.589359447</v>
      </c>
    </row>
    <row r="50" spans="2:190" s="1344" customFormat="1">
      <c r="B50" s="1348">
        <v>43221</v>
      </c>
      <c r="C50" s="1396">
        <v>0</v>
      </c>
      <c r="D50" s="1396"/>
      <c r="E50" s="1396">
        <v>3443502.54</v>
      </c>
      <c r="F50" s="1396"/>
      <c r="G50" s="1396">
        <v>3443502.54</v>
      </c>
      <c r="H50" s="1396"/>
      <c r="I50" s="1396"/>
      <c r="J50" s="1396">
        <v>73740.390000000014</v>
      </c>
      <c r="K50" s="1396">
        <v>73740.390000000014</v>
      </c>
      <c r="L50" s="1396">
        <v>73740.390000000014</v>
      </c>
      <c r="M50" s="1396"/>
      <c r="N50" s="1396">
        <v>0</v>
      </c>
      <c r="O50" s="1396"/>
      <c r="P50" s="1396"/>
      <c r="Q50" s="1396">
        <v>0</v>
      </c>
      <c r="R50" s="1396"/>
      <c r="S50" s="1396"/>
      <c r="T50" s="1396"/>
      <c r="U50" s="1396">
        <v>0</v>
      </c>
      <c r="V50" s="1396">
        <v>0</v>
      </c>
      <c r="W50" s="1396">
        <v>0</v>
      </c>
      <c r="X50" s="1396"/>
      <c r="Y50" s="1396"/>
      <c r="Z50" s="1396">
        <v>0</v>
      </c>
      <c r="AA50" s="1396"/>
      <c r="AB50" s="1396"/>
      <c r="AC50" s="1396">
        <v>0</v>
      </c>
      <c r="AD50" s="1396"/>
      <c r="AE50" s="1396"/>
      <c r="AF50" s="1396"/>
      <c r="AG50" s="1396">
        <v>0</v>
      </c>
      <c r="AH50" s="1396"/>
      <c r="AI50" s="1396"/>
      <c r="AJ50" s="1396"/>
      <c r="AK50" s="1396"/>
      <c r="AL50" s="1396">
        <v>0</v>
      </c>
      <c r="AM50" s="1396"/>
      <c r="AN50" s="1396"/>
      <c r="AO50" s="1396"/>
      <c r="AP50" s="1396"/>
      <c r="AQ50" s="1396">
        <v>1389</v>
      </c>
      <c r="AR50" s="1396">
        <v>0</v>
      </c>
      <c r="AS50" s="1396">
        <v>1389</v>
      </c>
      <c r="AT50" s="1396">
        <v>1389</v>
      </c>
      <c r="AU50" s="1396"/>
      <c r="AV50" s="1396"/>
      <c r="AW50" s="1396"/>
      <c r="AX50" s="1396"/>
      <c r="AY50" s="1396">
        <v>5188366.72</v>
      </c>
      <c r="AZ50" s="1396">
        <v>0</v>
      </c>
      <c r="BA50" s="1396">
        <v>0</v>
      </c>
      <c r="BB50" s="1396"/>
      <c r="BC50" s="1396">
        <v>0</v>
      </c>
      <c r="BD50" s="1396">
        <v>5188366.72</v>
      </c>
      <c r="BE50" s="1396">
        <v>0</v>
      </c>
      <c r="BF50" s="1396"/>
      <c r="BG50" s="1396"/>
      <c r="BH50" s="1396"/>
      <c r="BI50" s="1396"/>
      <c r="BJ50" s="1396"/>
      <c r="BK50" s="1396"/>
      <c r="BL50" s="1396">
        <v>0</v>
      </c>
      <c r="BM50" s="1396">
        <v>0</v>
      </c>
      <c r="BN50" s="1396"/>
      <c r="BO50" s="1396"/>
      <c r="BP50" s="1396"/>
      <c r="BQ50" s="1396"/>
      <c r="BR50" s="1396"/>
      <c r="BS50" s="1396"/>
      <c r="BT50" s="1396">
        <v>0</v>
      </c>
      <c r="BU50" s="1396">
        <v>0</v>
      </c>
      <c r="BV50" s="1396"/>
      <c r="BW50" s="1396"/>
      <c r="BX50" s="1396"/>
      <c r="BY50" s="1396"/>
      <c r="BZ50" s="1396">
        <v>0</v>
      </c>
      <c r="CA50" s="1396"/>
      <c r="CB50" s="1396"/>
      <c r="CC50" s="1396"/>
      <c r="CD50" s="1396"/>
      <c r="CE50" s="1396"/>
      <c r="CF50" s="1396"/>
      <c r="CG50" s="1396"/>
      <c r="CH50" s="1396"/>
      <c r="CI50" s="1396"/>
      <c r="CJ50" s="1396"/>
      <c r="CK50" s="1396"/>
      <c r="CL50" s="1396"/>
      <c r="CM50" s="1396"/>
      <c r="CN50" s="1396">
        <v>0</v>
      </c>
      <c r="CO50" s="1396">
        <v>0</v>
      </c>
      <c r="CP50" s="1396"/>
      <c r="CQ50" s="1396"/>
      <c r="CR50" s="1396"/>
      <c r="CS50" s="1396"/>
      <c r="CT50" s="1396"/>
      <c r="CU50" s="1396">
        <v>0</v>
      </c>
      <c r="CV50" s="1396"/>
      <c r="CW50" s="1396"/>
      <c r="CX50" s="1396"/>
      <c r="CY50" s="1396"/>
      <c r="CZ50" s="1396"/>
      <c r="DA50" s="1396"/>
      <c r="DB50" s="1396">
        <v>0</v>
      </c>
      <c r="DC50" s="1396"/>
      <c r="DD50" s="1396"/>
      <c r="DE50" s="1396"/>
      <c r="DF50" s="1396">
        <v>44760817.609999999</v>
      </c>
      <c r="DG50" s="1396">
        <v>0</v>
      </c>
      <c r="DH50" s="1396">
        <v>0</v>
      </c>
      <c r="DI50" s="1396"/>
      <c r="DJ50" s="1396"/>
      <c r="DK50" s="1396">
        <v>0</v>
      </c>
      <c r="DL50" s="1396"/>
      <c r="DM50" s="1396"/>
      <c r="DN50" s="1396">
        <v>0</v>
      </c>
      <c r="DO50" s="1396"/>
      <c r="DP50" s="1396"/>
      <c r="DQ50" s="1396">
        <v>44760817.609999999</v>
      </c>
      <c r="DR50" s="1396">
        <v>1379193.9124399719</v>
      </c>
      <c r="DS50" s="1396">
        <v>43381623.697560027</v>
      </c>
      <c r="DT50" s="1396"/>
      <c r="DU50" s="1396"/>
      <c r="DV50" s="1396">
        <v>0</v>
      </c>
      <c r="DW50" s="1396"/>
      <c r="DX50" s="1396"/>
      <c r="DY50" s="1396"/>
      <c r="DZ50" s="1396">
        <v>0</v>
      </c>
      <c r="EA50" s="1396">
        <v>0</v>
      </c>
      <c r="EB50" s="1396"/>
      <c r="EC50" s="1396"/>
      <c r="ED50" s="1396">
        <v>0</v>
      </c>
      <c r="EE50" s="1396"/>
      <c r="EF50" s="1396"/>
      <c r="EG50" s="1396">
        <v>0</v>
      </c>
      <c r="EH50" s="1396"/>
      <c r="EI50" s="1396"/>
      <c r="EJ50" s="1396"/>
      <c r="EK50" s="1396">
        <v>0</v>
      </c>
      <c r="EL50" s="1396"/>
      <c r="EM50" s="1396">
        <v>0</v>
      </c>
      <c r="EN50" s="1396"/>
      <c r="EO50" s="1396"/>
      <c r="EP50" s="1396"/>
      <c r="EQ50" s="1396">
        <v>0</v>
      </c>
      <c r="ER50" s="1396"/>
      <c r="ES50" s="1396"/>
      <c r="ET50" s="1396"/>
      <c r="EU50" s="1396">
        <v>0</v>
      </c>
      <c r="EV50" s="1396"/>
      <c r="EW50" s="1396"/>
      <c r="EX50" s="1396"/>
      <c r="EY50" s="1396"/>
      <c r="EZ50" s="1396">
        <v>0</v>
      </c>
      <c r="FA50" s="1396"/>
      <c r="FB50" s="1396">
        <v>0</v>
      </c>
      <c r="FC50" s="1396"/>
      <c r="FD50" s="1396"/>
      <c r="FE50" s="1396"/>
      <c r="FF50" s="1396">
        <v>0</v>
      </c>
      <c r="FG50" s="1396"/>
      <c r="FH50" s="1396"/>
      <c r="FI50" s="1396"/>
      <c r="FJ50" s="1396">
        <v>0</v>
      </c>
      <c r="FK50" s="1396"/>
      <c r="FL50" s="1396"/>
      <c r="FM50" s="1396"/>
      <c r="FN50" s="1396"/>
      <c r="FO50" s="1396">
        <v>0</v>
      </c>
      <c r="FP50" s="1396"/>
      <c r="FQ50" s="1396"/>
      <c r="FR50" s="1396"/>
      <c r="FS50" s="1396"/>
      <c r="FT50" s="1396"/>
      <c r="FU50" s="1396"/>
      <c r="FV50" s="1396"/>
      <c r="FW50" s="1396">
        <v>17774894.855333336</v>
      </c>
      <c r="FX50" s="1396">
        <v>17725469.400000002</v>
      </c>
      <c r="FY50" s="1396">
        <v>45573.825333332847</v>
      </c>
      <c r="FZ50" s="1396">
        <v>3851.63</v>
      </c>
      <c r="GA50" s="1396"/>
      <c r="GB50" s="1396">
        <v>3800538.857915001</v>
      </c>
      <c r="GC50" s="1396"/>
      <c r="GD50" s="1396"/>
      <c r="GE50" s="1396"/>
      <c r="GF50" s="1396">
        <v>75043249.973248333</v>
      </c>
    </row>
    <row r="51" spans="2:190">
      <c r="B51" s="1348">
        <v>43252</v>
      </c>
      <c r="C51" s="1400">
        <v>0</v>
      </c>
      <c r="D51" s="1400"/>
      <c r="E51" s="1400">
        <v>3443502.54</v>
      </c>
      <c r="F51" s="1400"/>
      <c r="G51" s="1400">
        <v>3443502.54</v>
      </c>
      <c r="H51" s="1400"/>
      <c r="I51" s="1400"/>
      <c r="J51" s="1400">
        <v>73740.390000000014</v>
      </c>
      <c r="K51" s="1400">
        <v>73740.390000000014</v>
      </c>
      <c r="L51" s="1400">
        <v>73740.390000000014</v>
      </c>
      <c r="M51" s="1400"/>
      <c r="N51" s="1400">
        <v>0</v>
      </c>
      <c r="O51" s="1400"/>
      <c r="P51" s="1400"/>
      <c r="Q51" s="1400">
        <v>0</v>
      </c>
      <c r="R51" s="1400"/>
      <c r="S51" s="1400"/>
      <c r="T51" s="1400"/>
      <c r="U51" s="1400">
        <v>0</v>
      </c>
      <c r="V51" s="1400">
        <v>0</v>
      </c>
      <c r="W51" s="1400">
        <v>0</v>
      </c>
      <c r="X51" s="1400"/>
      <c r="Y51" s="1400"/>
      <c r="Z51" s="1400">
        <v>0</v>
      </c>
      <c r="AA51" s="1400"/>
      <c r="AB51" s="1400"/>
      <c r="AC51" s="1400">
        <v>0</v>
      </c>
      <c r="AD51" s="1400"/>
      <c r="AE51" s="1400"/>
      <c r="AF51" s="1400"/>
      <c r="AG51" s="1400">
        <v>0</v>
      </c>
      <c r="AH51" s="1400"/>
      <c r="AI51" s="1400"/>
      <c r="AJ51" s="1400"/>
      <c r="AK51" s="1400"/>
      <c r="AL51" s="1400">
        <v>0</v>
      </c>
      <c r="AM51" s="1400"/>
      <c r="AN51" s="1400"/>
      <c r="AO51" s="1400"/>
      <c r="AP51" s="1400"/>
      <c r="AQ51" s="1400">
        <v>1389</v>
      </c>
      <c r="AR51" s="1400">
        <v>0</v>
      </c>
      <c r="AS51" s="1400">
        <v>1389</v>
      </c>
      <c r="AT51" s="1400">
        <v>1389</v>
      </c>
      <c r="AU51" s="1400"/>
      <c r="AV51" s="1400"/>
      <c r="AW51" s="1400"/>
      <c r="AX51" s="1400"/>
      <c r="AY51" s="1400">
        <v>3895358.71</v>
      </c>
      <c r="AZ51" s="1400">
        <v>0</v>
      </c>
      <c r="BA51" s="1400">
        <v>0</v>
      </c>
      <c r="BB51" s="1400"/>
      <c r="BC51" s="1400">
        <v>0</v>
      </c>
      <c r="BD51" s="1400">
        <v>3895358.71</v>
      </c>
      <c r="BE51" s="1400">
        <v>0</v>
      </c>
      <c r="BF51" s="1400"/>
      <c r="BG51" s="1400"/>
      <c r="BH51" s="1400"/>
      <c r="BI51" s="1400"/>
      <c r="BJ51" s="1400"/>
      <c r="BK51" s="1400"/>
      <c r="BL51" s="1400">
        <v>0</v>
      </c>
      <c r="BM51" s="1400">
        <v>0</v>
      </c>
      <c r="BN51" s="1400"/>
      <c r="BO51" s="1400"/>
      <c r="BP51" s="1400"/>
      <c r="BQ51" s="1400"/>
      <c r="BR51" s="1400"/>
      <c r="BS51" s="1400"/>
      <c r="BT51" s="1400">
        <v>0</v>
      </c>
      <c r="BU51" s="1400">
        <v>0</v>
      </c>
      <c r="BV51" s="1400"/>
      <c r="BW51" s="1400"/>
      <c r="BX51" s="1400"/>
      <c r="BY51" s="1400"/>
      <c r="BZ51" s="1400">
        <v>0</v>
      </c>
      <c r="CA51" s="1400"/>
      <c r="CB51" s="1400"/>
      <c r="CC51" s="1400"/>
      <c r="CD51" s="1400"/>
      <c r="CE51" s="1400"/>
      <c r="CF51" s="1400"/>
      <c r="CG51" s="1400"/>
      <c r="CH51" s="1400"/>
      <c r="CI51" s="1400"/>
      <c r="CJ51" s="1400"/>
      <c r="CK51" s="1400"/>
      <c r="CL51" s="1400"/>
      <c r="CM51" s="1400"/>
      <c r="CN51" s="1400">
        <v>0</v>
      </c>
      <c r="CO51" s="1400">
        <v>0</v>
      </c>
      <c r="CP51" s="1400"/>
      <c r="CQ51" s="1400"/>
      <c r="CR51" s="1400"/>
      <c r="CS51" s="1400"/>
      <c r="CT51" s="1400"/>
      <c r="CU51" s="1400">
        <v>0</v>
      </c>
      <c r="CV51" s="1400"/>
      <c r="CW51" s="1400"/>
      <c r="CX51" s="1400"/>
      <c r="CY51" s="1400"/>
      <c r="CZ51" s="1400"/>
      <c r="DA51" s="1400"/>
      <c r="DB51" s="1400">
        <v>0</v>
      </c>
      <c r="DC51" s="1400"/>
      <c r="DD51" s="1400"/>
      <c r="DE51" s="1400"/>
      <c r="DF51" s="1400">
        <v>44760817.609999999</v>
      </c>
      <c r="DG51" s="1400">
        <v>0</v>
      </c>
      <c r="DH51" s="1400">
        <v>0</v>
      </c>
      <c r="DI51" s="1400"/>
      <c r="DJ51" s="1400"/>
      <c r="DK51" s="1400">
        <v>0</v>
      </c>
      <c r="DL51" s="1400"/>
      <c r="DM51" s="1400"/>
      <c r="DN51" s="1400">
        <v>0</v>
      </c>
      <c r="DO51" s="1400"/>
      <c r="DP51" s="1400"/>
      <c r="DQ51" s="1400">
        <v>44760817.609999999</v>
      </c>
      <c r="DR51" s="1400">
        <v>1379193.9124399719</v>
      </c>
      <c r="DS51" s="1400">
        <v>43381623.697560027</v>
      </c>
      <c r="DT51" s="1400"/>
      <c r="DU51" s="1400"/>
      <c r="DV51" s="1400">
        <v>0</v>
      </c>
      <c r="DW51" s="1400"/>
      <c r="DX51" s="1400"/>
      <c r="DY51" s="1400"/>
      <c r="DZ51" s="1400">
        <v>0</v>
      </c>
      <c r="EA51" s="1400">
        <v>0</v>
      </c>
      <c r="EB51" s="1400"/>
      <c r="EC51" s="1400"/>
      <c r="ED51" s="1400">
        <v>0</v>
      </c>
      <c r="EE51" s="1400"/>
      <c r="EF51" s="1400"/>
      <c r="EG51" s="1400">
        <v>0</v>
      </c>
      <c r="EH51" s="1400"/>
      <c r="EI51" s="1400"/>
      <c r="EJ51" s="1400"/>
      <c r="EK51" s="1400">
        <v>0</v>
      </c>
      <c r="EL51" s="1400"/>
      <c r="EM51" s="1400">
        <v>0</v>
      </c>
      <c r="EN51" s="1400"/>
      <c r="EO51" s="1400"/>
      <c r="EP51" s="1400"/>
      <c r="EQ51" s="1400">
        <v>0</v>
      </c>
      <c r="ER51" s="1400"/>
      <c r="ES51" s="1400"/>
      <c r="ET51" s="1400"/>
      <c r="EU51" s="1400">
        <v>0</v>
      </c>
      <c r="EV51" s="1400"/>
      <c r="EW51" s="1400"/>
      <c r="EX51" s="1400"/>
      <c r="EY51" s="1400"/>
      <c r="EZ51" s="1400">
        <v>0</v>
      </c>
      <c r="FA51" s="1400"/>
      <c r="FB51" s="1400">
        <v>0</v>
      </c>
      <c r="FC51" s="1400"/>
      <c r="FD51" s="1400"/>
      <c r="FE51" s="1400"/>
      <c r="FF51" s="1400">
        <v>0</v>
      </c>
      <c r="FG51" s="1400"/>
      <c r="FH51" s="1400"/>
      <c r="FI51" s="1400"/>
      <c r="FJ51" s="1400">
        <v>0</v>
      </c>
      <c r="FK51" s="1400"/>
      <c r="FL51" s="1400"/>
      <c r="FM51" s="1400"/>
      <c r="FN51" s="1400"/>
      <c r="FO51" s="1400">
        <v>0</v>
      </c>
      <c r="FP51" s="1400"/>
      <c r="FQ51" s="1400"/>
      <c r="FR51" s="1400"/>
      <c r="FS51" s="1400"/>
      <c r="FT51" s="1400"/>
      <c r="FU51" s="1400"/>
      <c r="FV51" s="1400"/>
      <c r="FW51" s="1400">
        <v>17774894.855333336</v>
      </c>
      <c r="FX51" s="1400">
        <v>17725469.400000002</v>
      </c>
      <c r="FY51" s="1400">
        <v>45573.825333332847</v>
      </c>
      <c r="FZ51" s="1400">
        <v>3851.63</v>
      </c>
      <c r="GA51" s="1400"/>
      <c r="GB51" s="1400">
        <v>3800538.857915001</v>
      </c>
      <c r="GC51" s="1400"/>
      <c r="GD51" s="1400"/>
      <c r="GE51" s="1400"/>
      <c r="GF51" s="1400">
        <v>73750241.963248327</v>
      </c>
    </row>
    <row r="52" spans="2:190">
      <c r="B52" s="1348">
        <v>43282</v>
      </c>
      <c r="C52" s="1197">
        <v>0</v>
      </c>
      <c r="D52" s="1197"/>
      <c r="E52" s="1197">
        <v>3009843</v>
      </c>
      <c r="F52" s="1197"/>
      <c r="G52" s="1197">
        <v>3009843</v>
      </c>
      <c r="H52" s="1197"/>
      <c r="I52" s="1197"/>
      <c r="J52" s="1197">
        <v>73740.390000000014</v>
      </c>
      <c r="K52" s="1197">
        <v>73740.390000000014</v>
      </c>
      <c r="L52" s="1197">
        <v>73740.390000000014</v>
      </c>
      <c r="M52" s="1197"/>
      <c r="N52" s="1197">
        <v>0</v>
      </c>
      <c r="O52" s="1197"/>
      <c r="P52" s="1197"/>
      <c r="Q52" s="1197">
        <v>0</v>
      </c>
      <c r="R52" s="1197"/>
      <c r="S52" s="1197"/>
      <c r="T52" s="1197"/>
      <c r="U52" s="1197">
        <v>0</v>
      </c>
      <c r="V52" s="1197">
        <v>0</v>
      </c>
      <c r="W52" s="1197">
        <v>0</v>
      </c>
      <c r="X52" s="1197"/>
      <c r="Y52" s="1197"/>
      <c r="Z52" s="1197">
        <v>0</v>
      </c>
      <c r="AA52" s="1197"/>
      <c r="AB52" s="1197"/>
      <c r="AC52" s="1197">
        <v>0</v>
      </c>
      <c r="AD52" s="1197"/>
      <c r="AE52" s="1197"/>
      <c r="AF52" s="1197"/>
      <c r="AG52" s="1197">
        <v>0</v>
      </c>
      <c r="AH52" s="1197"/>
      <c r="AI52" s="1197"/>
      <c r="AJ52" s="1197"/>
      <c r="AK52" s="1197"/>
      <c r="AL52" s="1197">
        <v>0</v>
      </c>
      <c r="AM52" s="1197"/>
      <c r="AN52" s="1197"/>
      <c r="AO52" s="1197"/>
      <c r="AP52" s="1197"/>
      <c r="AQ52" s="1197">
        <v>1389</v>
      </c>
      <c r="AR52" s="1197">
        <v>0</v>
      </c>
      <c r="AS52" s="1197">
        <v>1389</v>
      </c>
      <c r="AT52" s="1197">
        <v>1389</v>
      </c>
      <c r="AU52" s="1197"/>
      <c r="AV52" s="1197"/>
      <c r="AW52" s="1197"/>
      <c r="AX52" s="1197"/>
      <c r="AY52" s="1197">
        <v>3895358.71</v>
      </c>
      <c r="AZ52" s="1197">
        <v>0</v>
      </c>
      <c r="BA52" s="1197">
        <v>0</v>
      </c>
      <c r="BB52" s="1197"/>
      <c r="BC52" s="1197">
        <v>0</v>
      </c>
      <c r="BD52" s="1197">
        <v>3895358.71</v>
      </c>
      <c r="BE52" s="1197">
        <v>0</v>
      </c>
      <c r="BF52" s="1197"/>
      <c r="BG52" s="1197"/>
      <c r="BH52" s="1197"/>
      <c r="BI52" s="1197"/>
      <c r="BJ52" s="1197"/>
      <c r="BK52" s="1197"/>
      <c r="BL52" s="1197">
        <v>0</v>
      </c>
      <c r="BM52" s="1197">
        <v>0</v>
      </c>
      <c r="BN52" s="1197"/>
      <c r="BO52" s="1197"/>
      <c r="BP52" s="1197"/>
      <c r="BQ52" s="1197"/>
      <c r="BR52" s="1197"/>
      <c r="BS52" s="1197"/>
      <c r="BT52" s="1197">
        <v>0</v>
      </c>
      <c r="BU52" s="1197">
        <v>0</v>
      </c>
      <c r="BV52" s="1197"/>
      <c r="BW52" s="1197"/>
      <c r="BX52" s="1197"/>
      <c r="BY52" s="1197"/>
      <c r="BZ52" s="1197">
        <v>0</v>
      </c>
      <c r="CA52" s="1197"/>
      <c r="CB52" s="1197"/>
      <c r="CC52" s="1197"/>
      <c r="CD52" s="1197"/>
      <c r="CE52" s="1197"/>
      <c r="CF52" s="1197"/>
      <c r="CG52" s="1197"/>
      <c r="CH52" s="1197"/>
      <c r="CI52" s="1197"/>
      <c r="CJ52" s="1197"/>
      <c r="CK52" s="1197"/>
      <c r="CL52" s="1197"/>
      <c r="CM52" s="1197"/>
      <c r="CN52" s="1197">
        <v>0</v>
      </c>
      <c r="CO52" s="1197">
        <v>0</v>
      </c>
      <c r="CP52" s="1197"/>
      <c r="CQ52" s="1197"/>
      <c r="CR52" s="1197"/>
      <c r="CS52" s="1197"/>
      <c r="CT52" s="1197"/>
      <c r="CU52" s="1197">
        <v>0</v>
      </c>
      <c r="CV52" s="1197"/>
      <c r="CW52" s="1197"/>
      <c r="CX52" s="1197"/>
      <c r="CY52" s="1197"/>
      <c r="CZ52" s="1197"/>
      <c r="DA52" s="1197"/>
      <c r="DB52" s="1197">
        <v>0</v>
      </c>
      <c r="DC52" s="1197"/>
      <c r="DD52" s="1197"/>
      <c r="DE52" s="1197"/>
      <c r="DF52" s="1197">
        <v>45443338</v>
      </c>
      <c r="DG52" s="1197">
        <v>0</v>
      </c>
      <c r="DH52" s="1197">
        <v>0</v>
      </c>
      <c r="DI52" s="1197"/>
      <c r="DJ52" s="1197"/>
      <c r="DK52" s="1197">
        <v>0</v>
      </c>
      <c r="DL52" s="1197"/>
      <c r="DM52" s="1197"/>
      <c r="DN52" s="1197">
        <v>0</v>
      </c>
      <c r="DO52" s="1197"/>
      <c r="DP52" s="1197"/>
      <c r="DQ52" s="1197">
        <v>45443338</v>
      </c>
      <c r="DR52" s="1197">
        <v>1400224</v>
      </c>
      <c r="DS52" s="1197">
        <v>44043114</v>
      </c>
      <c r="DT52" s="1197"/>
      <c r="DU52" s="1197"/>
      <c r="DV52" s="1197">
        <v>0</v>
      </c>
      <c r="DW52" s="1197"/>
      <c r="DX52" s="1197"/>
      <c r="DY52" s="1197"/>
      <c r="DZ52" s="1197">
        <v>0</v>
      </c>
      <c r="EA52" s="1197">
        <v>0</v>
      </c>
      <c r="EB52" s="1197"/>
      <c r="EC52" s="1197"/>
      <c r="ED52" s="1197">
        <v>0</v>
      </c>
      <c r="EE52" s="1197"/>
      <c r="EF52" s="1197"/>
      <c r="EG52" s="1197">
        <v>0</v>
      </c>
      <c r="EH52" s="1197"/>
      <c r="EI52" s="1197"/>
      <c r="EJ52" s="1197"/>
      <c r="EK52" s="1197">
        <v>0</v>
      </c>
      <c r="EL52" s="1197"/>
      <c r="EM52" s="1197">
        <v>0</v>
      </c>
      <c r="EN52" s="1197"/>
      <c r="EO52" s="1197"/>
      <c r="EP52" s="1197"/>
      <c r="EQ52" s="1197">
        <v>0</v>
      </c>
      <c r="ER52" s="1197"/>
      <c r="ES52" s="1197"/>
      <c r="ET52" s="1197"/>
      <c r="EU52" s="1197">
        <v>0</v>
      </c>
      <c r="EV52" s="1197"/>
      <c r="EW52" s="1197"/>
      <c r="EX52" s="1197"/>
      <c r="EY52" s="1197"/>
      <c r="EZ52" s="1197">
        <v>0</v>
      </c>
      <c r="FA52" s="1197"/>
      <c r="FB52" s="1197">
        <v>0</v>
      </c>
      <c r="FC52" s="1197"/>
      <c r="FD52" s="1197"/>
      <c r="FE52" s="1197"/>
      <c r="FF52" s="1197">
        <v>0</v>
      </c>
      <c r="FG52" s="1197"/>
      <c r="FH52" s="1197"/>
      <c r="FI52" s="1197"/>
      <c r="FJ52" s="1197">
        <v>0</v>
      </c>
      <c r="FK52" s="1197"/>
      <c r="FL52" s="1197"/>
      <c r="FM52" s="1197"/>
      <c r="FN52" s="1197"/>
      <c r="FO52" s="1197">
        <v>0</v>
      </c>
      <c r="FP52" s="1197"/>
      <c r="FQ52" s="1197"/>
      <c r="FR52" s="1197"/>
      <c r="FS52" s="1197"/>
      <c r="FT52" s="1197"/>
      <c r="FU52" s="1197"/>
      <c r="FV52" s="1197"/>
      <c r="FW52" s="1197">
        <v>17774894.855333336</v>
      </c>
      <c r="FX52" s="1197">
        <v>17725469.400000002</v>
      </c>
      <c r="FY52" s="1197">
        <v>45573.825333332847</v>
      </c>
      <c r="FZ52" s="1197">
        <v>3851.63</v>
      </c>
      <c r="GA52" s="1197"/>
      <c r="GB52" s="1197">
        <v>3800538.857915001</v>
      </c>
      <c r="GC52" s="1197"/>
      <c r="GD52" s="1197"/>
      <c r="GE52" s="1197"/>
      <c r="GF52" s="1197">
        <v>73999102.813248336</v>
      </c>
    </row>
    <row r="53" spans="2:190">
      <c r="B53" s="1348">
        <v>43313</v>
      </c>
      <c r="C53" s="1197">
        <v>0</v>
      </c>
      <c r="D53" s="1197"/>
      <c r="E53" s="1197">
        <v>3069724</v>
      </c>
      <c r="F53" s="1197"/>
      <c r="G53" s="1197">
        <v>3069724</v>
      </c>
      <c r="H53" s="1197"/>
      <c r="I53" s="1197"/>
      <c r="J53" s="1197">
        <v>73740.390000000014</v>
      </c>
      <c r="K53" s="1197">
        <v>73740.390000000014</v>
      </c>
      <c r="L53" s="1197">
        <v>73740.390000000014</v>
      </c>
      <c r="M53" s="1197"/>
      <c r="N53" s="1197">
        <v>0</v>
      </c>
      <c r="O53" s="1197"/>
      <c r="P53" s="1197"/>
      <c r="Q53" s="1197">
        <v>0</v>
      </c>
      <c r="R53" s="1197"/>
      <c r="S53" s="1197"/>
      <c r="T53" s="1197"/>
      <c r="U53" s="1197">
        <v>0</v>
      </c>
      <c r="V53" s="1197">
        <v>0</v>
      </c>
      <c r="W53" s="1197">
        <v>0</v>
      </c>
      <c r="X53" s="1197"/>
      <c r="Y53" s="1197"/>
      <c r="Z53" s="1197">
        <v>0</v>
      </c>
      <c r="AA53" s="1197"/>
      <c r="AB53" s="1197"/>
      <c r="AC53" s="1197">
        <v>0</v>
      </c>
      <c r="AD53" s="1197"/>
      <c r="AE53" s="1197"/>
      <c r="AF53" s="1197"/>
      <c r="AG53" s="1197">
        <v>0</v>
      </c>
      <c r="AH53" s="1197"/>
      <c r="AI53" s="1197"/>
      <c r="AJ53" s="1197"/>
      <c r="AK53" s="1197"/>
      <c r="AL53" s="1197">
        <v>0</v>
      </c>
      <c r="AM53" s="1197"/>
      <c r="AN53" s="1197"/>
      <c r="AO53" s="1197"/>
      <c r="AP53" s="1197"/>
      <c r="AQ53" s="1197">
        <v>1389</v>
      </c>
      <c r="AR53" s="1197">
        <v>0</v>
      </c>
      <c r="AS53" s="1197">
        <v>1389</v>
      </c>
      <c r="AT53" s="1197">
        <v>1389</v>
      </c>
      <c r="AU53" s="1197"/>
      <c r="AV53" s="1197"/>
      <c r="AW53" s="1197"/>
      <c r="AX53" s="1197"/>
      <c r="AY53" s="1197">
        <v>3895358.71</v>
      </c>
      <c r="AZ53" s="1197">
        <v>0</v>
      </c>
      <c r="BA53" s="1197">
        <v>0</v>
      </c>
      <c r="BB53" s="1197"/>
      <c r="BC53" s="1197">
        <v>0</v>
      </c>
      <c r="BD53" s="1197">
        <v>3895358.71</v>
      </c>
      <c r="BE53" s="1197">
        <v>0</v>
      </c>
      <c r="BF53" s="1197"/>
      <c r="BG53" s="1197"/>
      <c r="BH53" s="1197"/>
      <c r="BI53" s="1197"/>
      <c r="BJ53" s="1197"/>
      <c r="BK53" s="1197"/>
      <c r="BL53" s="1197">
        <v>0</v>
      </c>
      <c r="BM53" s="1197">
        <v>0</v>
      </c>
      <c r="BN53" s="1197"/>
      <c r="BO53" s="1197"/>
      <c r="BP53" s="1197"/>
      <c r="BQ53" s="1197"/>
      <c r="BR53" s="1197"/>
      <c r="BS53" s="1197"/>
      <c r="BT53" s="1197">
        <v>0</v>
      </c>
      <c r="BU53" s="1197">
        <v>0</v>
      </c>
      <c r="BV53" s="1197"/>
      <c r="BW53" s="1197"/>
      <c r="BX53" s="1197"/>
      <c r="BY53" s="1197"/>
      <c r="BZ53" s="1197">
        <v>0</v>
      </c>
      <c r="CA53" s="1197"/>
      <c r="CB53" s="1197"/>
      <c r="CC53" s="1197"/>
      <c r="CD53" s="1197"/>
      <c r="CE53" s="1197"/>
      <c r="CF53" s="1197"/>
      <c r="CG53" s="1197"/>
      <c r="CH53" s="1197"/>
      <c r="CI53" s="1197"/>
      <c r="CJ53" s="1197"/>
      <c r="CK53" s="1197"/>
      <c r="CL53" s="1197"/>
      <c r="CM53" s="1197"/>
      <c r="CN53" s="1197">
        <v>0</v>
      </c>
      <c r="CO53" s="1197">
        <v>0</v>
      </c>
      <c r="CP53" s="1197"/>
      <c r="CQ53" s="1197"/>
      <c r="CR53" s="1197"/>
      <c r="CS53" s="1197"/>
      <c r="CT53" s="1197"/>
      <c r="CU53" s="1197">
        <v>0</v>
      </c>
      <c r="CV53" s="1197"/>
      <c r="CW53" s="1197"/>
      <c r="CX53" s="1197"/>
      <c r="CY53" s="1197"/>
      <c r="CZ53" s="1197"/>
      <c r="DA53" s="1197"/>
      <c r="DB53" s="1197">
        <v>0</v>
      </c>
      <c r="DC53" s="1197"/>
      <c r="DD53" s="1197"/>
      <c r="DE53" s="1197"/>
      <c r="DF53" s="1197">
        <v>45681287</v>
      </c>
      <c r="DG53" s="1197">
        <v>0</v>
      </c>
      <c r="DH53" s="1197">
        <v>0</v>
      </c>
      <c r="DI53" s="1197"/>
      <c r="DJ53" s="1197"/>
      <c r="DK53" s="1197">
        <v>0</v>
      </c>
      <c r="DL53" s="1197"/>
      <c r="DM53" s="1197"/>
      <c r="DN53" s="1197">
        <v>0</v>
      </c>
      <c r="DO53" s="1197"/>
      <c r="DP53" s="1197"/>
      <c r="DQ53" s="1197">
        <v>45681287</v>
      </c>
      <c r="DR53" s="1197">
        <v>1407556</v>
      </c>
      <c r="DS53" s="1197">
        <v>44273731</v>
      </c>
      <c r="DT53" s="1197"/>
      <c r="DU53" s="1197"/>
      <c r="DV53" s="1197">
        <v>0</v>
      </c>
      <c r="DW53" s="1197"/>
      <c r="DX53" s="1197"/>
      <c r="DY53" s="1197"/>
      <c r="DZ53" s="1197">
        <v>0</v>
      </c>
      <c r="EA53" s="1197">
        <v>0</v>
      </c>
      <c r="EB53" s="1197"/>
      <c r="EC53" s="1197"/>
      <c r="ED53" s="1197">
        <v>0</v>
      </c>
      <c r="EE53" s="1197"/>
      <c r="EF53" s="1197"/>
      <c r="EG53" s="1197">
        <v>0</v>
      </c>
      <c r="EH53" s="1197"/>
      <c r="EI53" s="1197"/>
      <c r="EJ53" s="1197"/>
      <c r="EK53" s="1197">
        <v>0</v>
      </c>
      <c r="EL53" s="1197"/>
      <c r="EM53" s="1197">
        <v>0</v>
      </c>
      <c r="EN53" s="1197"/>
      <c r="EO53" s="1197"/>
      <c r="EP53" s="1197"/>
      <c r="EQ53" s="1197">
        <v>0</v>
      </c>
      <c r="ER53" s="1197"/>
      <c r="ES53" s="1197"/>
      <c r="ET53" s="1197"/>
      <c r="EU53" s="1197">
        <v>0</v>
      </c>
      <c r="EV53" s="1197"/>
      <c r="EW53" s="1197"/>
      <c r="EX53" s="1197"/>
      <c r="EY53" s="1197"/>
      <c r="EZ53" s="1197">
        <v>0</v>
      </c>
      <c r="FA53" s="1197"/>
      <c r="FB53" s="1197">
        <v>0</v>
      </c>
      <c r="FC53" s="1197"/>
      <c r="FD53" s="1197"/>
      <c r="FE53" s="1197"/>
      <c r="FF53" s="1197">
        <v>0</v>
      </c>
      <c r="FG53" s="1197"/>
      <c r="FH53" s="1197"/>
      <c r="FI53" s="1197"/>
      <c r="FJ53" s="1197">
        <v>0</v>
      </c>
      <c r="FK53" s="1197"/>
      <c r="FL53" s="1197"/>
      <c r="FM53" s="1197"/>
      <c r="FN53" s="1197"/>
      <c r="FO53" s="1197">
        <v>0</v>
      </c>
      <c r="FP53" s="1197"/>
      <c r="FQ53" s="1197"/>
      <c r="FR53" s="1197"/>
      <c r="FS53" s="1197"/>
      <c r="FT53" s="1197"/>
      <c r="FU53" s="1197"/>
      <c r="FV53" s="1197"/>
      <c r="FW53" s="1197">
        <v>17770895.400000002</v>
      </c>
      <c r="FX53" s="1197">
        <v>17725469.400000002</v>
      </c>
      <c r="FY53" s="1197">
        <v>44446</v>
      </c>
      <c r="FZ53" s="1197">
        <v>980</v>
      </c>
      <c r="GA53" s="1197"/>
      <c r="GB53" s="1197">
        <v>3492802</v>
      </c>
      <c r="GC53" s="1197"/>
      <c r="GD53" s="1197"/>
      <c r="GE53" s="1197"/>
      <c r="GF53" s="1197">
        <v>73985196.5</v>
      </c>
    </row>
    <row r="54" spans="2:190">
      <c r="B54" s="1348">
        <v>43344</v>
      </c>
      <c r="C54" s="1197">
        <v>0</v>
      </c>
      <c r="D54" s="1197"/>
      <c r="E54" s="1197">
        <v>3103726.06</v>
      </c>
      <c r="F54" s="1197"/>
      <c r="G54" s="1197">
        <v>3103726.06</v>
      </c>
      <c r="H54" s="1197"/>
      <c r="I54" s="1197"/>
      <c r="J54" s="1197">
        <v>73740.390000000014</v>
      </c>
      <c r="K54" s="1197">
        <v>73740.390000000014</v>
      </c>
      <c r="L54" s="1197">
        <v>73740.390000000014</v>
      </c>
      <c r="M54" s="1197"/>
      <c r="N54" s="1197">
        <v>0</v>
      </c>
      <c r="O54" s="1197"/>
      <c r="P54" s="1197"/>
      <c r="Q54" s="1197">
        <v>0</v>
      </c>
      <c r="R54" s="1197"/>
      <c r="S54" s="1197"/>
      <c r="T54" s="1197"/>
      <c r="U54" s="1197">
        <v>0</v>
      </c>
      <c r="V54" s="1197">
        <v>0</v>
      </c>
      <c r="W54" s="1197">
        <v>0</v>
      </c>
      <c r="X54" s="1197"/>
      <c r="Y54" s="1197"/>
      <c r="Z54" s="1197">
        <v>0</v>
      </c>
      <c r="AA54" s="1197"/>
      <c r="AB54" s="1197"/>
      <c r="AC54" s="1197">
        <v>0</v>
      </c>
      <c r="AD54" s="1197"/>
      <c r="AE54" s="1197"/>
      <c r="AF54" s="1197"/>
      <c r="AG54" s="1197">
        <v>0</v>
      </c>
      <c r="AH54" s="1197"/>
      <c r="AI54" s="1197"/>
      <c r="AJ54" s="1197"/>
      <c r="AK54" s="1197"/>
      <c r="AL54" s="1197">
        <v>0</v>
      </c>
      <c r="AM54" s="1197"/>
      <c r="AN54" s="1197"/>
      <c r="AO54" s="1197"/>
      <c r="AP54" s="1197"/>
      <c r="AQ54" s="1197">
        <v>1389</v>
      </c>
      <c r="AR54" s="1197">
        <v>0</v>
      </c>
      <c r="AS54" s="1197">
        <v>1389</v>
      </c>
      <c r="AT54" s="1197">
        <v>1389</v>
      </c>
      <c r="AU54" s="1197"/>
      <c r="AV54" s="1197"/>
      <c r="AW54" s="1197"/>
      <c r="AX54" s="1197"/>
      <c r="AY54" s="1197">
        <v>3895358.71</v>
      </c>
      <c r="AZ54" s="1197">
        <v>0</v>
      </c>
      <c r="BA54" s="1197">
        <v>0</v>
      </c>
      <c r="BB54" s="1197"/>
      <c r="BC54" s="1197">
        <v>0</v>
      </c>
      <c r="BD54" s="1197">
        <v>3895358.71</v>
      </c>
      <c r="BE54" s="1197">
        <v>0</v>
      </c>
      <c r="BF54" s="1197"/>
      <c r="BG54" s="1197"/>
      <c r="BH54" s="1197"/>
      <c r="BI54" s="1197"/>
      <c r="BJ54" s="1197"/>
      <c r="BK54" s="1197"/>
      <c r="BL54" s="1197">
        <v>0</v>
      </c>
      <c r="BM54" s="1197">
        <v>0</v>
      </c>
      <c r="BN54" s="1197"/>
      <c r="BO54" s="1197"/>
      <c r="BP54" s="1197"/>
      <c r="BQ54" s="1197"/>
      <c r="BR54" s="1197"/>
      <c r="BS54" s="1197"/>
      <c r="BT54" s="1197">
        <v>0</v>
      </c>
      <c r="BU54" s="1197">
        <v>0</v>
      </c>
      <c r="BV54" s="1197"/>
      <c r="BW54" s="1197"/>
      <c r="BX54" s="1197"/>
      <c r="BY54" s="1197"/>
      <c r="BZ54" s="1197">
        <v>0</v>
      </c>
      <c r="CA54" s="1197"/>
      <c r="CB54" s="1197"/>
      <c r="CC54" s="1197"/>
      <c r="CD54" s="1197"/>
      <c r="CE54" s="1197"/>
      <c r="CF54" s="1197"/>
      <c r="CG54" s="1197"/>
      <c r="CH54" s="1197"/>
      <c r="CI54" s="1197"/>
      <c r="CJ54" s="1197"/>
      <c r="CK54" s="1197"/>
      <c r="CL54" s="1197"/>
      <c r="CM54" s="1197"/>
      <c r="CN54" s="1197">
        <v>0</v>
      </c>
      <c r="CO54" s="1197">
        <v>0</v>
      </c>
      <c r="CP54" s="1197"/>
      <c r="CQ54" s="1197"/>
      <c r="CR54" s="1197"/>
      <c r="CS54" s="1197"/>
      <c r="CT54" s="1197"/>
      <c r="CU54" s="1197">
        <v>0</v>
      </c>
      <c r="CV54" s="1197"/>
      <c r="CW54" s="1197"/>
      <c r="CX54" s="1197"/>
      <c r="CY54" s="1197"/>
      <c r="CZ54" s="1197"/>
      <c r="DA54" s="1197"/>
      <c r="DB54" s="1197">
        <v>0</v>
      </c>
      <c r="DC54" s="1197"/>
      <c r="DD54" s="1197"/>
      <c r="DE54" s="1197"/>
      <c r="DF54" s="1197">
        <v>45804864.610000007</v>
      </c>
      <c r="DG54" s="1197">
        <v>0</v>
      </c>
      <c r="DH54" s="1197">
        <v>0</v>
      </c>
      <c r="DI54" s="1197"/>
      <c r="DJ54" s="1197"/>
      <c r="DK54" s="1197">
        <v>0</v>
      </c>
      <c r="DL54" s="1197"/>
      <c r="DM54" s="1197"/>
      <c r="DN54" s="1197">
        <v>0</v>
      </c>
      <c r="DO54" s="1197"/>
      <c r="DP54" s="1197"/>
      <c r="DQ54" s="1197">
        <v>45804864.610000007</v>
      </c>
      <c r="DR54" s="1197">
        <v>1411363.6390800751</v>
      </c>
      <c r="DS54" s="1197">
        <v>44393500.970919929</v>
      </c>
      <c r="DT54" s="1197"/>
      <c r="DU54" s="1197"/>
      <c r="DV54" s="1197">
        <v>0</v>
      </c>
      <c r="DW54" s="1197"/>
      <c r="DX54" s="1197"/>
      <c r="DY54" s="1197"/>
      <c r="DZ54" s="1197">
        <v>0</v>
      </c>
      <c r="EA54" s="1197">
        <v>0</v>
      </c>
      <c r="EB54" s="1197"/>
      <c r="EC54" s="1197"/>
      <c r="ED54" s="1197">
        <v>0</v>
      </c>
      <c r="EE54" s="1197"/>
      <c r="EF54" s="1197"/>
      <c r="EG54" s="1197">
        <v>0</v>
      </c>
      <c r="EH54" s="1197"/>
      <c r="EI54" s="1197"/>
      <c r="EJ54" s="1197"/>
      <c r="EK54" s="1197">
        <v>0</v>
      </c>
      <c r="EL54" s="1197"/>
      <c r="EM54" s="1197">
        <v>0</v>
      </c>
      <c r="EN54" s="1197"/>
      <c r="EO54" s="1197"/>
      <c r="EP54" s="1197"/>
      <c r="EQ54" s="1197">
        <v>0</v>
      </c>
      <c r="ER54" s="1197"/>
      <c r="ES54" s="1197"/>
      <c r="ET54" s="1197"/>
      <c r="EU54" s="1197">
        <v>0</v>
      </c>
      <c r="EV54" s="1197"/>
      <c r="EW54" s="1197"/>
      <c r="EX54" s="1197"/>
      <c r="EY54" s="1197"/>
      <c r="EZ54" s="1197">
        <v>0</v>
      </c>
      <c r="FA54" s="1197"/>
      <c r="FB54" s="1197">
        <v>0</v>
      </c>
      <c r="FC54" s="1197"/>
      <c r="FD54" s="1197"/>
      <c r="FE54" s="1197"/>
      <c r="FF54" s="1197">
        <v>0</v>
      </c>
      <c r="FG54" s="1197"/>
      <c r="FH54" s="1197"/>
      <c r="FI54" s="1197"/>
      <c r="FJ54" s="1197">
        <v>0</v>
      </c>
      <c r="FK54" s="1197"/>
      <c r="FL54" s="1197"/>
      <c r="FM54" s="1197"/>
      <c r="FN54" s="1197"/>
      <c r="FO54" s="1197">
        <v>0</v>
      </c>
      <c r="FP54" s="1197"/>
      <c r="FQ54" s="1197"/>
      <c r="FR54" s="1197"/>
      <c r="FS54" s="1197"/>
      <c r="FT54" s="1197"/>
      <c r="FU54" s="1197"/>
      <c r="FV54" s="1197"/>
      <c r="FW54" s="1197">
        <v>17725468.400000002</v>
      </c>
      <c r="FX54" s="1197">
        <v>17725469.400000002</v>
      </c>
      <c r="FY54" s="1197">
        <v>-1</v>
      </c>
      <c r="FZ54" s="1197">
        <v>0</v>
      </c>
      <c r="GA54" s="1197"/>
      <c r="GB54" s="1197">
        <v>3492801.8579150005</v>
      </c>
      <c r="GC54" s="1197"/>
      <c r="GD54" s="1197"/>
      <c r="GE54" s="1197"/>
      <c r="GF54" s="1197">
        <v>74097349.027915016</v>
      </c>
    </row>
    <row r="55" spans="2:190" s="1" customFormat="1">
      <c r="B55" s="1395">
        <v>43374</v>
      </c>
      <c r="C55" s="947">
        <v>0</v>
      </c>
      <c r="D55" s="947"/>
      <c r="E55" s="947">
        <v>3063599.92</v>
      </c>
      <c r="F55" s="947"/>
      <c r="G55" s="947">
        <v>3063599.92</v>
      </c>
      <c r="H55" s="947"/>
      <c r="I55" s="947"/>
      <c r="J55" s="947">
        <v>184761.79</v>
      </c>
      <c r="K55" s="947">
        <v>184761.79</v>
      </c>
      <c r="L55" s="947">
        <v>184761.79</v>
      </c>
      <c r="M55" s="947"/>
      <c r="N55" s="947">
        <v>0</v>
      </c>
      <c r="O55" s="947"/>
      <c r="P55" s="947"/>
      <c r="Q55" s="947">
        <v>0</v>
      </c>
      <c r="R55" s="947"/>
      <c r="S55" s="947"/>
      <c r="T55" s="947"/>
      <c r="U55" s="947">
        <v>0</v>
      </c>
      <c r="V55" s="947">
        <v>0</v>
      </c>
      <c r="W55" s="947">
        <v>0</v>
      </c>
      <c r="X55" s="947"/>
      <c r="Y55" s="947"/>
      <c r="Z55" s="947">
        <v>0</v>
      </c>
      <c r="AA55" s="947"/>
      <c r="AB55" s="947"/>
      <c r="AC55" s="947">
        <v>0</v>
      </c>
      <c r="AD55" s="947"/>
      <c r="AE55" s="947"/>
      <c r="AF55" s="947"/>
      <c r="AG55" s="947">
        <v>0</v>
      </c>
      <c r="AH55" s="947"/>
      <c r="AI55" s="947"/>
      <c r="AJ55" s="947"/>
      <c r="AK55" s="947"/>
      <c r="AL55" s="947">
        <v>0</v>
      </c>
      <c r="AM55" s="947"/>
      <c r="AN55" s="947"/>
      <c r="AO55" s="947"/>
      <c r="AP55" s="947"/>
      <c r="AQ55" s="947">
        <v>1389</v>
      </c>
      <c r="AR55" s="947">
        <v>0</v>
      </c>
      <c r="AS55" s="947">
        <v>1389</v>
      </c>
      <c r="AT55" s="947">
        <v>1389</v>
      </c>
      <c r="AU55" s="947"/>
      <c r="AV55" s="947"/>
      <c r="AW55" s="947"/>
      <c r="AX55" s="947"/>
      <c r="AY55" s="947">
        <v>3895358.7</v>
      </c>
      <c r="AZ55" s="947">
        <v>0</v>
      </c>
      <c r="BA55" s="947">
        <v>0</v>
      </c>
      <c r="BB55" s="947"/>
      <c r="BC55" s="947">
        <v>0</v>
      </c>
      <c r="BD55" s="947">
        <v>3895358.7</v>
      </c>
      <c r="BE55" s="947">
        <v>0</v>
      </c>
      <c r="BF55" s="947"/>
      <c r="BG55" s="947"/>
      <c r="BH55" s="947"/>
      <c r="BI55" s="947"/>
      <c r="BJ55" s="947"/>
      <c r="BK55" s="947"/>
      <c r="BL55" s="947">
        <v>0</v>
      </c>
      <c r="BM55" s="947">
        <v>0</v>
      </c>
      <c r="BN55" s="947"/>
      <c r="BO55" s="947"/>
      <c r="BP55" s="947"/>
      <c r="BQ55" s="947"/>
      <c r="BR55" s="947"/>
      <c r="BS55" s="947"/>
      <c r="BT55" s="947">
        <v>0</v>
      </c>
      <c r="BU55" s="947">
        <v>0</v>
      </c>
      <c r="BV55" s="947"/>
      <c r="BW55" s="947"/>
      <c r="BX55" s="947"/>
      <c r="BY55" s="947"/>
      <c r="BZ55" s="947">
        <v>0</v>
      </c>
      <c r="CA55" s="947"/>
      <c r="CB55" s="947"/>
      <c r="CC55" s="947"/>
      <c r="CD55" s="947"/>
      <c r="CE55" s="947"/>
      <c r="CF55" s="947"/>
      <c r="CG55" s="947"/>
      <c r="CH55" s="947"/>
      <c r="CI55" s="947"/>
      <c r="CJ55" s="947"/>
      <c r="CK55" s="947"/>
      <c r="CL55" s="947"/>
      <c r="CM55" s="947"/>
      <c r="CN55" s="947">
        <v>0</v>
      </c>
      <c r="CO55" s="947">
        <v>0</v>
      </c>
      <c r="CP55" s="947"/>
      <c r="CQ55" s="947"/>
      <c r="CR55" s="947"/>
      <c r="CS55" s="947"/>
      <c r="CT55" s="947"/>
      <c r="CU55" s="947">
        <v>0</v>
      </c>
      <c r="CV55" s="947"/>
      <c r="CW55" s="947"/>
      <c r="CX55" s="947"/>
      <c r="CY55" s="947"/>
      <c r="CZ55" s="947"/>
      <c r="DA55" s="947"/>
      <c r="DB55" s="947">
        <v>0</v>
      </c>
      <c r="DC55" s="947"/>
      <c r="DD55" s="947"/>
      <c r="DE55" s="947"/>
      <c r="DF55" s="947">
        <v>47749138.900000013</v>
      </c>
      <c r="DG55" s="947">
        <v>0</v>
      </c>
      <c r="DH55" s="947">
        <v>0</v>
      </c>
      <c r="DI55" s="947"/>
      <c r="DJ55" s="947"/>
      <c r="DK55" s="947">
        <v>0</v>
      </c>
      <c r="DL55" s="947"/>
      <c r="DM55" s="947"/>
      <c r="DN55" s="947">
        <v>0</v>
      </c>
      <c r="DO55" s="947"/>
      <c r="DP55" s="947"/>
      <c r="DQ55" s="947">
        <v>47749138.900000013</v>
      </c>
      <c r="DR55" s="947">
        <v>1471271.6436264997</v>
      </c>
      <c r="DS55" s="947">
        <v>46277867.256373517</v>
      </c>
      <c r="DT55" s="947"/>
      <c r="DU55" s="947"/>
      <c r="DV55" s="947">
        <v>0</v>
      </c>
      <c r="DW55" s="947"/>
      <c r="DX55" s="947"/>
      <c r="DY55" s="947"/>
      <c r="DZ55" s="947">
        <v>0</v>
      </c>
      <c r="EA55" s="947">
        <v>0</v>
      </c>
      <c r="EB55" s="947"/>
      <c r="EC55" s="947"/>
      <c r="ED55" s="947">
        <v>0</v>
      </c>
      <c r="EE55" s="947"/>
      <c r="EF55" s="947"/>
      <c r="EG55" s="947">
        <v>0</v>
      </c>
      <c r="EH55" s="947"/>
      <c r="EI55" s="947"/>
      <c r="EJ55" s="947"/>
      <c r="EK55" s="947">
        <v>0</v>
      </c>
      <c r="EL55" s="947"/>
      <c r="EM55" s="947">
        <v>0</v>
      </c>
      <c r="EN55" s="947"/>
      <c r="EO55" s="947"/>
      <c r="EP55" s="947"/>
      <c r="EQ55" s="947">
        <v>0</v>
      </c>
      <c r="ER55" s="947"/>
      <c r="ES55" s="947"/>
      <c r="ET55" s="947"/>
      <c r="EU55" s="947">
        <v>0</v>
      </c>
      <c r="EV55" s="947"/>
      <c r="EW55" s="947"/>
      <c r="EX55" s="947"/>
      <c r="EY55" s="947"/>
      <c r="EZ55" s="947">
        <v>0</v>
      </c>
      <c r="FA55" s="947"/>
      <c r="FB55" s="947">
        <v>0</v>
      </c>
      <c r="FC55" s="947"/>
      <c r="FD55" s="947"/>
      <c r="FE55" s="947"/>
      <c r="FF55" s="947">
        <v>0</v>
      </c>
      <c r="FG55" s="947"/>
      <c r="FH55" s="947"/>
      <c r="FI55" s="947"/>
      <c r="FJ55" s="947">
        <v>0</v>
      </c>
      <c r="FK55" s="947"/>
      <c r="FL55" s="947"/>
      <c r="FM55" s="947"/>
      <c r="FN55" s="947"/>
      <c r="FO55" s="947">
        <v>0</v>
      </c>
      <c r="FP55" s="947"/>
      <c r="FQ55" s="947"/>
      <c r="FR55" s="947"/>
      <c r="FS55" s="947"/>
      <c r="FT55" s="947"/>
      <c r="FU55" s="947"/>
      <c r="FV55" s="947"/>
      <c r="FW55" s="947">
        <v>18212852.990000002</v>
      </c>
      <c r="FX55" s="947">
        <v>18212859.400000002</v>
      </c>
      <c r="FY55" s="947">
        <v>-5.6900000004097819</v>
      </c>
      <c r="FZ55" s="947">
        <v>-0.72000000003026798</v>
      </c>
      <c r="GA55" s="947"/>
      <c r="GB55" s="947">
        <v>12268577.4385</v>
      </c>
      <c r="GC55" s="947"/>
      <c r="GD55" s="947"/>
      <c r="GE55" s="947"/>
      <c r="GF55" s="947">
        <v>85375678.738500014</v>
      </c>
    </row>
    <row r="56" spans="2:190" s="1" customFormat="1">
      <c r="B56" s="1395">
        <v>43405</v>
      </c>
      <c r="C56" s="1">
        <v>0</v>
      </c>
      <c r="E56" s="1">
        <v>3021328.15</v>
      </c>
      <c r="G56" s="1">
        <v>3021328.15</v>
      </c>
      <c r="J56" s="1">
        <v>195571.09999999995</v>
      </c>
      <c r="K56" s="1">
        <v>195571.09999999995</v>
      </c>
      <c r="L56" s="1">
        <v>195571.09999999995</v>
      </c>
      <c r="N56" s="1">
        <v>0</v>
      </c>
      <c r="Q56" s="1">
        <v>0</v>
      </c>
      <c r="U56" s="1">
        <v>0</v>
      </c>
      <c r="V56" s="1">
        <v>0</v>
      </c>
      <c r="W56" s="1">
        <v>0</v>
      </c>
      <c r="Z56" s="1">
        <v>0</v>
      </c>
      <c r="AC56" s="1">
        <v>0</v>
      </c>
      <c r="AG56" s="1">
        <v>0</v>
      </c>
      <c r="AL56" s="1">
        <v>0</v>
      </c>
      <c r="AQ56" s="1">
        <v>1389</v>
      </c>
      <c r="AR56" s="1">
        <v>0</v>
      </c>
      <c r="AS56" s="1">
        <v>1389</v>
      </c>
      <c r="AT56" s="1">
        <v>1389</v>
      </c>
      <c r="AY56" s="1">
        <v>3895358.7</v>
      </c>
      <c r="AZ56" s="1">
        <v>0</v>
      </c>
      <c r="BA56" s="1">
        <v>0</v>
      </c>
      <c r="BC56" s="1">
        <v>0</v>
      </c>
      <c r="BD56" s="1">
        <v>3895358.7</v>
      </c>
      <c r="BE56" s="1">
        <v>0</v>
      </c>
      <c r="BL56" s="1">
        <v>0</v>
      </c>
      <c r="BM56" s="1">
        <v>0</v>
      </c>
      <c r="BT56" s="1">
        <v>0</v>
      </c>
      <c r="BU56" s="1">
        <v>0</v>
      </c>
      <c r="BZ56" s="1">
        <v>0</v>
      </c>
      <c r="CN56" s="1">
        <v>0</v>
      </c>
      <c r="CO56" s="1">
        <v>0</v>
      </c>
      <c r="CU56" s="1">
        <v>0</v>
      </c>
      <c r="DB56" s="1">
        <v>0</v>
      </c>
      <c r="DF56" s="1">
        <v>47985468.079999998</v>
      </c>
      <c r="DG56" s="1">
        <v>0</v>
      </c>
      <c r="DH56" s="1">
        <v>0</v>
      </c>
      <c r="DK56" s="1">
        <v>0</v>
      </c>
      <c r="DN56" s="1">
        <v>0</v>
      </c>
      <c r="DQ56" s="1">
        <v>47985468.079999998</v>
      </c>
      <c r="DR56" s="1">
        <v>1478553.5429257452</v>
      </c>
      <c r="DS56" s="1">
        <v>46506914.537074253</v>
      </c>
      <c r="DV56" s="1">
        <v>0</v>
      </c>
      <c r="DZ56" s="1">
        <v>0</v>
      </c>
      <c r="EA56" s="1">
        <v>0</v>
      </c>
      <c r="ED56" s="1">
        <v>0</v>
      </c>
      <c r="EG56" s="1">
        <v>0</v>
      </c>
      <c r="EK56" s="1">
        <v>0</v>
      </c>
      <c r="EM56" s="1">
        <v>0</v>
      </c>
      <c r="EQ56" s="1">
        <v>0</v>
      </c>
      <c r="EU56" s="1">
        <v>0</v>
      </c>
      <c r="EZ56" s="1">
        <v>0</v>
      </c>
      <c r="FB56" s="1">
        <v>0</v>
      </c>
      <c r="FF56" s="1">
        <v>0</v>
      </c>
      <c r="FJ56" s="1">
        <v>0</v>
      </c>
      <c r="FO56" s="1">
        <v>0</v>
      </c>
      <c r="FW56" s="1">
        <v>18212852.990000002</v>
      </c>
      <c r="FX56" s="1">
        <v>18212859.400000002</v>
      </c>
      <c r="FY56" s="1">
        <v>-5.6900000004097819</v>
      </c>
      <c r="FZ56" s="1">
        <v>-0.72000000003026798</v>
      </c>
      <c r="GB56" s="1">
        <v>10060508.622499999</v>
      </c>
      <c r="GF56" s="1">
        <v>83372476.642500013</v>
      </c>
    </row>
    <row r="57" spans="2:190" s="1" customFormat="1">
      <c r="B57" s="1395">
        <v>43435</v>
      </c>
      <c r="C57" s="1">
        <v>0</v>
      </c>
      <c r="E57" s="1">
        <v>2538880.39</v>
      </c>
      <c r="G57" s="1">
        <v>2538880.39</v>
      </c>
      <c r="J57" s="1">
        <v>95772.540000000008</v>
      </c>
      <c r="K57" s="1">
        <v>95772.540000000008</v>
      </c>
      <c r="L57" s="1">
        <v>95772.540000000008</v>
      </c>
      <c r="N57" s="1">
        <v>0</v>
      </c>
      <c r="Q57" s="1">
        <v>0</v>
      </c>
      <c r="U57" s="1">
        <v>0</v>
      </c>
      <c r="V57" s="1">
        <v>0</v>
      </c>
      <c r="W57" s="1">
        <v>0</v>
      </c>
      <c r="Z57" s="1">
        <v>0</v>
      </c>
      <c r="AC57" s="1">
        <v>0</v>
      </c>
      <c r="AG57" s="1">
        <v>0</v>
      </c>
      <c r="AL57" s="1">
        <v>0</v>
      </c>
      <c r="AQ57" s="1">
        <v>1389</v>
      </c>
      <c r="AR57" s="1">
        <v>0</v>
      </c>
      <c r="AS57" s="1">
        <v>1389</v>
      </c>
      <c r="AT57" s="1">
        <v>1389</v>
      </c>
      <c r="AY57" s="1">
        <v>3895358.7</v>
      </c>
      <c r="AZ57" s="1">
        <v>0</v>
      </c>
      <c r="BA57" s="1">
        <v>0</v>
      </c>
      <c r="BC57" s="1">
        <v>0</v>
      </c>
      <c r="BD57" s="1">
        <v>3895358.7</v>
      </c>
      <c r="BE57" s="1">
        <v>0</v>
      </c>
      <c r="BL57" s="1">
        <v>0</v>
      </c>
      <c r="BM57" s="1">
        <v>0</v>
      </c>
      <c r="BT57" s="1">
        <v>0</v>
      </c>
      <c r="BU57" s="1">
        <v>0</v>
      </c>
      <c r="BZ57" s="1">
        <v>0</v>
      </c>
      <c r="CN57" s="1">
        <v>0</v>
      </c>
      <c r="CO57" s="1">
        <v>0</v>
      </c>
      <c r="CU57" s="1">
        <v>0</v>
      </c>
      <c r="DB57" s="1">
        <v>0</v>
      </c>
      <c r="DF57" s="1">
        <v>48172674.459999993</v>
      </c>
      <c r="DG57" s="1">
        <v>0</v>
      </c>
      <c r="DH57" s="1">
        <v>0</v>
      </c>
      <c r="DK57" s="1">
        <v>0</v>
      </c>
      <c r="DN57" s="1">
        <v>0</v>
      </c>
      <c r="DQ57" s="1">
        <v>48172674.459999993</v>
      </c>
      <c r="DR57" s="1">
        <v>1484321.8446112853</v>
      </c>
      <c r="DS57" s="1">
        <v>46688352.615388706</v>
      </c>
      <c r="DV57" s="1">
        <v>0</v>
      </c>
      <c r="DZ57" s="1">
        <v>0</v>
      </c>
      <c r="EA57" s="1">
        <v>0</v>
      </c>
      <c r="ED57" s="1">
        <v>0</v>
      </c>
      <c r="EG57" s="1">
        <v>0</v>
      </c>
      <c r="EK57" s="1">
        <v>0</v>
      </c>
      <c r="EM57" s="1">
        <v>0</v>
      </c>
      <c r="EQ57" s="1">
        <v>0</v>
      </c>
      <c r="EU57" s="1">
        <v>0</v>
      </c>
      <c r="EZ57" s="1">
        <v>0</v>
      </c>
      <c r="FB57" s="1">
        <v>0</v>
      </c>
      <c r="FF57" s="1">
        <v>0</v>
      </c>
      <c r="FJ57" s="1">
        <v>0</v>
      </c>
      <c r="FO57" s="1">
        <v>0</v>
      </c>
      <c r="FW57" s="1">
        <v>18212852.990000002</v>
      </c>
      <c r="FX57" s="1">
        <v>18212859.400000002</v>
      </c>
      <c r="FY57" s="1">
        <v>-5.6900000004097819</v>
      </c>
      <c r="FZ57" s="1">
        <v>-0.72000000003026798</v>
      </c>
      <c r="GB57" s="1">
        <v>8499318.5299999993</v>
      </c>
      <c r="GF57" s="1">
        <v>81416246.609999999</v>
      </c>
    </row>
    <row r="60" spans="2:190" ht="15.75">
      <c r="B60" s="1395">
        <v>43466</v>
      </c>
      <c r="C60" s="1351">
        <v>0</v>
      </c>
      <c r="D60" s="1351"/>
      <c r="E60" s="1351">
        <v>2776259.45</v>
      </c>
      <c r="F60" s="1351"/>
      <c r="G60" s="1351">
        <v>2776259.45</v>
      </c>
      <c r="H60" s="1351"/>
      <c r="I60" s="1351"/>
      <c r="J60" s="1351">
        <v>80412.850000000006</v>
      </c>
      <c r="K60" s="1351">
        <v>80412.850000000006</v>
      </c>
      <c r="L60" s="1351">
        <v>80412.850000000006</v>
      </c>
      <c r="M60" s="1351"/>
      <c r="N60" s="1351">
        <v>0</v>
      </c>
      <c r="O60" s="1351"/>
      <c r="P60" s="1351"/>
      <c r="Q60" s="1351">
        <v>0</v>
      </c>
      <c r="R60" s="1351"/>
      <c r="S60" s="1351"/>
      <c r="T60" s="1351"/>
      <c r="U60" s="1351">
        <v>0</v>
      </c>
      <c r="V60" s="1351">
        <v>0</v>
      </c>
      <c r="W60" s="1351">
        <v>0</v>
      </c>
      <c r="X60" s="1351"/>
      <c r="Y60" s="1351"/>
      <c r="Z60" s="1351">
        <v>0</v>
      </c>
      <c r="AA60" s="1351"/>
      <c r="AB60" s="1351"/>
      <c r="AC60" s="1351">
        <v>0</v>
      </c>
      <c r="AD60" s="1351"/>
      <c r="AE60" s="1351"/>
      <c r="AF60" s="1351"/>
      <c r="AG60" s="1351">
        <v>0</v>
      </c>
      <c r="AH60" s="1351"/>
      <c r="AI60" s="1351"/>
      <c r="AJ60" s="1351"/>
      <c r="AK60" s="1351"/>
      <c r="AL60" s="1351">
        <v>0</v>
      </c>
      <c r="AM60" s="1351"/>
      <c r="AN60" s="1351"/>
      <c r="AO60" s="1351"/>
      <c r="AP60" s="1351"/>
      <c r="AQ60" s="1351">
        <v>1389</v>
      </c>
      <c r="AR60" s="1351">
        <v>0</v>
      </c>
      <c r="AS60" s="1351">
        <v>1389</v>
      </c>
      <c r="AT60" s="1351">
        <v>1389</v>
      </c>
      <c r="AU60" s="1351"/>
      <c r="AV60" s="1351"/>
      <c r="AW60" s="1351"/>
      <c r="AX60" s="1351"/>
      <c r="AY60" s="1351">
        <v>3895358.7</v>
      </c>
      <c r="AZ60" s="1351">
        <v>0</v>
      </c>
      <c r="BA60" s="1351">
        <v>0</v>
      </c>
      <c r="BB60" s="1351"/>
      <c r="BC60" s="1351">
        <v>0</v>
      </c>
      <c r="BD60" s="1351">
        <v>3895358.7</v>
      </c>
      <c r="BE60" s="1351">
        <v>0</v>
      </c>
      <c r="BF60" s="1351"/>
      <c r="BG60" s="1351"/>
      <c r="BH60" s="1351"/>
      <c r="BI60" s="1351"/>
      <c r="BJ60" s="1351"/>
      <c r="BK60" s="1351"/>
      <c r="BL60" s="1351">
        <v>0</v>
      </c>
      <c r="BM60" s="1351">
        <v>0</v>
      </c>
      <c r="BN60" s="1351"/>
      <c r="BO60" s="1351"/>
      <c r="BP60" s="1351"/>
      <c r="BQ60" s="1351"/>
      <c r="BR60" s="1351"/>
      <c r="BS60" s="1351"/>
      <c r="BT60" s="1351">
        <v>0</v>
      </c>
      <c r="BU60" s="1351">
        <v>0</v>
      </c>
      <c r="BV60" s="1351"/>
      <c r="BW60" s="1351"/>
      <c r="BX60" s="1351"/>
      <c r="BY60" s="1351"/>
      <c r="BZ60" s="1351">
        <v>0</v>
      </c>
      <c r="CA60" s="1351"/>
      <c r="CB60" s="1351"/>
      <c r="CC60" s="1351"/>
      <c r="CD60" s="1351"/>
      <c r="CE60" s="1351"/>
      <c r="CF60" s="1351"/>
      <c r="CG60" s="1351"/>
      <c r="CH60" s="1351"/>
      <c r="CI60" s="1351"/>
      <c r="CJ60" s="1351"/>
      <c r="CK60" s="1351"/>
      <c r="CL60" s="1351"/>
      <c r="CM60" s="1351"/>
      <c r="CN60" s="1351">
        <v>0</v>
      </c>
      <c r="CO60" s="1351">
        <v>0</v>
      </c>
      <c r="CP60" s="1351"/>
      <c r="CQ60" s="1351"/>
      <c r="CR60" s="1351"/>
      <c r="CS60" s="1351"/>
      <c r="CT60" s="1351"/>
      <c r="CU60" s="1351">
        <v>0</v>
      </c>
      <c r="CV60" s="1351"/>
      <c r="CW60" s="1351"/>
      <c r="CX60" s="1351"/>
      <c r="CY60" s="1351"/>
      <c r="CZ60" s="1351"/>
      <c r="DA60" s="1351"/>
      <c r="DB60" s="1351">
        <v>0</v>
      </c>
      <c r="DC60" s="1351"/>
      <c r="DD60" s="1351"/>
      <c r="DE60" s="1351"/>
      <c r="DF60" s="1351">
        <v>48687285.489999995</v>
      </c>
      <c r="DG60" s="1351">
        <v>0</v>
      </c>
      <c r="DH60" s="1351">
        <v>0</v>
      </c>
      <c r="DI60" s="1351"/>
      <c r="DJ60" s="1351"/>
      <c r="DK60" s="1351">
        <v>0</v>
      </c>
      <c r="DL60" s="1351"/>
      <c r="DM60" s="1351"/>
      <c r="DN60" s="1351">
        <v>0</v>
      </c>
      <c r="DO60" s="1351"/>
      <c r="DP60" s="1351"/>
      <c r="DQ60" s="1351">
        <v>48687285.489999995</v>
      </c>
      <c r="DR60" s="1351">
        <v>1500178.3109974556</v>
      </c>
      <c r="DS60" s="1351">
        <v>47187107.179002538</v>
      </c>
      <c r="DT60" s="1351"/>
      <c r="DU60" s="1351"/>
      <c r="DV60" s="1351">
        <v>0</v>
      </c>
      <c r="DW60" s="1351"/>
      <c r="DX60" s="1351"/>
      <c r="DY60" s="1351"/>
      <c r="DZ60" s="1351">
        <v>0</v>
      </c>
      <c r="EA60" s="1351">
        <v>0</v>
      </c>
      <c r="EB60" s="1351"/>
      <c r="EC60" s="1351"/>
      <c r="ED60" s="1351">
        <v>0</v>
      </c>
      <c r="EE60" s="1351"/>
      <c r="EF60" s="1351"/>
      <c r="EG60" s="1351">
        <v>0</v>
      </c>
      <c r="EH60" s="1351"/>
      <c r="EI60" s="1351"/>
      <c r="EJ60" s="1351"/>
      <c r="EK60" s="1351">
        <v>0</v>
      </c>
      <c r="EL60" s="1351"/>
      <c r="EM60" s="1351">
        <v>0</v>
      </c>
      <c r="EN60" s="1351"/>
      <c r="EO60" s="1351"/>
      <c r="EP60" s="1351"/>
      <c r="EQ60" s="1351">
        <v>0</v>
      </c>
      <c r="ER60" s="1351"/>
      <c r="ES60" s="1351"/>
      <c r="ET60" s="1351"/>
      <c r="EU60" s="1351">
        <v>0</v>
      </c>
      <c r="EV60" s="1351"/>
      <c r="EW60" s="1351"/>
      <c r="EX60" s="1351"/>
      <c r="EY60" s="1351"/>
      <c r="EZ60" s="1351">
        <v>0</v>
      </c>
      <c r="FA60" s="1351"/>
      <c r="FB60" s="1351">
        <v>0</v>
      </c>
      <c r="FC60" s="1351"/>
      <c r="FD60" s="1351"/>
      <c r="FE60" s="1351"/>
      <c r="FF60" s="1351">
        <v>0</v>
      </c>
      <c r="FG60" s="1351"/>
      <c r="FH60" s="1351"/>
      <c r="FI60" s="1351"/>
      <c r="FJ60" s="1351">
        <v>0</v>
      </c>
      <c r="FK60" s="1351"/>
      <c r="FL60" s="1351"/>
      <c r="FM60" s="1351"/>
      <c r="FN60" s="1351"/>
      <c r="FO60" s="1351">
        <v>0</v>
      </c>
      <c r="FP60" s="1351"/>
      <c r="FQ60" s="1351"/>
      <c r="FR60" s="1351"/>
      <c r="FS60" s="1351"/>
      <c r="FT60" s="1351"/>
      <c r="FU60" s="1351"/>
      <c r="FV60" s="1351"/>
      <c r="FW60" s="1351">
        <v>18212852.990000002</v>
      </c>
      <c r="FX60" s="1351">
        <v>18212859.400000002</v>
      </c>
      <c r="FY60" s="1351">
        <v>-5.6900000004097819</v>
      </c>
      <c r="FZ60" s="1351">
        <v>-0.72000000003026798</v>
      </c>
      <c r="GA60" s="1351"/>
      <c r="GB60" s="1351">
        <v>8679306.4299999997</v>
      </c>
      <c r="GC60" s="1351"/>
      <c r="GD60" s="1351"/>
      <c r="GE60" s="1351"/>
      <c r="GF60" s="1351">
        <v>82332864.909999996</v>
      </c>
      <c r="GG60" s="1351"/>
      <c r="GH60" s="1351"/>
    </row>
    <row r="61" spans="2:190" ht="15.75">
      <c r="B61" s="1395">
        <v>43497</v>
      </c>
      <c r="C61" s="1026">
        <v>0</v>
      </c>
      <c r="E61" s="1026">
        <v>2714659.45</v>
      </c>
      <c r="G61" s="1026">
        <v>2714659.45</v>
      </c>
      <c r="J61" s="1026">
        <v>81223.63</v>
      </c>
      <c r="K61" s="1026">
        <v>81223.63</v>
      </c>
      <c r="L61" s="1026">
        <v>81223.63</v>
      </c>
      <c r="N61" s="1026">
        <v>0</v>
      </c>
      <c r="Q61" s="1026">
        <v>0</v>
      </c>
      <c r="U61" s="1026">
        <v>0</v>
      </c>
      <c r="V61" s="1026">
        <v>0</v>
      </c>
      <c r="W61" s="1026">
        <v>0</v>
      </c>
      <c r="Z61" s="1026">
        <v>0</v>
      </c>
      <c r="AC61" s="1026">
        <v>0</v>
      </c>
      <c r="AG61" s="1026">
        <v>0</v>
      </c>
      <c r="AL61" s="1026">
        <v>0</v>
      </c>
      <c r="AQ61" s="1026">
        <v>578</v>
      </c>
      <c r="AR61" s="1026">
        <v>0</v>
      </c>
      <c r="AS61" s="1026">
        <v>578</v>
      </c>
      <c r="AT61" s="1026">
        <v>578</v>
      </c>
      <c r="AY61" s="1026">
        <v>3895358.7</v>
      </c>
      <c r="AZ61" s="1026">
        <v>0</v>
      </c>
      <c r="BA61" s="1026">
        <v>0</v>
      </c>
      <c r="BC61" s="1026">
        <v>0</v>
      </c>
      <c r="BD61" s="1026">
        <v>3895358.7</v>
      </c>
      <c r="BE61" s="1026">
        <v>0</v>
      </c>
      <c r="BL61" s="1026">
        <v>0</v>
      </c>
      <c r="BM61" s="1026">
        <v>0</v>
      </c>
      <c r="BT61" s="1026">
        <v>0</v>
      </c>
      <c r="BU61" s="1026">
        <v>0</v>
      </c>
      <c r="BZ61" s="1026">
        <v>0</v>
      </c>
      <c r="CN61" s="1026">
        <v>0</v>
      </c>
      <c r="CO61" s="1026">
        <v>0</v>
      </c>
      <c r="CU61" s="1026">
        <v>0</v>
      </c>
      <c r="DB61" s="1026">
        <v>0</v>
      </c>
      <c r="DF61" s="1026">
        <v>48952655.489999995</v>
      </c>
      <c r="DG61" s="1026">
        <v>0</v>
      </c>
      <c r="DH61" s="1026">
        <v>0</v>
      </c>
      <c r="DK61" s="1026">
        <v>0</v>
      </c>
      <c r="DN61" s="1026">
        <v>0</v>
      </c>
      <c r="DQ61" s="1026">
        <v>48952655.489999995</v>
      </c>
      <c r="DR61" s="1026">
        <v>1508355.0313543784</v>
      </c>
      <c r="DS61" s="1026">
        <v>47444300.458645619</v>
      </c>
      <c r="DV61" s="1026">
        <v>0</v>
      </c>
      <c r="DZ61" s="1026">
        <v>0</v>
      </c>
      <c r="EA61" s="1026">
        <v>0</v>
      </c>
      <c r="ED61" s="1026">
        <v>0</v>
      </c>
      <c r="EG61" s="1026">
        <v>0</v>
      </c>
      <c r="EK61" s="1026">
        <v>0</v>
      </c>
      <c r="EM61" s="1026">
        <v>0</v>
      </c>
      <c r="EQ61" s="1026">
        <v>0</v>
      </c>
      <c r="EU61" s="1026">
        <v>0</v>
      </c>
      <c r="EZ61" s="1026">
        <v>0</v>
      </c>
      <c r="FB61" s="1026">
        <v>0</v>
      </c>
      <c r="FF61" s="1026">
        <v>0</v>
      </c>
      <c r="FJ61" s="1026">
        <v>0</v>
      </c>
      <c r="FO61" s="1026">
        <v>0</v>
      </c>
      <c r="FW61" s="1026">
        <v>18212852.990000002</v>
      </c>
      <c r="FX61" s="1026">
        <v>18212859.400000002</v>
      </c>
      <c r="FY61" s="1026">
        <v>-5.6900000004097819</v>
      </c>
      <c r="FZ61" s="1026">
        <v>-0.72000000003026798</v>
      </c>
      <c r="GB61" s="1026">
        <v>8590654.4299999997</v>
      </c>
      <c r="GF61" s="1026">
        <v>82447982.689999998</v>
      </c>
    </row>
    <row r="62" spans="2:190" ht="15.75">
      <c r="B62" s="1395">
        <v>43525</v>
      </c>
      <c r="C62" s="1026">
        <v>0</v>
      </c>
      <c r="E62" s="1026">
        <v>2991851.45</v>
      </c>
      <c r="G62" s="1026">
        <v>2991851.45</v>
      </c>
      <c r="J62" s="1026">
        <v>81223.63</v>
      </c>
      <c r="K62" s="1026">
        <v>81223.63</v>
      </c>
      <c r="L62" s="1026">
        <v>81223.63</v>
      </c>
      <c r="N62" s="1026">
        <v>0</v>
      </c>
      <c r="Q62" s="1026">
        <v>0</v>
      </c>
      <c r="U62" s="1026">
        <v>0</v>
      </c>
      <c r="V62" s="1026">
        <v>0</v>
      </c>
      <c r="W62" s="1026">
        <v>0</v>
      </c>
      <c r="Z62" s="1026">
        <v>0</v>
      </c>
      <c r="AC62" s="1026">
        <v>0</v>
      </c>
      <c r="AG62" s="1026">
        <v>0</v>
      </c>
      <c r="AL62" s="1026">
        <v>0</v>
      </c>
      <c r="AQ62" s="1026">
        <v>578</v>
      </c>
      <c r="AR62" s="1026">
        <v>0</v>
      </c>
      <c r="AS62" s="1026">
        <v>578</v>
      </c>
      <c r="AT62" s="1026">
        <v>578</v>
      </c>
      <c r="AY62" s="1026">
        <v>3895358.7</v>
      </c>
      <c r="AZ62" s="1026">
        <v>0</v>
      </c>
      <c r="BA62" s="1026">
        <v>0</v>
      </c>
      <c r="BC62" s="1026">
        <v>0</v>
      </c>
      <c r="BD62" s="1026">
        <v>3895358.7</v>
      </c>
      <c r="BE62" s="1026">
        <v>0</v>
      </c>
      <c r="BL62" s="1026">
        <v>0</v>
      </c>
      <c r="BM62" s="1026">
        <v>0</v>
      </c>
      <c r="BT62" s="1026">
        <v>0</v>
      </c>
      <c r="BU62" s="1026">
        <v>0</v>
      </c>
      <c r="BZ62" s="1026">
        <v>0</v>
      </c>
      <c r="CN62" s="1026">
        <v>0</v>
      </c>
      <c r="CO62" s="1026">
        <v>0</v>
      </c>
      <c r="CU62" s="1026">
        <v>0</v>
      </c>
      <c r="DB62" s="1026">
        <v>0</v>
      </c>
      <c r="DF62" s="1026">
        <v>49184835.489999995</v>
      </c>
      <c r="DG62" s="1026">
        <v>0</v>
      </c>
      <c r="DH62" s="1026">
        <v>0</v>
      </c>
      <c r="DK62" s="1026">
        <v>0</v>
      </c>
      <c r="DN62" s="1026">
        <v>0</v>
      </c>
      <c r="DQ62" s="1026">
        <v>49184835.489999995</v>
      </c>
      <c r="DR62" s="1026">
        <v>1515509.0839318</v>
      </c>
      <c r="DS62" s="1026">
        <v>47669326.406068198</v>
      </c>
      <c r="DV62" s="1026">
        <v>0</v>
      </c>
      <c r="DZ62" s="1026">
        <v>0</v>
      </c>
      <c r="EA62" s="1026">
        <v>0</v>
      </c>
      <c r="ED62" s="1026">
        <v>0</v>
      </c>
      <c r="EG62" s="1026">
        <v>0</v>
      </c>
      <c r="EK62" s="1026">
        <v>0</v>
      </c>
      <c r="EM62" s="1026">
        <v>0</v>
      </c>
      <c r="EQ62" s="1026">
        <v>0</v>
      </c>
      <c r="EU62" s="1026">
        <v>0</v>
      </c>
      <c r="EZ62" s="1026">
        <v>0</v>
      </c>
      <c r="FB62" s="1026">
        <v>0</v>
      </c>
      <c r="FF62" s="1026">
        <v>0</v>
      </c>
      <c r="FJ62" s="1026">
        <v>0</v>
      </c>
      <c r="FO62" s="1026">
        <v>0</v>
      </c>
      <c r="FW62" s="1026">
        <v>18212852.990000002</v>
      </c>
      <c r="FX62" s="1026">
        <v>18212859.400000002</v>
      </c>
      <c r="FY62" s="1026">
        <v>-5.6900000004097819</v>
      </c>
      <c r="FZ62" s="1026">
        <v>-0.72000000003026798</v>
      </c>
      <c r="GB62" s="1026">
        <v>8232490.4299999988</v>
      </c>
      <c r="GF62" s="1026">
        <v>82599190.689999983</v>
      </c>
    </row>
    <row r="63" spans="2:190" ht="15.75">
      <c r="B63" s="1395">
        <v>43556</v>
      </c>
      <c r="C63" s="1026">
        <v>0</v>
      </c>
      <c r="E63" s="1026">
        <v>3163491.8</v>
      </c>
      <c r="G63" s="1026">
        <v>3163491.8</v>
      </c>
      <c r="J63" s="1026">
        <v>81801.850000000006</v>
      </c>
      <c r="K63" s="1026">
        <v>81801.850000000006</v>
      </c>
      <c r="L63" s="1026">
        <v>81801.850000000006</v>
      </c>
      <c r="N63" s="1026">
        <v>0</v>
      </c>
      <c r="Q63" s="1026">
        <v>0</v>
      </c>
      <c r="U63" s="1026">
        <v>0</v>
      </c>
      <c r="V63" s="1026">
        <v>0</v>
      </c>
      <c r="W63" s="1026">
        <v>0</v>
      </c>
      <c r="Z63" s="1026">
        <v>0</v>
      </c>
      <c r="AC63" s="1026">
        <v>0</v>
      </c>
      <c r="AG63" s="1026">
        <v>0</v>
      </c>
      <c r="AL63" s="1026">
        <v>0</v>
      </c>
      <c r="AQ63" s="1026">
        <v>0</v>
      </c>
      <c r="AR63" s="1026">
        <v>0</v>
      </c>
      <c r="AS63" s="1026">
        <v>0</v>
      </c>
      <c r="AT63" s="1026">
        <v>0</v>
      </c>
      <c r="AY63" s="1026">
        <v>3895358.7</v>
      </c>
      <c r="AZ63" s="1026">
        <v>0</v>
      </c>
      <c r="BA63" s="1026">
        <v>0</v>
      </c>
      <c r="BC63" s="1026">
        <v>0</v>
      </c>
      <c r="BD63" s="1026">
        <v>3895358.7</v>
      </c>
      <c r="BE63" s="1026">
        <v>0</v>
      </c>
      <c r="BL63" s="1026">
        <v>0</v>
      </c>
      <c r="BM63" s="1026">
        <v>0</v>
      </c>
      <c r="BT63" s="1026">
        <v>0</v>
      </c>
      <c r="BU63" s="1026">
        <v>0</v>
      </c>
      <c r="BZ63" s="1026">
        <v>0</v>
      </c>
      <c r="CN63" s="1026">
        <v>0</v>
      </c>
      <c r="CO63" s="1026">
        <v>0</v>
      </c>
      <c r="CU63" s="1026">
        <v>0</v>
      </c>
      <c r="DB63" s="1026">
        <v>0</v>
      </c>
      <c r="DF63" s="1026">
        <v>49263770.339999996</v>
      </c>
      <c r="DG63" s="1026">
        <v>0</v>
      </c>
      <c r="DH63" s="1026">
        <v>0</v>
      </c>
      <c r="DK63" s="1026">
        <v>0</v>
      </c>
      <c r="DN63" s="1026">
        <v>0</v>
      </c>
      <c r="DQ63" s="1026">
        <v>49263770.339999996</v>
      </c>
      <c r="DR63" s="1026">
        <v>1517941.2661485751</v>
      </c>
      <c r="DS63" s="1026">
        <v>47745829.073851421</v>
      </c>
      <c r="DV63" s="1026">
        <v>0</v>
      </c>
      <c r="DZ63" s="1026">
        <v>0</v>
      </c>
      <c r="EA63" s="1026">
        <v>0</v>
      </c>
      <c r="ED63" s="1026">
        <v>0</v>
      </c>
      <c r="EG63" s="1026">
        <v>0</v>
      </c>
      <c r="EK63" s="1026">
        <v>0</v>
      </c>
      <c r="EM63" s="1026">
        <v>0</v>
      </c>
      <c r="EQ63" s="1026">
        <v>0</v>
      </c>
      <c r="EU63" s="1026">
        <v>0</v>
      </c>
      <c r="EZ63" s="1026">
        <v>0</v>
      </c>
      <c r="FB63" s="1026">
        <v>0</v>
      </c>
      <c r="FF63" s="1026">
        <v>0</v>
      </c>
      <c r="FJ63" s="1026">
        <v>0</v>
      </c>
      <c r="FO63" s="1026">
        <v>0</v>
      </c>
      <c r="FW63" s="1026">
        <v>18212852.990000002</v>
      </c>
      <c r="FX63" s="1026">
        <v>18212859.400000002</v>
      </c>
      <c r="FY63" s="1026">
        <v>-5.6900000004097819</v>
      </c>
      <c r="FZ63" s="1026">
        <v>-0.72000000003026798</v>
      </c>
      <c r="GB63" s="1026">
        <v>8682284.9499999993</v>
      </c>
      <c r="GF63" s="1026">
        <v>83299560.63000001</v>
      </c>
    </row>
    <row r="64" spans="2:190" ht="15.75">
      <c r="B64" s="1395">
        <v>43586</v>
      </c>
      <c r="C64" s="1026">
        <v>0</v>
      </c>
      <c r="E64" s="1026">
        <v>2514659.85</v>
      </c>
      <c r="G64" s="1026">
        <v>2514659.85</v>
      </c>
      <c r="J64" s="1026">
        <v>236760.84999999998</v>
      </c>
      <c r="K64" s="1026">
        <v>236760.84999999998</v>
      </c>
      <c r="L64" s="1026">
        <v>236760.84999999998</v>
      </c>
      <c r="N64" s="1026">
        <v>0</v>
      </c>
      <c r="Q64" s="1026">
        <v>0</v>
      </c>
      <c r="U64" s="1026">
        <v>0</v>
      </c>
      <c r="V64" s="1026">
        <v>0</v>
      </c>
      <c r="W64" s="1026">
        <v>0</v>
      </c>
      <c r="Z64" s="1026">
        <v>0</v>
      </c>
      <c r="AC64" s="1026">
        <v>0</v>
      </c>
      <c r="AG64" s="1026">
        <v>0</v>
      </c>
      <c r="AL64" s="1026">
        <v>0</v>
      </c>
      <c r="AQ64" s="1026">
        <v>0</v>
      </c>
      <c r="AR64" s="1026">
        <v>0</v>
      </c>
      <c r="AS64" s="1026">
        <v>0</v>
      </c>
      <c r="AT64" s="1026">
        <v>0</v>
      </c>
      <c r="AY64" s="1026">
        <v>3895358.7</v>
      </c>
      <c r="AZ64" s="1026">
        <v>0</v>
      </c>
      <c r="BA64" s="1026">
        <v>0</v>
      </c>
      <c r="BC64" s="1026">
        <v>0</v>
      </c>
      <c r="BD64" s="1026">
        <v>3895358.7</v>
      </c>
      <c r="BE64" s="1026">
        <v>0</v>
      </c>
      <c r="BL64" s="1026">
        <v>0</v>
      </c>
      <c r="BM64" s="1026">
        <v>0</v>
      </c>
      <c r="BT64" s="1026">
        <v>0</v>
      </c>
      <c r="BU64" s="1026">
        <v>0</v>
      </c>
      <c r="BZ64" s="1026">
        <v>0</v>
      </c>
      <c r="CN64" s="1026">
        <v>0</v>
      </c>
      <c r="CO64" s="1026">
        <v>0</v>
      </c>
      <c r="CU64" s="1026">
        <v>0</v>
      </c>
      <c r="DB64" s="1026">
        <v>0</v>
      </c>
      <c r="DF64" s="1026">
        <v>48164921.130000003</v>
      </c>
      <c r="DG64" s="1026">
        <v>0</v>
      </c>
      <c r="DH64" s="1026">
        <v>0</v>
      </c>
      <c r="DK64" s="1026">
        <v>0</v>
      </c>
      <c r="DN64" s="1026">
        <v>0</v>
      </c>
      <c r="DQ64" s="1026">
        <v>48164921.130000003</v>
      </c>
      <c r="DR64" s="1026">
        <v>1484082.9449193652</v>
      </c>
      <c r="DS64" s="1026">
        <v>46680838.18508064</v>
      </c>
      <c r="DV64" s="1026">
        <v>0</v>
      </c>
      <c r="DZ64" s="1026">
        <v>0</v>
      </c>
      <c r="EA64" s="1026">
        <v>0</v>
      </c>
      <c r="ED64" s="1026">
        <v>0</v>
      </c>
      <c r="EG64" s="1026">
        <v>0</v>
      </c>
      <c r="EK64" s="1026">
        <v>0</v>
      </c>
      <c r="EM64" s="1026">
        <v>0</v>
      </c>
      <c r="EQ64" s="1026">
        <v>0</v>
      </c>
      <c r="EU64" s="1026">
        <v>0</v>
      </c>
      <c r="EZ64" s="1026">
        <v>0</v>
      </c>
      <c r="FB64" s="1026">
        <v>0</v>
      </c>
      <c r="FF64" s="1026">
        <v>0</v>
      </c>
      <c r="FJ64" s="1026">
        <v>0</v>
      </c>
      <c r="FO64" s="1026">
        <v>0</v>
      </c>
      <c r="FW64" s="1026">
        <v>18212852.990000002</v>
      </c>
      <c r="FX64" s="1026">
        <v>18212859.400000002</v>
      </c>
      <c r="FY64" s="1026">
        <v>-5.6900000004097819</v>
      </c>
      <c r="FZ64" s="1026">
        <v>-0.72000000003026798</v>
      </c>
      <c r="GB64" s="1026">
        <v>8639032.5800000001</v>
      </c>
      <c r="GF64" s="1026">
        <v>81663586.100000009</v>
      </c>
    </row>
    <row r="65" spans="2:188" ht="15.75">
      <c r="B65" s="1395">
        <v>43617</v>
      </c>
      <c r="C65" s="1026">
        <v>0</v>
      </c>
      <c r="E65" s="1026">
        <v>1896671.34</v>
      </c>
      <c r="G65" s="1026">
        <v>1896671.34</v>
      </c>
      <c r="J65" s="1026">
        <v>236760.84999999998</v>
      </c>
      <c r="K65" s="1026">
        <v>236760.84999999998</v>
      </c>
      <c r="L65" s="1026">
        <v>236760.84999999998</v>
      </c>
      <c r="N65" s="1026">
        <v>0</v>
      </c>
      <c r="Q65" s="1026">
        <v>0</v>
      </c>
      <c r="U65" s="1026">
        <v>0</v>
      </c>
      <c r="V65" s="1026">
        <v>0</v>
      </c>
      <c r="W65" s="1026">
        <v>0</v>
      </c>
      <c r="Z65" s="1026">
        <v>0</v>
      </c>
      <c r="AC65" s="1026">
        <v>0</v>
      </c>
      <c r="AG65" s="1026">
        <v>0</v>
      </c>
      <c r="AL65" s="1026">
        <v>0</v>
      </c>
      <c r="AQ65" s="1026">
        <v>0</v>
      </c>
      <c r="AR65" s="1026">
        <v>0</v>
      </c>
      <c r="AS65" s="1026">
        <v>0</v>
      </c>
      <c r="AT65" s="1026">
        <v>0</v>
      </c>
      <c r="AY65" s="1026">
        <v>3895358.7</v>
      </c>
      <c r="AZ65" s="1026">
        <v>0</v>
      </c>
      <c r="BA65" s="1026">
        <v>0</v>
      </c>
      <c r="BC65" s="1026">
        <v>0</v>
      </c>
      <c r="BD65" s="1026">
        <v>3895358.7</v>
      </c>
      <c r="BE65" s="1026">
        <v>0</v>
      </c>
      <c r="BL65" s="1026">
        <v>0</v>
      </c>
      <c r="BM65" s="1026">
        <v>0</v>
      </c>
      <c r="BT65" s="1026">
        <v>0</v>
      </c>
      <c r="BU65" s="1026">
        <v>0</v>
      </c>
      <c r="BZ65" s="1026">
        <v>0</v>
      </c>
      <c r="CN65" s="1026">
        <v>0</v>
      </c>
      <c r="CO65" s="1026">
        <v>0</v>
      </c>
      <c r="CU65" s="1026">
        <v>0</v>
      </c>
      <c r="DB65" s="1026">
        <v>0</v>
      </c>
      <c r="DF65" s="1026">
        <v>48549614.279999994</v>
      </c>
      <c r="DG65" s="1026">
        <v>0</v>
      </c>
      <c r="DH65" s="1026">
        <v>0</v>
      </c>
      <c r="DK65" s="1026">
        <v>0</v>
      </c>
      <c r="DN65" s="1026">
        <v>0</v>
      </c>
      <c r="DQ65" s="1026">
        <v>48549614.279999994</v>
      </c>
      <c r="DR65" s="1026">
        <v>1495936.3130874839</v>
      </c>
      <c r="DS65" s="1026">
        <v>47053677.966912508</v>
      </c>
      <c r="DV65" s="1026">
        <v>0</v>
      </c>
      <c r="DZ65" s="1026">
        <v>0</v>
      </c>
      <c r="EA65" s="1026">
        <v>0</v>
      </c>
      <c r="ED65" s="1026">
        <v>0</v>
      </c>
      <c r="EG65" s="1026">
        <v>0</v>
      </c>
      <c r="EK65" s="1026">
        <v>0</v>
      </c>
      <c r="EM65" s="1026">
        <v>0</v>
      </c>
      <c r="EQ65" s="1026">
        <v>0</v>
      </c>
      <c r="EU65" s="1026">
        <v>0</v>
      </c>
      <c r="EZ65" s="1026">
        <v>0</v>
      </c>
      <c r="FB65" s="1026">
        <v>0</v>
      </c>
      <c r="FF65" s="1026">
        <v>0</v>
      </c>
      <c r="FJ65" s="1026">
        <v>0</v>
      </c>
      <c r="FO65" s="1026">
        <v>0</v>
      </c>
      <c r="FW65" s="1026">
        <v>18212852.990000002</v>
      </c>
      <c r="FX65" s="1026">
        <v>18212859.400000002</v>
      </c>
      <c r="FY65" s="1026">
        <v>-5.6900000004097819</v>
      </c>
      <c r="FZ65" s="1026">
        <v>-0.72000000003026798</v>
      </c>
      <c r="GB65" s="1026">
        <v>11814582.464999998</v>
      </c>
      <c r="GF65" s="1026">
        <v>84605840.625</v>
      </c>
    </row>
    <row r="66" spans="2:188" ht="15.75">
      <c r="B66" s="1395">
        <v>43647</v>
      </c>
      <c r="C66" s="1026">
        <v>0</v>
      </c>
      <c r="E66" s="1026">
        <v>1646924.7</v>
      </c>
      <c r="G66" s="1026">
        <v>1646924.7</v>
      </c>
      <c r="J66" s="1026">
        <v>1662666</v>
      </c>
      <c r="K66" s="1026">
        <v>1662666</v>
      </c>
      <c r="L66" s="1026">
        <v>1662666</v>
      </c>
      <c r="N66" s="1026">
        <v>0</v>
      </c>
      <c r="Q66" s="1026">
        <v>0</v>
      </c>
      <c r="U66" s="1026">
        <v>0</v>
      </c>
      <c r="V66" s="1026">
        <v>0</v>
      </c>
      <c r="W66" s="1026">
        <v>0</v>
      </c>
      <c r="Z66" s="1026">
        <v>0</v>
      </c>
      <c r="AC66" s="1026">
        <v>0</v>
      </c>
      <c r="AG66" s="1026">
        <v>0</v>
      </c>
      <c r="AL66" s="1026">
        <v>0</v>
      </c>
      <c r="AQ66" s="1026">
        <v>0</v>
      </c>
      <c r="AR66" s="1026">
        <v>0</v>
      </c>
      <c r="AS66" s="1026">
        <v>0</v>
      </c>
      <c r="AT66" s="1026">
        <v>0</v>
      </c>
      <c r="AY66" s="1026">
        <v>2337216</v>
      </c>
      <c r="AZ66" s="1026">
        <v>0</v>
      </c>
      <c r="BA66" s="1026">
        <v>0</v>
      </c>
      <c r="BC66" s="1026">
        <v>0</v>
      </c>
      <c r="BD66" s="1026">
        <v>2337216</v>
      </c>
      <c r="BE66" s="1026">
        <v>0</v>
      </c>
      <c r="BL66" s="1026">
        <v>0</v>
      </c>
      <c r="BM66" s="1026">
        <v>0</v>
      </c>
      <c r="BT66" s="1026">
        <v>0</v>
      </c>
      <c r="BU66" s="1026">
        <v>0</v>
      </c>
      <c r="BZ66" s="1026">
        <v>0</v>
      </c>
      <c r="CN66" s="1026">
        <v>0</v>
      </c>
      <c r="CO66" s="1026">
        <v>0</v>
      </c>
      <c r="CU66" s="1026">
        <v>0</v>
      </c>
      <c r="DB66" s="1026">
        <v>0</v>
      </c>
      <c r="DF66" s="1026">
        <v>41864989</v>
      </c>
      <c r="DG66" s="1026">
        <v>0</v>
      </c>
      <c r="DH66" s="1026">
        <v>0</v>
      </c>
      <c r="DK66" s="1026">
        <v>0</v>
      </c>
      <c r="DN66" s="1026">
        <v>0</v>
      </c>
      <c r="DQ66" s="1026">
        <v>41864989</v>
      </c>
      <c r="DR66" s="1026">
        <v>1289966</v>
      </c>
      <c r="DS66" s="1026">
        <v>40575023</v>
      </c>
      <c r="DV66" s="1026">
        <v>0</v>
      </c>
      <c r="DZ66" s="1026">
        <v>0</v>
      </c>
      <c r="EA66" s="1026">
        <v>0</v>
      </c>
      <c r="ED66" s="1026">
        <v>0</v>
      </c>
      <c r="EG66" s="1026">
        <v>0</v>
      </c>
      <c r="EK66" s="1026">
        <v>0</v>
      </c>
      <c r="EM66" s="1026">
        <v>0</v>
      </c>
      <c r="EQ66" s="1026">
        <v>0</v>
      </c>
      <c r="EU66" s="1026">
        <v>0</v>
      </c>
      <c r="EZ66" s="1026">
        <v>0</v>
      </c>
      <c r="FB66" s="1026">
        <v>0</v>
      </c>
      <c r="FF66" s="1026">
        <v>0</v>
      </c>
      <c r="FJ66" s="1026">
        <v>0</v>
      </c>
      <c r="FO66" s="1026">
        <v>0</v>
      </c>
      <c r="FW66" s="1026">
        <v>18212852.990000002</v>
      </c>
      <c r="FX66" s="1026">
        <v>18212859.400000002</v>
      </c>
      <c r="FY66" s="1026">
        <v>-5.6900000004097819</v>
      </c>
      <c r="FZ66" s="1026">
        <v>-0.72000000003026798</v>
      </c>
      <c r="GB66" s="1026">
        <v>14158018</v>
      </c>
      <c r="GF66" s="1026">
        <v>79882666.689999998</v>
      </c>
    </row>
    <row r="67" spans="2:188" ht="15.75">
      <c r="B67" s="1395">
        <v>43678</v>
      </c>
      <c r="C67" s="1026">
        <v>0</v>
      </c>
      <c r="D67" s="1026">
        <v>0</v>
      </c>
      <c r="E67" s="1026">
        <v>13883866.699999999</v>
      </c>
      <c r="F67" s="1026">
        <v>2.35190491</v>
      </c>
      <c r="G67" s="1026">
        <v>0</v>
      </c>
      <c r="H67" s="1026">
        <v>0</v>
      </c>
      <c r="I67" s="1026">
        <v>2.3372160000000002</v>
      </c>
      <c r="J67" s="1026">
        <v>0</v>
      </c>
      <c r="K67" s="1026">
        <v>0</v>
      </c>
      <c r="L67" s="1026">
        <v>0</v>
      </c>
      <c r="M67" s="1026">
        <v>0</v>
      </c>
      <c r="N67" s="1026">
        <v>0</v>
      </c>
      <c r="O67" s="1026">
        <v>0</v>
      </c>
      <c r="P67" s="1026">
        <v>40.657953540000008</v>
      </c>
      <c r="Q67" s="1026">
        <v>0</v>
      </c>
      <c r="R67" s="1026">
        <v>14.195060840000002</v>
      </c>
      <c r="S67" s="1026">
        <v>18.212852990000002</v>
      </c>
      <c r="T67" s="1026">
        <v>79.143374950000009</v>
      </c>
    </row>
    <row r="68" spans="2:188" ht="15.75">
      <c r="B68" s="1395">
        <v>43709</v>
      </c>
      <c r="C68" s="1026">
        <v>0</v>
      </c>
      <c r="E68" s="1026">
        <v>1052158.67</v>
      </c>
      <c r="G68" s="1026">
        <v>1052158.67</v>
      </c>
      <c r="J68" s="1026">
        <v>2351904.91</v>
      </c>
      <c r="K68" s="1026">
        <v>2351904.91</v>
      </c>
      <c r="L68" s="1026">
        <v>2351904.91</v>
      </c>
      <c r="N68" s="1026">
        <v>0</v>
      </c>
      <c r="Q68" s="1026">
        <v>0</v>
      </c>
      <c r="U68" s="1026">
        <v>0</v>
      </c>
      <c r="V68" s="1026">
        <v>0</v>
      </c>
      <c r="W68" s="1026">
        <v>0</v>
      </c>
      <c r="Z68" s="1026">
        <v>0</v>
      </c>
      <c r="AC68" s="1026">
        <v>0</v>
      </c>
      <c r="AG68" s="1026">
        <v>0</v>
      </c>
      <c r="AL68" s="1026">
        <v>0</v>
      </c>
      <c r="AQ68" s="1026">
        <v>0</v>
      </c>
      <c r="AR68" s="1026">
        <v>0</v>
      </c>
      <c r="AS68" s="1026">
        <v>0</v>
      </c>
      <c r="AT68" s="1026">
        <v>0</v>
      </c>
      <c r="AY68" s="1026">
        <v>2337216</v>
      </c>
      <c r="AZ68" s="1026">
        <v>0</v>
      </c>
      <c r="BA68" s="1026">
        <v>0</v>
      </c>
      <c r="BC68" s="1026">
        <v>0</v>
      </c>
      <c r="BD68" s="1026">
        <v>2337216</v>
      </c>
      <c r="BE68" s="1026">
        <v>0</v>
      </c>
      <c r="BL68" s="1026">
        <v>0</v>
      </c>
      <c r="BM68" s="1026">
        <v>0</v>
      </c>
      <c r="BT68" s="1026">
        <v>0</v>
      </c>
      <c r="BU68" s="1026">
        <v>0</v>
      </c>
      <c r="BZ68" s="1026">
        <v>0</v>
      </c>
      <c r="CN68" s="1026">
        <v>0</v>
      </c>
      <c r="CO68" s="1026">
        <v>0</v>
      </c>
      <c r="CU68" s="1026">
        <v>0</v>
      </c>
      <c r="DB68" s="1026">
        <v>0</v>
      </c>
      <c r="DF68" s="1026">
        <v>42352349.800000004</v>
      </c>
      <c r="DG68" s="1026">
        <v>0</v>
      </c>
      <c r="DH68" s="1026">
        <v>0</v>
      </c>
      <c r="DK68" s="1026">
        <v>0</v>
      </c>
      <c r="DN68" s="1026">
        <v>0</v>
      </c>
      <c r="DQ68" s="1026">
        <v>42352349.800000004</v>
      </c>
      <c r="DR68" s="1026">
        <v>1304982.9324082418</v>
      </c>
      <c r="DS68" s="1026">
        <v>41047366.867591761</v>
      </c>
      <c r="DV68" s="1026">
        <v>0</v>
      </c>
      <c r="DZ68" s="1026">
        <v>0</v>
      </c>
      <c r="EA68" s="1026">
        <v>0</v>
      </c>
      <c r="ED68" s="1026">
        <v>0</v>
      </c>
      <c r="EG68" s="1026">
        <v>0</v>
      </c>
      <c r="EK68" s="1026">
        <v>0</v>
      </c>
      <c r="EM68" s="1026">
        <v>0</v>
      </c>
      <c r="EQ68" s="1026">
        <v>0</v>
      </c>
      <c r="EU68" s="1026">
        <v>0</v>
      </c>
      <c r="EZ68" s="1026">
        <v>0</v>
      </c>
      <c r="FB68" s="1026">
        <v>0</v>
      </c>
      <c r="FF68" s="1026">
        <v>0</v>
      </c>
      <c r="FJ68" s="1026">
        <v>0</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5">
        <v>43739</v>
      </c>
      <c r="C69" s="1026">
        <v>0</v>
      </c>
      <c r="E69" s="1026">
        <v>970330.15</v>
      </c>
      <c r="G69" s="1026">
        <v>970330.15</v>
      </c>
      <c r="J69" s="1026">
        <v>2351904.91</v>
      </c>
      <c r="K69" s="1026">
        <v>2351904.91</v>
      </c>
      <c r="L69" s="1026">
        <v>2351904.91</v>
      </c>
      <c r="N69" s="1026">
        <v>0</v>
      </c>
      <c r="Q69" s="1026">
        <v>0</v>
      </c>
      <c r="U69" s="1026">
        <v>0</v>
      </c>
      <c r="V69" s="1026">
        <v>0</v>
      </c>
      <c r="W69" s="1026">
        <v>0</v>
      </c>
      <c r="Z69" s="1026">
        <v>0</v>
      </c>
      <c r="AC69" s="1026">
        <v>0</v>
      </c>
      <c r="AG69" s="1026">
        <v>0</v>
      </c>
      <c r="AL69" s="1026">
        <v>0</v>
      </c>
      <c r="AQ69" s="1026">
        <v>0</v>
      </c>
      <c r="AR69" s="1026">
        <v>0</v>
      </c>
      <c r="AS69" s="1026">
        <v>0</v>
      </c>
      <c r="AT69" s="1026">
        <v>0</v>
      </c>
      <c r="AY69" s="1026">
        <v>2337216</v>
      </c>
      <c r="AZ69" s="1026">
        <v>0</v>
      </c>
      <c r="BA69" s="1026">
        <v>0</v>
      </c>
      <c r="BC69" s="1026">
        <v>0</v>
      </c>
      <c r="BD69" s="1026">
        <v>2337216</v>
      </c>
      <c r="BE69" s="1026">
        <v>0</v>
      </c>
      <c r="BL69" s="1026">
        <v>0</v>
      </c>
      <c r="BM69" s="1026">
        <v>0</v>
      </c>
      <c r="BT69" s="1026">
        <v>0</v>
      </c>
      <c r="BU69" s="1026">
        <v>0</v>
      </c>
      <c r="BZ69" s="1026">
        <v>0</v>
      </c>
      <c r="CN69" s="1026">
        <v>0</v>
      </c>
      <c r="CO69" s="1026">
        <v>0</v>
      </c>
      <c r="CU69" s="1026">
        <v>0</v>
      </c>
      <c r="DB69" s="1026">
        <v>0</v>
      </c>
      <c r="DF69" s="1026">
        <v>40793953.539999999</v>
      </c>
      <c r="DG69" s="1026">
        <v>0</v>
      </c>
      <c r="DH69" s="1026">
        <v>0</v>
      </c>
      <c r="DK69" s="1026">
        <v>0</v>
      </c>
      <c r="DN69" s="1026">
        <v>0</v>
      </c>
      <c r="DQ69" s="1026">
        <v>40793953.539999999</v>
      </c>
      <c r="DR69" s="1026">
        <v>1256964.8051772271</v>
      </c>
      <c r="DS69" s="1026">
        <v>39536988.734822772</v>
      </c>
      <c r="DV69" s="1026">
        <v>0</v>
      </c>
      <c r="DZ69" s="1026">
        <v>0</v>
      </c>
      <c r="EA69" s="1026">
        <v>0</v>
      </c>
      <c r="ED69" s="1026">
        <v>0</v>
      </c>
      <c r="EG69" s="1026">
        <v>0</v>
      </c>
      <c r="EK69" s="1026">
        <v>0</v>
      </c>
      <c r="EM69" s="1026">
        <v>0</v>
      </c>
      <c r="EQ69" s="1026">
        <v>0</v>
      </c>
      <c r="EU69" s="1026">
        <v>0</v>
      </c>
      <c r="EZ69" s="1026">
        <v>0</v>
      </c>
      <c r="FB69" s="1026">
        <v>0</v>
      </c>
      <c r="FF69" s="1026">
        <v>0</v>
      </c>
      <c r="FJ69" s="1026">
        <v>0</v>
      </c>
      <c r="FO69" s="1026">
        <v>0</v>
      </c>
      <c r="FW69" s="1026">
        <v>18212852.990000002</v>
      </c>
      <c r="FX69" s="1026">
        <v>18212859.400000002</v>
      </c>
      <c r="FY69" s="1026">
        <v>-5.6900000004097819</v>
      </c>
      <c r="FZ69" s="1026">
        <v>-0.72000000003026798</v>
      </c>
      <c r="GB69" s="1026">
        <v>14602117.840000005</v>
      </c>
      <c r="GF69" s="1026">
        <v>79268375.430000007</v>
      </c>
    </row>
    <row r="70" spans="2:188" ht="15.75">
      <c r="B70" s="1395">
        <v>43770</v>
      </c>
      <c r="C70" s="1026">
        <v>0</v>
      </c>
      <c r="E70" s="1026">
        <v>1002387.22</v>
      </c>
      <c r="G70" s="1026">
        <v>1002387.22</v>
      </c>
      <c r="J70" s="1026">
        <v>2369047.91</v>
      </c>
      <c r="K70" s="1026">
        <v>2369047.91</v>
      </c>
      <c r="L70" s="1026">
        <v>2369047.91</v>
      </c>
      <c r="N70" s="1026">
        <v>0</v>
      </c>
      <c r="Q70" s="1026">
        <v>0</v>
      </c>
      <c r="U70" s="1026">
        <v>0</v>
      </c>
      <c r="V70" s="1026">
        <v>0</v>
      </c>
      <c r="W70" s="1026">
        <v>0</v>
      </c>
      <c r="Z70" s="1026">
        <v>0</v>
      </c>
      <c r="AC70" s="1026">
        <v>0</v>
      </c>
      <c r="AG70" s="1026">
        <v>0</v>
      </c>
      <c r="AL70" s="1026">
        <v>0</v>
      </c>
      <c r="AQ70" s="1026">
        <v>0</v>
      </c>
      <c r="AR70" s="1026">
        <v>0</v>
      </c>
      <c r="AS70" s="1026">
        <v>0</v>
      </c>
      <c r="AT70" s="1026">
        <v>0</v>
      </c>
      <c r="AY70" s="1026">
        <v>2337216</v>
      </c>
      <c r="AZ70" s="1026">
        <v>0</v>
      </c>
      <c r="BA70" s="1026">
        <v>0</v>
      </c>
      <c r="BC70" s="1026">
        <v>0</v>
      </c>
      <c r="BD70" s="1026">
        <v>2337216</v>
      </c>
      <c r="BE70" s="1026">
        <v>0</v>
      </c>
      <c r="BL70" s="1026">
        <v>0</v>
      </c>
      <c r="BM70" s="1026">
        <v>0</v>
      </c>
      <c r="BT70" s="1026">
        <v>0</v>
      </c>
      <c r="BU70" s="1026">
        <v>0</v>
      </c>
      <c r="BZ70" s="1026">
        <v>0</v>
      </c>
      <c r="CN70" s="1026">
        <v>0</v>
      </c>
      <c r="CO70" s="1026">
        <v>0</v>
      </c>
      <c r="CU70" s="1026">
        <v>0</v>
      </c>
      <c r="DB70" s="1026">
        <v>0</v>
      </c>
      <c r="DF70" s="1026">
        <v>41030753.539999999</v>
      </c>
      <c r="DG70" s="1026">
        <v>0</v>
      </c>
      <c r="DH70" s="1026">
        <v>0</v>
      </c>
      <c r="DK70" s="1026">
        <v>0</v>
      </c>
      <c r="DN70" s="1026">
        <v>0</v>
      </c>
      <c r="DQ70" s="1026">
        <v>41030753.539999999</v>
      </c>
      <c r="DR70" s="1026">
        <v>1264261.2116305537</v>
      </c>
      <c r="DS70" s="1026">
        <v>39766492.328369446</v>
      </c>
      <c r="DV70" s="1026">
        <v>0</v>
      </c>
      <c r="DZ70" s="1026">
        <v>0</v>
      </c>
      <c r="EA70" s="1026">
        <v>0</v>
      </c>
      <c r="ED70" s="1026">
        <v>0</v>
      </c>
      <c r="EG70" s="1026">
        <v>0</v>
      </c>
      <c r="EK70" s="1026">
        <v>0</v>
      </c>
      <c r="EM70" s="1026">
        <v>0</v>
      </c>
      <c r="EQ70" s="1026">
        <v>0</v>
      </c>
      <c r="EU70" s="1026">
        <v>0</v>
      </c>
      <c r="EZ70" s="1026">
        <v>0</v>
      </c>
      <c r="FB70" s="1026">
        <v>0</v>
      </c>
      <c r="FF70" s="1026">
        <v>0</v>
      </c>
      <c r="FJ70" s="1026">
        <v>0</v>
      </c>
      <c r="FO70" s="1026">
        <v>0</v>
      </c>
      <c r="FW70" s="1026">
        <v>18212852.990000002</v>
      </c>
      <c r="FX70" s="1026">
        <v>18212859.400000002</v>
      </c>
      <c r="FY70" s="1026">
        <v>-5.6900000004097819</v>
      </c>
      <c r="FZ70" s="1026">
        <v>-0.72000000003026798</v>
      </c>
      <c r="GB70" s="1026">
        <v>14602117.840000005</v>
      </c>
      <c r="GF70" s="1026">
        <v>79554375.500000015</v>
      </c>
    </row>
    <row r="71" spans="2:188" ht="15.75">
      <c r="B71" s="1395">
        <v>43800</v>
      </c>
      <c r="C71" s="1026">
        <v>0</v>
      </c>
      <c r="E71" s="1026">
        <v>1052158.8299999998</v>
      </c>
      <c r="G71" s="1026">
        <v>1052158.8299999998</v>
      </c>
      <c r="J71" s="1026">
        <v>2351904.91</v>
      </c>
      <c r="K71" s="1026">
        <v>2351904.91</v>
      </c>
      <c r="L71" s="1026">
        <v>2351904.91</v>
      </c>
      <c r="N71" s="1026">
        <v>0</v>
      </c>
      <c r="Q71" s="1026">
        <v>0</v>
      </c>
      <c r="U71" s="1026">
        <v>0</v>
      </c>
      <c r="V71" s="1026">
        <v>0</v>
      </c>
      <c r="W71" s="1026">
        <v>0</v>
      </c>
      <c r="Z71" s="1026">
        <v>0</v>
      </c>
      <c r="AC71" s="1026">
        <v>0</v>
      </c>
      <c r="AG71" s="1026">
        <v>0</v>
      </c>
      <c r="AL71" s="1026">
        <v>0</v>
      </c>
      <c r="AQ71" s="1026">
        <v>0</v>
      </c>
      <c r="AR71" s="1026">
        <v>0</v>
      </c>
      <c r="AS71" s="1026">
        <v>0</v>
      </c>
      <c r="AT71" s="1026">
        <v>0</v>
      </c>
      <c r="AY71" s="1026">
        <v>2337216</v>
      </c>
      <c r="AZ71" s="1026">
        <v>0</v>
      </c>
      <c r="BA71" s="1026">
        <v>0</v>
      </c>
      <c r="BC71" s="1026">
        <v>0</v>
      </c>
      <c r="BD71" s="1026">
        <v>2337216</v>
      </c>
      <c r="BE71" s="1026">
        <v>0</v>
      </c>
      <c r="BL71" s="1026">
        <v>0</v>
      </c>
      <c r="BM71" s="1026">
        <v>0</v>
      </c>
      <c r="BT71" s="1026">
        <v>0</v>
      </c>
      <c r="BU71" s="1026">
        <v>0</v>
      </c>
      <c r="BZ71" s="1026">
        <v>0</v>
      </c>
      <c r="CN71" s="1026">
        <v>0</v>
      </c>
      <c r="CO71" s="1026">
        <v>0</v>
      </c>
      <c r="CU71" s="1026">
        <v>0</v>
      </c>
      <c r="DB71" s="1026">
        <v>0</v>
      </c>
      <c r="DF71" s="1026">
        <v>42625520.360000007</v>
      </c>
      <c r="DG71" s="1026">
        <v>0</v>
      </c>
      <c r="DH71" s="1026">
        <v>0</v>
      </c>
      <c r="DK71" s="1026">
        <v>0</v>
      </c>
      <c r="DN71" s="1026">
        <v>0</v>
      </c>
      <c r="DQ71" s="1026">
        <v>42625520.360000007</v>
      </c>
      <c r="DR71" s="1026">
        <v>1313400.0077327474</v>
      </c>
      <c r="DS71" s="1026">
        <v>41312120.352267258</v>
      </c>
      <c r="DV71" s="1026">
        <v>0</v>
      </c>
      <c r="DZ71" s="1026">
        <v>0</v>
      </c>
      <c r="EA71" s="1026">
        <v>0</v>
      </c>
      <c r="ED71" s="1026">
        <v>0</v>
      </c>
      <c r="EG71" s="1026">
        <v>0</v>
      </c>
      <c r="EK71" s="1026">
        <v>0</v>
      </c>
      <c r="EM71" s="1026">
        <v>0</v>
      </c>
      <c r="EQ71" s="1026">
        <v>0</v>
      </c>
      <c r="EU71" s="1026">
        <v>0</v>
      </c>
      <c r="EZ71" s="1026">
        <v>0</v>
      </c>
      <c r="FB71" s="1026">
        <v>0</v>
      </c>
      <c r="FF71" s="1026">
        <v>0</v>
      </c>
      <c r="FJ71" s="1026">
        <v>0</v>
      </c>
      <c r="FO71" s="1026">
        <v>0</v>
      </c>
      <c r="FW71" s="1026">
        <v>18275252.990000002</v>
      </c>
      <c r="FX71" s="1026">
        <v>18212859.400000002</v>
      </c>
      <c r="FY71" s="1026">
        <v>62394.30999999959</v>
      </c>
      <c r="FZ71" s="1026">
        <v>-0.72000000003026798</v>
      </c>
      <c r="GB71" s="1026">
        <v>15740105.548800001</v>
      </c>
      <c r="GF71" s="1026">
        <v>82382158.63880001</v>
      </c>
    </row>
    <row r="74" spans="2:188" ht="15.75">
      <c r="B74" s="1395">
        <v>43831</v>
      </c>
      <c r="C74" s="1026">
        <v>0</v>
      </c>
      <c r="E74" s="1026">
        <f>+F74+G74+H74</f>
        <v>304117.26</v>
      </c>
      <c r="G74" s="1026">
        <v>304117.26</v>
      </c>
      <c r="J74" s="1026">
        <f>+K74+N74+Q74</f>
        <v>1621778.6700000002</v>
      </c>
      <c r="K74" s="1026">
        <f>+L74+M74</f>
        <v>1621778.6700000002</v>
      </c>
      <c r="L74" s="1026">
        <v>1621778.6700000002</v>
      </c>
      <c r="N74" s="1026">
        <f>+O74+P74</f>
        <v>0</v>
      </c>
      <c r="Q74" s="1026">
        <f>+R74+S74</f>
        <v>0</v>
      </c>
      <c r="U74" s="1026">
        <f>+V74+Z74+AC74</f>
        <v>0</v>
      </c>
      <c r="V74" s="1026">
        <f>+W74+X74</f>
        <v>0</v>
      </c>
      <c r="W74" s="1026">
        <v>0</v>
      </c>
      <c r="Z74" s="1026">
        <f>+AA74+AB74</f>
        <v>0</v>
      </c>
      <c r="AC74" s="1026">
        <f>+AD74+AE74</f>
        <v>0</v>
      </c>
      <c r="AG74" s="1026">
        <f>+AH74+AI74+AJ74</f>
        <v>0</v>
      </c>
      <c r="AL74" s="1026">
        <f>+AM74+AN74+AO74</f>
        <v>0</v>
      </c>
      <c r="AQ74" s="1026">
        <f>+AR74+AS74+AV74+AW74</f>
        <v>0</v>
      </c>
      <c r="AR74" s="1026">
        <v>0</v>
      </c>
      <c r="AS74" s="1026">
        <f>+AT74+AU74</f>
        <v>0</v>
      </c>
      <c r="AT74" s="1026">
        <v>0</v>
      </c>
      <c r="AY74" s="1026">
        <f>+AZ74+BC74+BD74+BE74+BJ74</f>
        <v>945826.33999999985</v>
      </c>
      <c r="AZ74" s="1026">
        <f>+BA74+BB74</f>
        <v>0</v>
      </c>
      <c r="BA74" s="1026">
        <v>0</v>
      </c>
      <c r="BC74" s="1026">
        <v>0</v>
      </c>
      <c r="BD74" s="1026">
        <v>945826.33999999985</v>
      </c>
      <c r="BE74" s="1026">
        <f>+BF74+BG74+BH74+BI74</f>
        <v>0</v>
      </c>
      <c r="BL74" s="1026">
        <f>+BM74+BQ74+BR74</f>
        <v>0</v>
      </c>
      <c r="BM74" s="1026">
        <f>+BN74+BO74+BP74</f>
        <v>0</v>
      </c>
      <c r="BT74" s="1026">
        <f>+BU74+BY74+BZ74+CJ74+CK74+CL74</f>
        <v>0</v>
      </c>
      <c r="BU74" s="1026">
        <f>+BV74+BW74+BX74</f>
        <v>0</v>
      </c>
      <c r="BZ74" s="1026">
        <f>+CA74+CB74+CC74+CD74+CE74+CF74+CG74+CH74+CI74</f>
        <v>0</v>
      </c>
      <c r="CN74" s="1026">
        <f>+CO74+CU74</f>
        <v>0</v>
      </c>
      <c r="CO74" s="1026">
        <f>+CP74+CQ74+CS74+CT74</f>
        <v>0</v>
      </c>
      <c r="CU74" s="1026">
        <f>+CV74+CW74+CX74+CY74+CZ74</f>
        <v>0</v>
      </c>
      <c r="DB74" s="1026">
        <f>+DC74+DD74</f>
        <v>0</v>
      </c>
      <c r="DF74" s="1026">
        <f>+DG74+DQ74+DU74+DV74</f>
        <v>42625520.360000007</v>
      </c>
      <c r="DG74" s="1026">
        <f>+DH74+DK74+DN74</f>
        <v>0</v>
      </c>
      <c r="DH74" s="1026">
        <f>+DI74+DK74</f>
        <v>0</v>
      </c>
      <c r="DK74" s="1026">
        <f>+DL74+DN74</f>
        <v>0</v>
      </c>
      <c r="DN74" s="1026">
        <f>+DO74+DP74</f>
        <v>0</v>
      </c>
      <c r="DQ74" s="1026">
        <f>+DR74+DS74</f>
        <v>42625520.360000007</v>
      </c>
      <c r="DR74" s="1026">
        <v>1313400.0077327474</v>
      </c>
      <c r="DS74" s="1026">
        <v>41312120.352267258</v>
      </c>
      <c r="DV74" s="1026">
        <f>+DW74+DY74</f>
        <v>0</v>
      </c>
      <c r="DZ74" s="1026">
        <f>+EA74+ED74+EG74</f>
        <v>0</v>
      </c>
      <c r="EA74" s="1026">
        <f>+EB74+EC74</f>
        <v>0</v>
      </c>
      <c r="ED74" s="1026">
        <f>+EE74+EF74</f>
        <v>0</v>
      </c>
      <c r="EG74" s="1026">
        <f>+EH74+EI74</f>
        <v>0</v>
      </c>
      <c r="EK74" s="1026">
        <f>+EM74+EQ74+EU74</f>
        <v>0</v>
      </c>
      <c r="EM74" s="1026">
        <f>+EN74+EO74+EP74</f>
        <v>0</v>
      </c>
      <c r="EQ74" s="1026">
        <f>+ER74+ES74+ET74</f>
        <v>0</v>
      </c>
      <c r="EU74" s="1026">
        <f>+EV74+EW74+EX74</f>
        <v>0</v>
      </c>
      <c r="EZ74" s="1026">
        <f>+FB74+FF74+FJ74</f>
        <v>0</v>
      </c>
      <c r="FB74" s="1026">
        <f>+FC74+FD74+FE74</f>
        <v>0</v>
      </c>
      <c r="FF74" s="1026">
        <f>+FG74+FH74+FI74</f>
        <v>0</v>
      </c>
      <c r="FJ74" s="1026">
        <f>+FK74+FL74+FM74</f>
        <v>0</v>
      </c>
      <c r="FO74" s="1026">
        <f>+FQ74+FR74+FS74+FT74+FU74</f>
        <v>0</v>
      </c>
      <c r="FW74" s="1026">
        <f>+FX74+FY74+FZ74</f>
        <v>18275252.990000002</v>
      </c>
      <c r="FX74" s="1026">
        <v>18212859.400000002</v>
      </c>
      <c r="FY74" s="1026">
        <v>62394.30999999959</v>
      </c>
      <c r="FZ74" s="1026">
        <v>-0.72000000003026798</v>
      </c>
      <c r="GB74" s="1026">
        <v>13793728.930834781</v>
      </c>
      <c r="GF74" s="1026">
        <f>+C74+E74+J74+U74+AG74+AL74+AQ74+AY74+BL74+BT74+CN74+DB74+DF74+DZ74+EK74+EZ74+FO74+FW74+GB74</f>
        <v>77566224.55083479</v>
      </c>
    </row>
    <row r="75" spans="2:188" ht="15.75">
      <c r="B75" s="1395">
        <v>43862</v>
      </c>
      <c r="C75" s="1026">
        <v>0</v>
      </c>
      <c r="E75" s="1026">
        <f>+F75+G75+H75</f>
        <v>3297483</v>
      </c>
      <c r="G75" s="1026">
        <v>3297483</v>
      </c>
      <c r="J75" s="1026">
        <f>+K75+N75+Q75</f>
        <v>1621778.6700000002</v>
      </c>
      <c r="K75" s="1026">
        <f>+L75+M75</f>
        <v>1621778.6700000002</v>
      </c>
      <c r="L75" s="1026">
        <v>1621778.6700000002</v>
      </c>
      <c r="N75" s="1026">
        <f>+O75+P75</f>
        <v>0</v>
      </c>
      <c r="Q75" s="1026">
        <f>+R75+S75</f>
        <v>0</v>
      </c>
      <c r="U75" s="1026">
        <f>+V75+Z75+AC75</f>
        <v>0</v>
      </c>
      <c r="V75" s="1026">
        <f>+W75+X75</f>
        <v>0</v>
      </c>
      <c r="W75" s="1026">
        <v>0</v>
      </c>
      <c r="Z75" s="1026">
        <f>+AA75+AB75</f>
        <v>0</v>
      </c>
      <c r="AC75" s="1026">
        <f>+AD75+AE75</f>
        <v>0</v>
      </c>
      <c r="AG75" s="1026">
        <f>+AH75+AI75+AJ75</f>
        <v>0</v>
      </c>
      <c r="AL75" s="1026">
        <f>+AM75+AN75+AO75</f>
        <v>0</v>
      </c>
      <c r="AQ75" s="1026">
        <f>+AR75+AS75+AV75+AW75</f>
        <v>0</v>
      </c>
      <c r="AR75" s="1026">
        <v>0</v>
      </c>
      <c r="AS75" s="1026">
        <f>+AT75+AU75</f>
        <v>0</v>
      </c>
      <c r="AT75" s="1026">
        <v>0</v>
      </c>
      <c r="AY75" s="1026">
        <f>+AZ75+BC75+BD75+BE75+BJ75</f>
        <v>945826.33999999985</v>
      </c>
      <c r="AZ75" s="1026">
        <f>+BA75+BB75</f>
        <v>0</v>
      </c>
      <c r="BA75" s="1026">
        <v>0</v>
      </c>
      <c r="BC75" s="1026">
        <v>0</v>
      </c>
      <c r="BD75" s="1026">
        <v>945826.33999999985</v>
      </c>
      <c r="BE75" s="1026">
        <f>+BF75+BG75+BH75+BI75</f>
        <v>0</v>
      </c>
      <c r="BL75" s="1026">
        <f>+BM75+BQ75+BR75</f>
        <v>0</v>
      </c>
      <c r="BM75" s="1026">
        <f>+BN75+BO75+BP75</f>
        <v>0</v>
      </c>
      <c r="BT75" s="1026">
        <f>+BU75+BY75+BZ75+CJ75+CK75+CL75</f>
        <v>0</v>
      </c>
      <c r="BU75" s="1026">
        <f>+BV75+BW75+BX75</f>
        <v>0</v>
      </c>
      <c r="BZ75" s="1026">
        <f>+CA75+CB75+CC75+CD75+CE75+CF75+CG75+CH75+CI75</f>
        <v>0</v>
      </c>
      <c r="CN75" s="1026">
        <f>+CO75+CU75</f>
        <v>0</v>
      </c>
      <c r="CO75" s="1026">
        <f>+CP75+CQ75+CS75+CT75</f>
        <v>0</v>
      </c>
      <c r="CU75" s="1026">
        <f>+CV75+CW75+CX75+CY75+CZ75</f>
        <v>0</v>
      </c>
      <c r="DB75" s="1026">
        <f>+DC75+DD75</f>
        <v>0</v>
      </c>
      <c r="DF75" s="1026">
        <f>+DG75+DQ75+DU75+DV75</f>
        <v>42625520.360000007</v>
      </c>
      <c r="DG75" s="1026">
        <f>+DH75+DK75+DN75</f>
        <v>0</v>
      </c>
      <c r="DH75" s="1026">
        <f>+DI75+DK75</f>
        <v>0</v>
      </c>
      <c r="DK75" s="1026">
        <f>+DL75+DN75</f>
        <v>0</v>
      </c>
      <c r="DN75" s="1026">
        <f>+DO75+DP75</f>
        <v>0</v>
      </c>
      <c r="DQ75" s="1026">
        <f>+DR75+DS75</f>
        <v>42625520.360000007</v>
      </c>
      <c r="DR75" s="1026">
        <v>1313400.0077327474</v>
      </c>
      <c r="DS75" s="1026">
        <v>41312120.352267258</v>
      </c>
      <c r="DV75" s="1026">
        <f>+DW75+DY75</f>
        <v>0</v>
      </c>
      <c r="DZ75" s="1026">
        <f>+EA75+ED75+EG75</f>
        <v>0</v>
      </c>
      <c r="EA75" s="1026">
        <f>+EB75+EC75</f>
        <v>0</v>
      </c>
      <c r="ED75" s="1026">
        <f>+EE75+EF75</f>
        <v>0</v>
      </c>
      <c r="EG75" s="1026">
        <f>+EH75+EI75</f>
        <v>0</v>
      </c>
      <c r="EK75" s="1026">
        <f>+EM75+EQ75+EU75</f>
        <v>0</v>
      </c>
      <c r="EM75" s="1026">
        <f>+EN75+EO75+EP75</f>
        <v>0</v>
      </c>
      <c r="EQ75" s="1026">
        <f>+ER75+ES75+ET75</f>
        <v>0</v>
      </c>
      <c r="EU75" s="1026">
        <f>+EV75+EW75+EX75</f>
        <v>0</v>
      </c>
      <c r="EZ75" s="1026">
        <f>+FB75+FF75+FJ75</f>
        <v>0</v>
      </c>
      <c r="FB75" s="1026">
        <f>+FC75+FD75+FE75</f>
        <v>0</v>
      </c>
      <c r="FF75" s="1026">
        <f>+FG75+FH75+FI75</f>
        <v>0</v>
      </c>
      <c r="FJ75" s="1026">
        <f>+FK75+FL75+FM75</f>
        <v>0</v>
      </c>
      <c r="FO75" s="1026">
        <f>+FQ75+FR75+FS75+FT75+FU75</f>
        <v>0</v>
      </c>
      <c r="FW75" s="1026">
        <f>+FX75+FY75+FZ75</f>
        <v>18275252.990000002</v>
      </c>
      <c r="FX75" s="1026">
        <v>18212859.400000002</v>
      </c>
      <c r="FY75" s="1026">
        <v>62394.30999999959</v>
      </c>
      <c r="FZ75" s="1026">
        <v>-0.72000000003026798</v>
      </c>
      <c r="GB75" s="1026">
        <v>18941839</v>
      </c>
      <c r="GF75" s="1026">
        <f>+C75+E75+J75+U75+AG75+AL75+AQ75+AY75+BL75+BT75+CN75+DB75+DF75+DZ75+EK75+EZ75+FO75+FW75+GB75</f>
        <v>85707700.360000014</v>
      </c>
    </row>
    <row r="76" spans="2:188" ht="15.75">
      <c r="B76" s="1395">
        <v>43891</v>
      </c>
      <c r="C76" s="1026">
        <v>0</v>
      </c>
      <c r="E76" s="1026">
        <v>1127741</v>
      </c>
      <c r="G76" s="1026">
        <v>1127741</v>
      </c>
      <c r="J76" s="1026">
        <v>2351905</v>
      </c>
      <c r="K76" s="1026">
        <v>2351905</v>
      </c>
      <c r="L76" s="1026">
        <v>2351905</v>
      </c>
      <c r="N76" s="1026">
        <v>0</v>
      </c>
      <c r="Q76" s="1026">
        <v>0</v>
      </c>
      <c r="U76" s="1026">
        <v>0</v>
      </c>
      <c r="V76" s="1026">
        <v>0</v>
      </c>
      <c r="W76" s="1026">
        <v>0</v>
      </c>
      <c r="Z76" s="1026">
        <v>0</v>
      </c>
      <c r="AC76" s="1026">
        <v>0</v>
      </c>
      <c r="AG76" s="1026">
        <v>0</v>
      </c>
      <c r="AL76" s="1026">
        <v>0</v>
      </c>
      <c r="AQ76" s="1026">
        <v>0</v>
      </c>
      <c r="AR76" s="1026">
        <v>0</v>
      </c>
      <c r="AS76" s="1026">
        <v>0</v>
      </c>
      <c r="AT76" s="1026">
        <v>0</v>
      </c>
      <c r="AY76" s="1026">
        <v>2337216</v>
      </c>
      <c r="AZ76" s="1026">
        <v>0</v>
      </c>
      <c r="BA76" s="1026">
        <v>0</v>
      </c>
      <c r="BC76" s="1026">
        <v>0</v>
      </c>
      <c r="BD76" s="1026">
        <v>2337216</v>
      </c>
      <c r="BE76" s="1026">
        <v>0</v>
      </c>
      <c r="BL76" s="1026">
        <v>0</v>
      </c>
      <c r="BM76" s="1026">
        <v>0</v>
      </c>
      <c r="BT76" s="1026">
        <v>0</v>
      </c>
      <c r="BU76" s="1026">
        <v>0</v>
      </c>
      <c r="BZ76" s="1026">
        <v>0</v>
      </c>
      <c r="CN76" s="1026">
        <v>0</v>
      </c>
      <c r="CO76" s="1026">
        <v>0</v>
      </c>
      <c r="CU76" s="1026">
        <v>0</v>
      </c>
      <c r="DB76" s="1026">
        <v>0</v>
      </c>
      <c r="DF76" s="1026">
        <v>42625520.360000007</v>
      </c>
      <c r="DG76" s="1026">
        <v>0</v>
      </c>
      <c r="DH76" s="1026">
        <v>0</v>
      </c>
      <c r="DK76" s="1026">
        <v>0</v>
      </c>
      <c r="DN76" s="1026">
        <v>0</v>
      </c>
      <c r="DQ76" s="1026">
        <v>42625520.360000007</v>
      </c>
      <c r="DR76" s="1026">
        <v>1313400.0077327474</v>
      </c>
      <c r="DS76" s="1026">
        <v>41312120.352267258</v>
      </c>
      <c r="DV76" s="1026">
        <v>0</v>
      </c>
      <c r="DZ76" s="1026">
        <v>0</v>
      </c>
      <c r="EA76" s="1026">
        <v>0</v>
      </c>
      <c r="ED76" s="1026">
        <v>0</v>
      </c>
      <c r="EG76" s="1026">
        <v>0</v>
      </c>
      <c r="EK76" s="1026">
        <v>0</v>
      </c>
      <c r="EM76" s="1026">
        <v>0</v>
      </c>
      <c r="EQ76" s="1026">
        <v>0</v>
      </c>
      <c r="EU76" s="1026">
        <v>0</v>
      </c>
      <c r="EZ76" s="1026">
        <v>0</v>
      </c>
      <c r="FB76" s="1026">
        <v>0</v>
      </c>
      <c r="FF76" s="1026">
        <v>0</v>
      </c>
      <c r="FJ76" s="1026">
        <v>0</v>
      </c>
      <c r="FO76" s="1026">
        <v>0</v>
      </c>
      <c r="FW76" s="1026">
        <v>18275252.990000002</v>
      </c>
      <c r="FX76" s="1026">
        <v>18212859.400000002</v>
      </c>
      <c r="FY76" s="1026">
        <v>62394.30999999959</v>
      </c>
      <c r="FZ76" s="1026">
        <v>-0.72000000003026798</v>
      </c>
      <c r="GB76" s="1026">
        <v>16367917</v>
      </c>
      <c r="GF76" s="1026">
        <v>83085552.350000009</v>
      </c>
    </row>
    <row r="77" spans="2:188" ht="15.75">
      <c r="B77" s="1395">
        <v>43922</v>
      </c>
      <c r="C77" s="1026">
        <v>0</v>
      </c>
      <c r="E77" s="1026">
        <v>1127741</v>
      </c>
      <c r="G77" s="1026">
        <v>1127741</v>
      </c>
      <c r="J77" s="1026">
        <v>2351905</v>
      </c>
      <c r="K77" s="1026">
        <v>2351905</v>
      </c>
      <c r="L77" s="1026">
        <v>2351905</v>
      </c>
      <c r="N77" s="1026">
        <v>0</v>
      </c>
      <c r="Q77" s="1026">
        <v>0</v>
      </c>
      <c r="U77" s="1026">
        <v>0</v>
      </c>
      <c r="V77" s="1026">
        <v>0</v>
      </c>
      <c r="W77" s="1026">
        <v>0</v>
      </c>
      <c r="Z77" s="1026">
        <v>0</v>
      </c>
      <c r="AC77" s="1026">
        <v>0</v>
      </c>
      <c r="AG77" s="1026">
        <v>0</v>
      </c>
      <c r="AL77" s="1026">
        <v>0</v>
      </c>
      <c r="AQ77" s="1026">
        <v>0</v>
      </c>
      <c r="AR77" s="1026">
        <v>0</v>
      </c>
      <c r="AS77" s="1026">
        <v>0</v>
      </c>
      <c r="AT77" s="1026">
        <v>0</v>
      </c>
      <c r="AY77" s="1026">
        <v>2337216</v>
      </c>
      <c r="AZ77" s="1026">
        <v>0</v>
      </c>
      <c r="BA77" s="1026">
        <v>0</v>
      </c>
      <c r="BC77" s="1026">
        <v>0</v>
      </c>
      <c r="BD77" s="1026">
        <v>2337216</v>
      </c>
      <c r="BE77" s="1026">
        <v>0</v>
      </c>
      <c r="BL77" s="1026">
        <v>0</v>
      </c>
      <c r="BM77" s="1026">
        <v>0</v>
      </c>
      <c r="BT77" s="1026">
        <v>0</v>
      </c>
      <c r="BU77" s="1026">
        <v>0</v>
      </c>
      <c r="BZ77" s="1026">
        <v>0</v>
      </c>
      <c r="CN77" s="1026">
        <v>0</v>
      </c>
      <c r="CO77" s="1026">
        <v>0</v>
      </c>
      <c r="CU77" s="1026">
        <v>0</v>
      </c>
      <c r="DB77" s="1026">
        <v>0</v>
      </c>
      <c r="DF77" s="1026">
        <v>42625520.360000007</v>
      </c>
      <c r="DG77" s="1026">
        <v>0</v>
      </c>
      <c r="DH77" s="1026">
        <v>0</v>
      </c>
      <c r="DK77" s="1026">
        <v>0</v>
      </c>
      <c r="DN77" s="1026">
        <v>0</v>
      </c>
      <c r="DQ77" s="1026">
        <v>42625520.360000007</v>
      </c>
      <c r="DR77" s="1026">
        <v>1313400.0077327474</v>
      </c>
      <c r="DS77" s="1026">
        <v>41312120.352267258</v>
      </c>
      <c r="DV77" s="1026">
        <v>0</v>
      </c>
      <c r="DZ77" s="1026">
        <v>0</v>
      </c>
      <c r="EA77" s="1026">
        <v>0</v>
      </c>
      <c r="ED77" s="1026">
        <v>0</v>
      </c>
      <c r="EG77" s="1026">
        <v>0</v>
      </c>
      <c r="EK77" s="1026">
        <v>0</v>
      </c>
      <c r="EM77" s="1026">
        <v>0</v>
      </c>
      <c r="EQ77" s="1026">
        <v>0</v>
      </c>
      <c r="EU77" s="1026">
        <v>0</v>
      </c>
      <c r="EZ77" s="1026">
        <v>0</v>
      </c>
      <c r="FB77" s="1026">
        <v>0</v>
      </c>
      <c r="FF77" s="1026">
        <v>0</v>
      </c>
      <c r="FJ77" s="1026">
        <v>0</v>
      </c>
      <c r="FO77" s="1026">
        <v>0</v>
      </c>
      <c r="FW77" s="1026">
        <v>18275252.990000002</v>
      </c>
      <c r="FX77" s="1026">
        <v>18212859.400000002</v>
      </c>
      <c r="FY77" s="1026">
        <v>62394.30999999959</v>
      </c>
      <c r="FZ77" s="1026">
        <v>-0.72000000003026798</v>
      </c>
      <c r="GB77" s="1026">
        <v>16367917</v>
      </c>
      <c r="GF77" s="1026">
        <v>83085552.350000009</v>
      </c>
    </row>
    <row r="78" spans="2:188" ht="15.75">
      <c r="B78" s="1395">
        <v>43952</v>
      </c>
      <c r="C78" s="1026">
        <v>0</v>
      </c>
      <c r="E78" s="1026">
        <v>325135</v>
      </c>
      <c r="G78" s="1026">
        <v>325135</v>
      </c>
      <c r="J78" s="1026">
        <v>2170493.73</v>
      </c>
      <c r="K78" s="1026">
        <v>2170493.73</v>
      </c>
      <c r="L78" s="1026">
        <v>2170493.73</v>
      </c>
      <c r="N78" s="1026">
        <v>0</v>
      </c>
      <c r="Q78" s="1026">
        <v>0</v>
      </c>
      <c r="U78" s="1026">
        <v>0</v>
      </c>
      <c r="V78" s="1026">
        <v>0</v>
      </c>
      <c r="W78" s="1026">
        <v>0</v>
      </c>
      <c r="Z78" s="1026">
        <v>0</v>
      </c>
      <c r="AC78" s="1026">
        <v>0</v>
      </c>
      <c r="AG78" s="1026">
        <v>0</v>
      </c>
      <c r="AL78" s="1026">
        <v>0</v>
      </c>
      <c r="AQ78" s="1026">
        <v>0</v>
      </c>
      <c r="AR78" s="1026">
        <v>0</v>
      </c>
      <c r="AS78" s="1026">
        <v>0</v>
      </c>
      <c r="AT78" s="1026">
        <v>0</v>
      </c>
      <c r="AY78" s="1026">
        <v>945826.33999999985</v>
      </c>
      <c r="AZ78" s="1026">
        <v>0</v>
      </c>
      <c r="BA78" s="1026">
        <v>0</v>
      </c>
      <c r="BC78" s="1026">
        <v>0</v>
      </c>
      <c r="BD78" s="1026">
        <v>945826.33999999985</v>
      </c>
      <c r="BE78" s="1026">
        <v>0</v>
      </c>
      <c r="BL78" s="1026">
        <v>0</v>
      </c>
      <c r="BM78" s="1026">
        <v>0</v>
      </c>
      <c r="BT78" s="1026">
        <v>0</v>
      </c>
      <c r="BU78" s="1026">
        <v>0</v>
      </c>
      <c r="BZ78" s="1026">
        <v>0</v>
      </c>
      <c r="CN78" s="1026">
        <v>0</v>
      </c>
      <c r="CO78" s="1026">
        <v>0</v>
      </c>
      <c r="CU78" s="1026">
        <v>0</v>
      </c>
      <c r="DB78" s="1026">
        <v>0</v>
      </c>
      <c r="DF78" s="1026">
        <v>39974171.710000008</v>
      </c>
      <c r="DG78" s="1026">
        <v>0</v>
      </c>
      <c r="DH78" s="1026">
        <v>0</v>
      </c>
      <c r="DK78" s="1026">
        <v>0</v>
      </c>
      <c r="DN78" s="1026">
        <v>0</v>
      </c>
      <c r="DQ78" s="1026">
        <v>39974171.710000008</v>
      </c>
      <c r="DR78" s="1026">
        <v>1231705.2551994736</v>
      </c>
      <c r="DS78" s="1026">
        <v>38742466.454800531</v>
      </c>
      <c r="DV78" s="1026">
        <v>0</v>
      </c>
      <c r="DZ78" s="1026">
        <v>0</v>
      </c>
      <c r="EA78" s="1026">
        <v>0</v>
      </c>
      <c r="ED78" s="1026">
        <v>0</v>
      </c>
      <c r="EG78" s="1026">
        <v>0</v>
      </c>
      <c r="EK78" s="1026">
        <v>0</v>
      </c>
      <c r="EM78" s="1026">
        <v>0</v>
      </c>
      <c r="EQ78" s="1026">
        <v>0</v>
      </c>
      <c r="EU78" s="1026">
        <v>0</v>
      </c>
      <c r="EZ78" s="1026">
        <v>0</v>
      </c>
      <c r="FB78" s="1026">
        <v>0</v>
      </c>
      <c r="FF78" s="1026">
        <v>0</v>
      </c>
      <c r="FJ78" s="1026">
        <v>0</v>
      </c>
      <c r="FO78" s="1026">
        <v>0</v>
      </c>
      <c r="FW78" s="1026">
        <v>18275252.990000002</v>
      </c>
      <c r="FX78" s="1026">
        <v>18212859.400000002</v>
      </c>
      <c r="FY78" s="1026">
        <v>62394.30999999959</v>
      </c>
      <c r="FZ78" s="1026">
        <v>-0.72000000003026798</v>
      </c>
      <c r="GB78" s="1026">
        <v>16563390.070834782</v>
      </c>
      <c r="GF78" s="1026">
        <v>78254269.840834796</v>
      </c>
    </row>
    <row r="79" spans="2:188" ht="15.75">
      <c r="B79" s="1395">
        <v>43983</v>
      </c>
      <c r="C79" s="1026">
        <v>0</v>
      </c>
      <c r="E79" s="1026">
        <v>1117831.8500000001</v>
      </c>
      <c r="G79" s="1026">
        <v>1117831.8500000001</v>
      </c>
      <c r="J79" s="1026">
        <v>2378199.9</v>
      </c>
      <c r="K79" s="1026">
        <v>2378199.9</v>
      </c>
      <c r="L79" s="1026">
        <v>2378199.9</v>
      </c>
      <c r="N79" s="1026">
        <v>0</v>
      </c>
      <c r="Q79" s="1026">
        <v>0</v>
      </c>
      <c r="U79" s="1026">
        <v>0</v>
      </c>
      <c r="V79" s="1026">
        <v>0</v>
      </c>
      <c r="W79" s="1026">
        <v>0</v>
      </c>
      <c r="Z79" s="1026">
        <v>0</v>
      </c>
      <c r="AC79" s="1026">
        <v>0</v>
      </c>
      <c r="AG79" s="1026">
        <v>0</v>
      </c>
      <c r="AL79" s="1026">
        <v>0</v>
      </c>
      <c r="AQ79" s="1026">
        <v>0</v>
      </c>
      <c r="AR79" s="1026">
        <v>0</v>
      </c>
      <c r="AS79" s="1026">
        <v>0</v>
      </c>
      <c r="AT79" s="1026">
        <v>0</v>
      </c>
      <c r="AY79" s="1026">
        <v>945826.33999999985</v>
      </c>
      <c r="AZ79" s="1026">
        <v>0</v>
      </c>
      <c r="BA79" s="1026">
        <v>0</v>
      </c>
      <c r="BC79" s="1026">
        <v>0</v>
      </c>
      <c r="BD79" s="1026">
        <v>945826.33999999985</v>
      </c>
      <c r="BE79" s="1026">
        <v>0</v>
      </c>
      <c r="BL79" s="1026">
        <v>0</v>
      </c>
      <c r="BM79" s="1026">
        <v>0</v>
      </c>
      <c r="BT79" s="1026">
        <v>0</v>
      </c>
      <c r="BU79" s="1026">
        <v>0</v>
      </c>
      <c r="BZ79" s="1026">
        <v>0</v>
      </c>
      <c r="CN79" s="1026">
        <v>0</v>
      </c>
      <c r="CO79" s="1026">
        <v>0</v>
      </c>
      <c r="CU79" s="1026">
        <v>0</v>
      </c>
      <c r="DB79" s="1026">
        <v>0</v>
      </c>
      <c r="DF79" s="1026">
        <v>38222454.280000009</v>
      </c>
      <c r="DG79" s="1026">
        <v>0</v>
      </c>
      <c r="DH79" s="1026">
        <v>0</v>
      </c>
      <c r="DK79" s="1026">
        <v>0</v>
      </c>
      <c r="DN79" s="1026">
        <v>0</v>
      </c>
      <c r="DQ79" s="1026">
        <v>38222454.280000009</v>
      </c>
      <c r="DR79" s="1026">
        <v>1177730.4141494024</v>
      </c>
      <c r="DS79" s="1026">
        <v>37044723.865850605</v>
      </c>
      <c r="DV79" s="1026">
        <v>0</v>
      </c>
      <c r="DZ79" s="1026">
        <v>0</v>
      </c>
      <c r="EA79" s="1026">
        <v>0</v>
      </c>
      <c r="ED79" s="1026">
        <v>0</v>
      </c>
      <c r="EG79" s="1026">
        <v>0</v>
      </c>
      <c r="EK79" s="1026">
        <v>0</v>
      </c>
      <c r="EM79" s="1026">
        <v>0</v>
      </c>
      <c r="EQ79" s="1026">
        <v>0</v>
      </c>
      <c r="EU79" s="1026">
        <v>0</v>
      </c>
      <c r="EZ79" s="1026">
        <v>0</v>
      </c>
      <c r="FB79" s="1026">
        <v>0</v>
      </c>
      <c r="FF79" s="1026">
        <v>0</v>
      </c>
      <c r="FJ79" s="1026">
        <v>0</v>
      </c>
      <c r="FO79" s="1026">
        <v>0</v>
      </c>
      <c r="FW79" s="1026">
        <v>18275252.990000002</v>
      </c>
      <c r="FX79" s="1026">
        <v>18212859.400000002</v>
      </c>
      <c r="FY79" s="1026">
        <v>62394.30999999959</v>
      </c>
      <c r="FZ79" s="1026">
        <v>-0.72000000003026798</v>
      </c>
      <c r="GB79" s="1026">
        <v>17002943.290834788</v>
      </c>
      <c r="GF79" s="1026">
        <v>77942508.650834799</v>
      </c>
    </row>
    <row r="80" spans="2:188" ht="15.75">
      <c r="B80" s="1395">
        <v>44013</v>
      </c>
      <c r="C80" s="1026">
        <v>0</v>
      </c>
      <c r="E80" s="1026">
        <v>818011</v>
      </c>
      <c r="G80" s="1026">
        <v>818011</v>
      </c>
      <c r="J80" s="1026">
        <v>10977817</v>
      </c>
      <c r="K80" s="1026">
        <v>10977817</v>
      </c>
      <c r="L80" s="1026">
        <v>10977817</v>
      </c>
      <c r="N80" s="1026">
        <v>0</v>
      </c>
      <c r="Q80" s="1026">
        <v>0</v>
      </c>
      <c r="U80" s="1026">
        <v>0</v>
      </c>
      <c r="V80" s="1026">
        <v>0</v>
      </c>
      <c r="W80" s="1026">
        <v>0</v>
      </c>
      <c r="Z80" s="1026">
        <v>0</v>
      </c>
      <c r="AC80" s="1026">
        <v>0</v>
      </c>
      <c r="AG80" s="1026">
        <v>0</v>
      </c>
      <c r="AL80" s="1026">
        <v>0</v>
      </c>
      <c r="AQ80" s="1026">
        <v>0</v>
      </c>
      <c r="AR80" s="1026">
        <v>0</v>
      </c>
      <c r="AS80" s="1026">
        <v>0</v>
      </c>
      <c r="AT80" s="1026">
        <v>0</v>
      </c>
      <c r="AY80" s="1026">
        <v>945826</v>
      </c>
      <c r="AZ80" s="1026">
        <v>0</v>
      </c>
      <c r="BA80" s="1026">
        <v>0</v>
      </c>
      <c r="BC80" s="1026">
        <v>0</v>
      </c>
      <c r="BD80" s="1026">
        <v>945826</v>
      </c>
      <c r="BE80" s="1026">
        <v>0</v>
      </c>
      <c r="BL80" s="1026">
        <v>0</v>
      </c>
      <c r="BM80" s="1026">
        <v>0</v>
      </c>
      <c r="BT80" s="1026">
        <v>0</v>
      </c>
      <c r="BU80" s="1026">
        <v>0</v>
      </c>
      <c r="BZ80" s="1026">
        <v>0</v>
      </c>
      <c r="CN80" s="1026">
        <v>0</v>
      </c>
      <c r="CO80" s="1026">
        <v>0</v>
      </c>
      <c r="CU80" s="1026">
        <v>0</v>
      </c>
      <c r="DB80" s="1026">
        <v>0</v>
      </c>
      <c r="DF80" s="1026">
        <v>34972714</v>
      </c>
      <c r="DG80" s="1026">
        <v>0</v>
      </c>
      <c r="DH80" s="1026">
        <v>0</v>
      </c>
      <c r="DK80" s="1026">
        <v>0</v>
      </c>
      <c r="DN80" s="1026">
        <v>0</v>
      </c>
      <c r="DQ80" s="1026">
        <v>34972714</v>
      </c>
      <c r="DR80" s="1026">
        <v>1077598</v>
      </c>
      <c r="DS80" s="1026">
        <v>33895116</v>
      </c>
      <c r="DV80" s="1026">
        <v>0</v>
      </c>
      <c r="DZ80" s="1026">
        <v>0</v>
      </c>
      <c r="EA80" s="1026">
        <v>0</v>
      </c>
      <c r="ED80" s="1026">
        <v>0</v>
      </c>
      <c r="EG80" s="1026">
        <v>0</v>
      </c>
      <c r="EK80" s="1026">
        <v>0</v>
      </c>
      <c r="EM80" s="1026">
        <v>0</v>
      </c>
      <c r="EQ80" s="1026">
        <v>0</v>
      </c>
      <c r="EU80" s="1026">
        <v>0</v>
      </c>
      <c r="EZ80" s="1026">
        <v>0</v>
      </c>
      <c r="FB80" s="1026">
        <v>0</v>
      </c>
      <c r="FF80" s="1026">
        <v>0</v>
      </c>
      <c r="FJ80" s="1026">
        <v>0</v>
      </c>
      <c r="FO80" s="1026">
        <v>0</v>
      </c>
      <c r="FW80" s="1026">
        <v>18203773</v>
      </c>
      <c r="FX80" s="1026">
        <v>18141379</v>
      </c>
      <c r="FY80" s="1026">
        <v>62394</v>
      </c>
      <c r="FZ80" s="1026">
        <v>0</v>
      </c>
      <c r="GB80" s="1026">
        <v>48669121</v>
      </c>
      <c r="GF80" s="1026">
        <v>114587262</v>
      </c>
    </row>
    <row r="81" spans="2:188" ht="15.75">
      <c r="B81" s="1395">
        <v>44044</v>
      </c>
      <c r="C81" s="1026">
        <v>0</v>
      </c>
      <c r="E81" s="1026">
        <f>+F81+G81+H81</f>
        <v>176863</v>
      </c>
      <c r="G81" s="1026">
        <v>176863</v>
      </c>
      <c r="J81" s="1026">
        <f>+K81+N81+Q81</f>
        <v>10977816.900000002</v>
      </c>
      <c r="K81" s="1026">
        <f>+L81+M81</f>
        <v>10977816.900000002</v>
      </c>
      <c r="L81" s="1026">
        <v>10977816.900000002</v>
      </c>
      <c r="N81" s="1026">
        <f>+O81+P81</f>
        <v>0</v>
      </c>
      <c r="Q81" s="1026">
        <f>+R81+S81</f>
        <v>0</v>
      </c>
      <c r="U81" s="1026">
        <f>+V81+Z81+AC81</f>
        <v>0</v>
      </c>
      <c r="V81" s="1026">
        <f>+W81+X81</f>
        <v>0</v>
      </c>
      <c r="W81" s="1026">
        <v>0</v>
      </c>
      <c r="Z81" s="1026">
        <f>+AA81+AB81</f>
        <v>0</v>
      </c>
      <c r="AC81" s="1026">
        <f>+AD81+AE81</f>
        <v>0</v>
      </c>
      <c r="AG81" s="1026">
        <f>+AH81+AI81+AJ81</f>
        <v>0</v>
      </c>
      <c r="AL81" s="1026">
        <f>+AM81+AN81+AO81</f>
        <v>0</v>
      </c>
      <c r="AQ81" s="1026">
        <f>+AR81+AS81+AV81+AW81</f>
        <v>0</v>
      </c>
      <c r="AR81" s="1026">
        <v>0</v>
      </c>
      <c r="AS81" s="1026">
        <f>+AT81+AU81</f>
        <v>0</v>
      </c>
      <c r="AT81" s="1026">
        <v>0</v>
      </c>
      <c r="AY81" s="1026">
        <f>+AZ81+BC81+BD81+BE81+BJ81</f>
        <v>945826.33999999985</v>
      </c>
      <c r="AZ81" s="1026">
        <f>+BA81+BB81</f>
        <v>0</v>
      </c>
      <c r="BA81" s="1026">
        <v>0</v>
      </c>
      <c r="BC81" s="1026">
        <v>0</v>
      </c>
      <c r="BD81" s="1026">
        <v>945826.33999999985</v>
      </c>
      <c r="BE81" s="1026">
        <f>+BF81+BG81+BH81+BI81</f>
        <v>0</v>
      </c>
      <c r="BL81" s="1026">
        <f>+BM81+BQ81+BR81</f>
        <v>0</v>
      </c>
      <c r="BM81" s="1026">
        <f>+BN81+BO81+BP81</f>
        <v>0</v>
      </c>
      <c r="BT81" s="1026">
        <f>+BU81+BY81+BZ81+CJ81+CK81+CL81</f>
        <v>0</v>
      </c>
      <c r="BU81" s="1026">
        <f>+BV81+BW81+BX81</f>
        <v>0</v>
      </c>
      <c r="BZ81" s="1026">
        <f>+CA81+CB81+CC81+CD81+CE81+CF81+CG81+CH81+CI81</f>
        <v>0</v>
      </c>
      <c r="CN81" s="1026">
        <f>+CO81+CU81</f>
        <v>0</v>
      </c>
      <c r="CO81" s="1026">
        <f>+CP81+CQ81+CS81+CT81</f>
        <v>0</v>
      </c>
      <c r="CU81" s="1026">
        <f>+CV81+CW81+CX81+CY81+CZ81</f>
        <v>0</v>
      </c>
      <c r="DB81" s="1026">
        <f>+DC81+DD81</f>
        <v>0</v>
      </c>
      <c r="DF81" s="1026">
        <f>+DG81+DQ81+DU81+DV81</f>
        <v>34722713.539999999</v>
      </c>
      <c r="DG81" s="1026">
        <f>+DH81+DK81+DN81</f>
        <v>0</v>
      </c>
      <c r="DH81" s="1026">
        <f>+DI81+DK81</f>
        <v>0</v>
      </c>
      <c r="DK81" s="1026">
        <f>+DL81+DN81</f>
        <v>0</v>
      </c>
      <c r="DN81" s="1026">
        <f>+DO81+DP81</f>
        <v>0</v>
      </c>
      <c r="DQ81" s="1026">
        <f>+DR81+DS81</f>
        <v>34722713.539999999</v>
      </c>
      <c r="DR81" s="1026">
        <v>1069894.5572224322</v>
      </c>
      <c r="DS81" s="1026">
        <v>33652818.982777566</v>
      </c>
      <c r="DV81" s="1026">
        <f>+DW81+DY81</f>
        <v>0</v>
      </c>
      <c r="DZ81" s="1026">
        <f>+EA81+ED81+EG81</f>
        <v>0</v>
      </c>
      <c r="EA81" s="1026">
        <f>+EB81+EC81</f>
        <v>0</v>
      </c>
      <c r="ED81" s="1026">
        <f>+EE81+EF81</f>
        <v>0</v>
      </c>
      <c r="EG81" s="1026">
        <f>+EH81+EI81</f>
        <v>0</v>
      </c>
      <c r="EK81" s="1026">
        <f>+EM81+EQ81+EU81</f>
        <v>0</v>
      </c>
      <c r="EM81" s="1026">
        <f>+EN81+EO81+EP81</f>
        <v>0</v>
      </c>
      <c r="EQ81" s="1026">
        <f>+ER81+ES81+ET81</f>
        <v>0</v>
      </c>
      <c r="EU81" s="1026">
        <f>+EV81+EW81+EX81</f>
        <v>0</v>
      </c>
      <c r="EZ81" s="1026">
        <f>+FB81+FF81+FJ81</f>
        <v>0</v>
      </c>
      <c r="FB81" s="1026">
        <f>+FC81+FD81+FE81</f>
        <v>0</v>
      </c>
      <c r="FF81" s="1026">
        <f>+FG81+FH81+FI81</f>
        <v>0</v>
      </c>
      <c r="FJ81" s="1026">
        <f>+FK81+FL81+FM81</f>
        <v>0</v>
      </c>
      <c r="FO81" s="1026">
        <f>+FQ81+FR81+FS81+FT81+FU81</f>
        <v>0</v>
      </c>
      <c r="FW81" s="1026">
        <f>+FX81+FY81+FZ81</f>
        <v>18203772.940000001</v>
      </c>
      <c r="FX81" s="1026">
        <v>18141379.350000001</v>
      </c>
      <c r="FY81" s="1026">
        <v>62393.58999999956</v>
      </c>
      <c r="FZ81" s="1026">
        <v>0</v>
      </c>
      <c r="GB81" s="1026">
        <v>49560268.820834786</v>
      </c>
      <c r="GF81" s="1026">
        <f>+C81+E81+J81+U81+AG81+AL81+AQ81+AY81+BL81+BT81+CN81+DB81+DF81+DZ81+EK81+EZ81+FO81+FW81+GB81</f>
        <v>114587261.54083478</v>
      </c>
    </row>
    <row r="82" spans="2:188" ht="15.75">
      <c r="B82" s="1395">
        <v>44075</v>
      </c>
      <c r="C82" s="1026">
        <v>0</v>
      </c>
      <c r="E82" s="1026">
        <v>48463</v>
      </c>
      <c r="G82" s="1026">
        <v>48463</v>
      </c>
      <c r="J82" s="1026">
        <v>12043188</v>
      </c>
      <c r="K82" s="1026">
        <v>12043188</v>
      </c>
      <c r="L82" s="1026">
        <v>12043188</v>
      </c>
      <c r="N82" s="1026">
        <v>0</v>
      </c>
      <c r="Q82" s="1026">
        <v>0</v>
      </c>
      <c r="U82" s="1026">
        <v>0</v>
      </c>
      <c r="V82" s="1026">
        <v>0</v>
      </c>
      <c r="W82" s="1026">
        <v>0</v>
      </c>
      <c r="Z82" s="1026">
        <v>0</v>
      </c>
      <c r="AC82" s="1026">
        <v>0</v>
      </c>
      <c r="AG82" s="1026">
        <v>0</v>
      </c>
      <c r="AL82" s="1026">
        <v>0</v>
      </c>
      <c r="AQ82" s="1026">
        <v>0</v>
      </c>
      <c r="AR82" s="1026">
        <v>0</v>
      </c>
      <c r="AS82" s="1026">
        <v>0</v>
      </c>
      <c r="AT82" s="1026">
        <v>0</v>
      </c>
      <c r="AY82" s="1026">
        <v>479114</v>
      </c>
      <c r="AZ82" s="1026">
        <v>0</v>
      </c>
      <c r="BA82" s="1026">
        <v>0</v>
      </c>
      <c r="BC82" s="1026">
        <v>0</v>
      </c>
      <c r="BD82" s="1026">
        <v>479114</v>
      </c>
      <c r="BE82" s="1026">
        <v>0</v>
      </c>
      <c r="BL82" s="1026">
        <v>0</v>
      </c>
      <c r="BM82" s="1026">
        <v>0</v>
      </c>
      <c r="BT82" s="1026">
        <v>0</v>
      </c>
      <c r="BU82" s="1026">
        <v>0</v>
      </c>
      <c r="BZ82" s="1026">
        <v>0</v>
      </c>
      <c r="CN82" s="1026">
        <v>0</v>
      </c>
      <c r="CO82" s="1026">
        <v>0</v>
      </c>
      <c r="CU82" s="1026">
        <v>0</v>
      </c>
      <c r="DB82" s="1026">
        <v>0</v>
      </c>
      <c r="DF82" s="1026">
        <v>34972713.540000007</v>
      </c>
      <c r="DG82" s="1026">
        <v>0</v>
      </c>
      <c r="DH82" s="1026">
        <v>0</v>
      </c>
      <c r="DK82" s="1026">
        <v>0</v>
      </c>
      <c r="DN82" s="1026">
        <v>0</v>
      </c>
      <c r="DQ82" s="1026">
        <v>34972713.540000007</v>
      </c>
      <c r="DR82" s="1026">
        <v>1077597.6890354885</v>
      </c>
      <c r="DS82" s="1026">
        <v>33895115.850964516</v>
      </c>
      <c r="DV82" s="1026">
        <v>0</v>
      </c>
      <c r="DZ82" s="1026">
        <v>0</v>
      </c>
      <c r="EA82" s="1026">
        <v>0</v>
      </c>
      <c r="ED82" s="1026">
        <v>0</v>
      </c>
      <c r="EG82" s="1026">
        <v>0</v>
      </c>
      <c r="EK82" s="1026">
        <v>0</v>
      </c>
      <c r="EM82" s="1026">
        <v>0</v>
      </c>
      <c r="EQ82" s="1026">
        <v>0</v>
      </c>
      <c r="EU82" s="1026">
        <v>0</v>
      </c>
      <c r="EZ82" s="1026">
        <v>0</v>
      </c>
      <c r="FB82" s="1026">
        <v>0</v>
      </c>
      <c r="FF82" s="1026">
        <v>0</v>
      </c>
      <c r="FJ82" s="1026">
        <v>0</v>
      </c>
      <c r="FO82" s="1026">
        <v>0</v>
      </c>
      <c r="FW82" s="1026">
        <v>874592532.95000005</v>
      </c>
      <c r="FX82" s="1026">
        <v>874530133.33000004</v>
      </c>
      <c r="FY82" s="1026">
        <v>62399.620000000112</v>
      </c>
      <c r="FZ82" s="1026">
        <v>0</v>
      </c>
      <c r="GB82" s="1026">
        <v>47985367.049999997</v>
      </c>
      <c r="GF82" s="1026">
        <v>970121378.53999996</v>
      </c>
    </row>
    <row r="83" spans="2:188" ht="15.75">
      <c r="B83" s="1395">
        <v>44105</v>
      </c>
      <c r="C83" s="1026">
        <v>0</v>
      </c>
      <c r="E83" s="1026">
        <v>48463</v>
      </c>
      <c r="G83" s="1026">
        <v>48463</v>
      </c>
      <c r="J83" s="1026">
        <v>12043188</v>
      </c>
      <c r="K83" s="1026">
        <v>12043188</v>
      </c>
      <c r="L83" s="1026">
        <v>12043188</v>
      </c>
      <c r="N83" s="1026">
        <v>0</v>
      </c>
      <c r="Q83" s="1026">
        <v>0</v>
      </c>
      <c r="U83" s="1026">
        <v>0</v>
      </c>
      <c r="V83" s="1026">
        <v>0</v>
      </c>
      <c r="W83" s="1026">
        <v>0</v>
      </c>
      <c r="Z83" s="1026">
        <v>0</v>
      </c>
      <c r="AC83" s="1026">
        <v>0</v>
      </c>
      <c r="AG83" s="1026">
        <v>0</v>
      </c>
      <c r="AL83" s="1026">
        <v>0</v>
      </c>
      <c r="AQ83" s="1026">
        <v>0</v>
      </c>
      <c r="AR83" s="1026">
        <v>0</v>
      </c>
      <c r="AS83" s="1026">
        <v>0</v>
      </c>
      <c r="AT83" s="1026">
        <v>0</v>
      </c>
      <c r="AY83" s="1026">
        <v>479114</v>
      </c>
      <c r="AZ83" s="1026">
        <v>0</v>
      </c>
      <c r="BA83" s="1026">
        <v>0</v>
      </c>
      <c r="BC83" s="1026">
        <v>0</v>
      </c>
      <c r="BD83" s="1026">
        <v>479114</v>
      </c>
      <c r="BE83" s="1026">
        <v>0</v>
      </c>
      <c r="BL83" s="1026">
        <v>0</v>
      </c>
      <c r="BM83" s="1026">
        <v>0</v>
      </c>
      <c r="BT83" s="1026">
        <v>0</v>
      </c>
      <c r="BU83" s="1026">
        <v>0</v>
      </c>
      <c r="BZ83" s="1026">
        <v>0</v>
      </c>
      <c r="CN83" s="1026">
        <v>0</v>
      </c>
      <c r="CO83" s="1026">
        <v>0</v>
      </c>
      <c r="CU83" s="1026">
        <v>0</v>
      </c>
      <c r="DB83" s="1026">
        <v>0</v>
      </c>
      <c r="DF83" s="1026">
        <v>34972713.540000007</v>
      </c>
      <c r="DG83" s="1026">
        <v>0</v>
      </c>
      <c r="DH83" s="1026">
        <v>0</v>
      </c>
      <c r="DK83" s="1026">
        <v>0</v>
      </c>
      <c r="DN83" s="1026">
        <v>0</v>
      </c>
      <c r="DQ83" s="1026">
        <v>34972713.540000007</v>
      </c>
      <c r="DR83" s="1026">
        <v>1077597.6890354885</v>
      </c>
      <c r="DS83" s="1026">
        <v>33895115.850964516</v>
      </c>
      <c r="DV83" s="1026">
        <v>0</v>
      </c>
      <c r="DZ83" s="1026">
        <v>0</v>
      </c>
      <c r="EA83" s="1026">
        <v>0</v>
      </c>
      <c r="ED83" s="1026">
        <v>0</v>
      </c>
      <c r="EG83" s="1026">
        <v>0</v>
      </c>
      <c r="EK83" s="1026">
        <v>0</v>
      </c>
      <c r="EM83" s="1026">
        <v>0</v>
      </c>
      <c r="EQ83" s="1026">
        <v>0</v>
      </c>
      <c r="EU83" s="1026">
        <v>0</v>
      </c>
      <c r="EZ83" s="1026">
        <v>0</v>
      </c>
      <c r="FB83" s="1026">
        <v>0</v>
      </c>
      <c r="FF83" s="1026">
        <v>0</v>
      </c>
      <c r="FJ83" s="1026">
        <v>0</v>
      </c>
      <c r="FO83" s="1026">
        <v>0</v>
      </c>
      <c r="FW83" s="1026">
        <v>874592532.95000005</v>
      </c>
      <c r="FX83" s="1026">
        <v>874530133.33000004</v>
      </c>
      <c r="FY83" s="1026">
        <v>62399.620000000112</v>
      </c>
      <c r="FZ83" s="1026">
        <v>0</v>
      </c>
      <c r="GB83" s="1026">
        <v>47985367.049999997</v>
      </c>
      <c r="GF83" s="1026">
        <v>970121378.53999996</v>
      </c>
    </row>
    <row r="84" spans="2:188" ht="15.75">
      <c r="B84" s="1395">
        <v>44136</v>
      </c>
      <c r="C84" s="1026">
        <v>0</v>
      </c>
      <c r="E84" s="1026">
        <v>445513.81</v>
      </c>
      <c r="G84" s="1026">
        <v>445513.81</v>
      </c>
      <c r="J84" s="1026">
        <v>15505947.720000001</v>
      </c>
      <c r="K84" s="1026">
        <v>15505947.720000001</v>
      </c>
      <c r="L84" s="1026">
        <v>15505947.720000001</v>
      </c>
      <c r="N84" s="1026">
        <v>0</v>
      </c>
      <c r="Q84" s="1026">
        <v>0</v>
      </c>
      <c r="U84" s="1026">
        <v>0</v>
      </c>
      <c r="V84" s="1026">
        <v>0</v>
      </c>
      <c r="W84" s="1026">
        <v>0</v>
      </c>
      <c r="Z84" s="1026">
        <v>0</v>
      </c>
      <c r="AC84" s="1026">
        <v>0</v>
      </c>
      <c r="AG84" s="1026">
        <v>0</v>
      </c>
      <c r="AL84" s="1026">
        <v>0</v>
      </c>
      <c r="AQ84" s="1026">
        <v>0</v>
      </c>
      <c r="AR84" s="1026">
        <v>0</v>
      </c>
      <c r="AS84" s="1026">
        <v>0</v>
      </c>
      <c r="AT84" s="1026">
        <v>0</v>
      </c>
      <c r="AY84" s="1026">
        <v>479114</v>
      </c>
      <c r="AZ84" s="1026">
        <v>0</v>
      </c>
      <c r="BA84" s="1026">
        <v>0</v>
      </c>
      <c r="BC84" s="1026">
        <v>0</v>
      </c>
      <c r="BD84" s="1026">
        <v>479114</v>
      </c>
      <c r="BE84" s="1026">
        <v>0</v>
      </c>
      <c r="BL84" s="1026">
        <v>0</v>
      </c>
      <c r="BM84" s="1026">
        <v>0</v>
      </c>
      <c r="BT84" s="1026">
        <v>0</v>
      </c>
      <c r="BU84" s="1026">
        <v>0</v>
      </c>
      <c r="BZ84" s="1026">
        <v>0</v>
      </c>
      <c r="CN84" s="1026">
        <v>0</v>
      </c>
      <c r="CO84" s="1026">
        <v>0</v>
      </c>
      <c r="CU84" s="1026">
        <v>0</v>
      </c>
      <c r="DB84" s="1026">
        <v>0</v>
      </c>
      <c r="DF84" s="1026">
        <v>34472713.539999999</v>
      </c>
      <c r="DG84" s="1026">
        <v>0</v>
      </c>
      <c r="DH84" s="1026">
        <v>0</v>
      </c>
      <c r="DK84" s="1026">
        <v>0</v>
      </c>
      <c r="DN84" s="1026">
        <v>0</v>
      </c>
      <c r="DQ84" s="1026">
        <v>34472713.539999999</v>
      </c>
      <c r="DR84" s="1026">
        <v>1062191.4254093764</v>
      </c>
      <c r="DS84" s="1026">
        <v>33410522.114590626</v>
      </c>
      <c r="DV84" s="1026">
        <v>0</v>
      </c>
      <c r="DZ84" s="1026">
        <v>0</v>
      </c>
      <c r="EA84" s="1026">
        <v>0</v>
      </c>
      <c r="ED84" s="1026">
        <v>0</v>
      </c>
      <c r="EG84" s="1026">
        <v>0</v>
      </c>
      <c r="EK84" s="1026">
        <v>0</v>
      </c>
      <c r="EM84" s="1026">
        <v>0</v>
      </c>
      <c r="EQ84" s="1026">
        <v>0</v>
      </c>
      <c r="EU84" s="1026">
        <v>0</v>
      </c>
      <c r="EZ84" s="1026">
        <v>0</v>
      </c>
      <c r="FB84" s="1026">
        <v>0</v>
      </c>
      <c r="FF84" s="1026">
        <v>0</v>
      </c>
      <c r="FJ84" s="1026">
        <v>0</v>
      </c>
      <c r="FO84" s="1026">
        <v>0</v>
      </c>
      <c r="FW84" s="1026">
        <v>874592532.95000005</v>
      </c>
      <c r="FX84" s="1026">
        <v>874530133.33000004</v>
      </c>
      <c r="FY84" s="1026">
        <v>62399.620000000112</v>
      </c>
      <c r="FZ84" s="1026">
        <v>0</v>
      </c>
      <c r="GB84" s="1026">
        <v>47673367.049999997</v>
      </c>
      <c r="GF84" s="1026">
        <v>973169189.07000005</v>
      </c>
    </row>
    <row r="85" spans="2:188" ht="15.75">
      <c r="B85" s="1395">
        <v>44166</v>
      </c>
      <c r="C85" s="1026">
        <v>0</v>
      </c>
      <c r="E85" s="1026">
        <v>171693.62999999998</v>
      </c>
      <c r="G85" s="1026">
        <v>171693.62999999998</v>
      </c>
      <c r="J85" s="1026">
        <v>12946666.940000001</v>
      </c>
      <c r="K85" s="1026">
        <v>12946666.940000001</v>
      </c>
      <c r="L85" s="1026">
        <v>12946666.940000001</v>
      </c>
      <c r="N85" s="1026">
        <v>0</v>
      </c>
      <c r="Q85" s="1026">
        <v>0</v>
      </c>
      <c r="U85" s="1026">
        <v>0</v>
      </c>
      <c r="V85" s="1026">
        <v>0</v>
      </c>
      <c r="W85" s="1026">
        <v>0</v>
      </c>
      <c r="Z85" s="1026">
        <v>0</v>
      </c>
      <c r="AC85" s="1026">
        <v>0</v>
      </c>
      <c r="AG85" s="1026">
        <v>0</v>
      </c>
      <c r="AL85" s="1026">
        <v>0</v>
      </c>
      <c r="AQ85" s="1026">
        <v>0</v>
      </c>
      <c r="AR85" s="1026">
        <v>0</v>
      </c>
      <c r="AS85" s="1026">
        <v>0</v>
      </c>
      <c r="AT85" s="1026">
        <v>0</v>
      </c>
      <c r="AY85" s="1026">
        <v>1022793.2200000002</v>
      </c>
      <c r="AZ85" s="1026">
        <v>0</v>
      </c>
      <c r="BA85" s="1026">
        <v>0</v>
      </c>
      <c r="BC85" s="1026">
        <v>0</v>
      </c>
      <c r="BD85" s="1026">
        <v>1022793.2200000002</v>
      </c>
      <c r="BE85" s="1026">
        <v>0</v>
      </c>
      <c r="BL85" s="1026">
        <v>0</v>
      </c>
      <c r="BM85" s="1026">
        <v>0</v>
      </c>
      <c r="BT85" s="1026">
        <v>0</v>
      </c>
      <c r="BU85" s="1026">
        <v>0</v>
      </c>
      <c r="BZ85" s="1026">
        <v>0</v>
      </c>
      <c r="CN85" s="1026">
        <v>0</v>
      </c>
      <c r="CO85" s="1026">
        <v>0</v>
      </c>
      <c r="CU85" s="1026">
        <v>0</v>
      </c>
      <c r="DB85" s="1026">
        <v>0</v>
      </c>
      <c r="DF85" s="1026">
        <v>32007078.229999989</v>
      </c>
      <c r="DG85" s="1026">
        <v>0</v>
      </c>
      <c r="DH85" s="1026">
        <v>0</v>
      </c>
      <c r="DK85" s="1026">
        <v>0</v>
      </c>
      <c r="DN85" s="1026">
        <v>0</v>
      </c>
      <c r="DQ85" s="1026">
        <v>32007078.229999989</v>
      </c>
      <c r="DR85" s="1026">
        <v>986218.97022595408</v>
      </c>
      <c r="DS85" s="1026">
        <v>31020859.259774037</v>
      </c>
      <c r="DV85" s="1026">
        <v>0</v>
      </c>
      <c r="DZ85" s="1026">
        <v>0</v>
      </c>
      <c r="EA85" s="1026">
        <v>0</v>
      </c>
      <c r="ED85" s="1026">
        <v>0</v>
      </c>
      <c r="EG85" s="1026">
        <v>0</v>
      </c>
      <c r="EK85" s="1026">
        <v>0</v>
      </c>
      <c r="EM85" s="1026">
        <v>0</v>
      </c>
      <c r="EQ85" s="1026">
        <v>0</v>
      </c>
      <c r="EU85" s="1026">
        <v>0</v>
      </c>
      <c r="EZ85" s="1026">
        <v>0</v>
      </c>
      <c r="FB85" s="1026">
        <v>0</v>
      </c>
      <c r="FF85" s="1026">
        <v>0</v>
      </c>
      <c r="FJ85" s="1026">
        <v>0</v>
      </c>
      <c r="FO85" s="1026">
        <v>0</v>
      </c>
      <c r="FW85" s="1026">
        <v>874911297.93999994</v>
      </c>
      <c r="FX85" s="1026">
        <v>867641439.3499999</v>
      </c>
      <c r="FY85" s="1026">
        <v>7269858.5899999989</v>
      </c>
      <c r="FZ85" s="1026">
        <v>0</v>
      </c>
      <c r="GB85" s="1026">
        <v>65332324.219999999</v>
      </c>
      <c r="GF85" s="1026">
        <v>986391854.17999995</v>
      </c>
    </row>
    <row r="86" spans="2:188" ht="15.75">
      <c r="B86" s="1395">
        <v>44197</v>
      </c>
      <c r="C86" s="1026">
        <v>0</v>
      </c>
      <c r="E86" s="1026">
        <v>3858341.7277999991</v>
      </c>
      <c r="G86" s="1026">
        <v>3858341.7277999991</v>
      </c>
      <c r="J86" s="1026">
        <v>13867625.435999999</v>
      </c>
      <c r="K86" s="1026">
        <v>13867625.435999999</v>
      </c>
      <c r="L86" s="1026">
        <v>13867625.435999999</v>
      </c>
      <c r="N86" s="1026">
        <v>0</v>
      </c>
      <c r="Q86" s="1026">
        <v>0</v>
      </c>
      <c r="U86" s="1026">
        <v>0</v>
      </c>
      <c r="V86" s="1026">
        <v>0</v>
      </c>
      <c r="W86" s="1026">
        <v>0</v>
      </c>
      <c r="Z86" s="1026">
        <v>0</v>
      </c>
      <c r="AC86" s="1026">
        <v>0</v>
      </c>
      <c r="AG86" s="1026">
        <v>0</v>
      </c>
      <c r="AL86" s="1026">
        <v>0</v>
      </c>
      <c r="AQ86" s="1026">
        <v>0</v>
      </c>
      <c r="AR86" s="1026">
        <v>0</v>
      </c>
      <c r="AS86" s="1026">
        <v>0</v>
      </c>
      <c r="AT86" s="1026">
        <v>0</v>
      </c>
      <c r="AY86" s="1026">
        <v>479113.73</v>
      </c>
      <c r="AZ86" s="1026">
        <v>0</v>
      </c>
      <c r="BA86" s="1026">
        <v>0</v>
      </c>
      <c r="BC86" s="1026">
        <v>0</v>
      </c>
      <c r="BD86" s="1026">
        <v>479113.73</v>
      </c>
      <c r="BE86" s="1026">
        <v>0</v>
      </c>
      <c r="BL86" s="1026">
        <v>0</v>
      </c>
      <c r="BM86" s="1026">
        <v>0</v>
      </c>
      <c r="BT86" s="1026">
        <v>0</v>
      </c>
      <c r="BU86" s="1026">
        <v>0</v>
      </c>
      <c r="BZ86" s="1026">
        <v>0</v>
      </c>
      <c r="CN86" s="1026">
        <v>0</v>
      </c>
      <c r="CO86" s="1026">
        <v>0</v>
      </c>
      <c r="CU86" s="1026">
        <v>0</v>
      </c>
      <c r="DB86" s="1026">
        <v>0</v>
      </c>
      <c r="DF86" s="1026">
        <v>28332682.229999993</v>
      </c>
      <c r="DG86" s="1026">
        <v>0</v>
      </c>
      <c r="DH86" s="1026">
        <v>0</v>
      </c>
      <c r="DK86" s="1026">
        <v>0</v>
      </c>
      <c r="DN86" s="1026">
        <v>0</v>
      </c>
      <c r="DQ86" s="1026">
        <v>28332682.229999993</v>
      </c>
      <c r="DR86" s="1026">
        <v>873001.54334048973</v>
      </c>
      <c r="DS86" s="1026">
        <v>27459680.686659504</v>
      </c>
      <c r="DV86" s="1026">
        <v>0</v>
      </c>
      <c r="DZ86" s="1026">
        <v>0</v>
      </c>
      <c r="EA86" s="1026">
        <v>0</v>
      </c>
      <c r="ED86" s="1026">
        <v>0</v>
      </c>
      <c r="EG86" s="1026">
        <v>0</v>
      </c>
      <c r="EK86" s="1026">
        <v>0</v>
      </c>
      <c r="EM86" s="1026">
        <v>0</v>
      </c>
      <c r="EQ86" s="1026">
        <v>0</v>
      </c>
      <c r="EU86" s="1026">
        <v>0</v>
      </c>
      <c r="EZ86" s="1026">
        <v>0</v>
      </c>
      <c r="FB86" s="1026">
        <v>0</v>
      </c>
      <c r="FF86" s="1026">
        <v>0</v>
      </c>
      <c r="FJ86" s="1026">
        <v>0</v>
      </c>
      <c r="FO86" s="1026">
        <v>0</v>
      </c>
      <c r="FW86" s="1026">
        <v>875374157.13999987</v>
      </c>
      <c r="FX86" s="1026">
        <v>867641439.3499999</v>
      </c>
      <c r="FY86" s="1026">
        <v>7732717.7899999991</v>
      </c>
      <c r="FZ86" s="1026">
        <v>0</v>
      </c>
      <c r="GB86" s="1026">
        <v>79935424.977800012</v>
      </c>
      <c r="GF86" s="1026">
        <v>1001847345.2415999</v>
      </c>
    </row>
    <row r="87" spans="2:188" ht="15.75">
      <c r="B87" s="1395">
        <v>44228</v>
      </c>
      <c r="C87" s="1026">
        <v>0</v>
      </c>
      <c r="E87" s="1026">
        <v>272169.02</v>
      </c>
      <c r="G87" s="1026">
        <v>272169.02</v>
      </c>
      <c r="J87" s="1026">
        <v>11364563.436000001</v>
      </c>
      <c r="K87" s="1026">
        <v>11364563.436000001</v>
      </c>
      <c r="L87" s="1026">
        <v>11364563.436000001</v>
      </c>
      <c r="N87" s="1026">
        <v>0</v>
      </c>
      <c r="Q87" s="1026">
        <v>0</v>
      </c>
      <c r="U87" s="1026">
        <v>0</v>
      </c>
      <c r="V87" s="1026">
        <v>0</v>
      </c>
      <c r="W87" s="1026">
        <v>0</v>
      </c>
      <c r="Z87" s="1026">
        <v>0</v>
      </c>
      <c r="AC87" s="1026">
        <v>0</v>
      </c>
      <c r="AG87" s="1026">
        <v>0</v>
      </c>
      <c r="AL87" s="1026">
        <v>0</v>
      </c>
      <c r="AQ87" s="1026">
        <v>0</v>
      </c>
      <c r="AR87" s="1026">
        <v>0</v>
      </c>
      <c r="AS87" s="1026">
        <v>0</v>
      </c>
      <c r="AT87" s="1026">
        <v>0</v>
      </c>
      <c r="AY87" s="1026">
        <v>479113.73</v>
      </c>
      <c r="AZ87" s="1026">
        <v>0</v>
      </c>
      <c r="BA87" s="1026">
        <v>0</v>
      </c>
      <c r="BC87" s="1026">
        <v>0</v>
      </c>
      <c r="BD87" s="1026">
        <v>479113.73</v>
      </c>
      <c r="BE87" s="1026">
        <v>0</v>
      </c>
      <c r="BL87" s="1026">
        <v>0</v>
      </c>
      <c r="BM87" s="1026">
        <v>0</v>
      </c>
      <c r="BT87" s="1026">
        <v>0</v>
      </c>
      <c r="BU87" s="1026">
        <v>0</v>
      </c>
      <c r="BZ87" s="1026">
        <v>0</v>
      </c>
      <c r="CN87" s="1026">
        <v>0</v>
      </c>
      <c r="CO87" s="1026">
        <v>0</v>
      </c>
      <c r="CU87" s="1026">
        <v>0</v>
      </c>
      <c r="DB87" s="1026">
        <v>0</v>
      </c>
      <c r="DF87" s="1026">
        <v>29398855.229999997</v>
      </c>
      <c r="DG87" s="1026">
        <v>0</v>
      </c>
      <c r="DH87" s="1026">
        <v>0</v>
      </c>
      <c r="DK87" s="1026">
        <v>0</v>
      </c>
      <c r="DN87" s="1026">
        <v>0</v>
      </c>
      <c r="DQ87" s="1026">
        <v>29398855.229999997</v>
      </c>
      <c r="DR87" s="1026">
        <v>905853.02795857575</v>
      </c>
      <c r="DS87" s="1026">
        <v>28493002.202041421</v>
      </c>
      <c r="DV87" s="1026">
        <v>0</v>
      </c>
      <c r="DZ87" s="1026">
        <v>0</v>
      </c>
      <c r="EA87" s="1026">
        <v>0</v>
      </c>
      <c r="ED87" s="1026">
        <v>0</v>
      </c>
      <c r="EG87" s="1026">
        <v>0</v>
      </c>
      <c r="EK87" s="1026">
        <v>0</v>
      </c>
      <c r="EM87" s="1026">
        <v>0</v>
      </c>
      <c r="EQ87" s="1026">
        <v>0</v>
      </c>
      <c r="EU87" s="1026">
        <v>0</v>
      </c>
      <c r="EZ87" s="1026">
        <v>0</v>
      </c>
      <c r="FB87" s="1026">
        <v>0</v>
      </c>
      <c r="FF87" s="1026">
        <v>0</v>
      </c>
      <c r="FJ87" s="1026">
        <v>0</v>
      </c>
      <c r="FO87" s="1026">
        <v>0</v>
      </c>
      <c r="FW87" s="1026">
        <v>875374157.13999987</v>
      </c>
      <c r="FX87" s="1026">
        <v>867641439.3499999</v>
      </c>
      <c r="FY87" s="1026">
        <v>7732717.7899999991</v>
      </c>
      <c r="FZ87" s="1026">
        <v>0</v>
      </c>
      <c r="GB87" s="1026">
        <v>95191069.977800012</v>
      </c>
      <c r="GF87" s="1026">
        <v>1012079928.5337999</v>
      </c>
    </row>
    <row r="88" spans="2:188" ht="15.75">
      <c r="B88" s="1395">
        <v>44256</v>
      </c>
      <c r="C88" s="1026">
        <v>0</v>
      </c>
      <c r="E88" s="1026">
        <v>156671.22</v>
      </c>
      <c r="G88" s="1026">
        <v>156671.22</v>
      </c>
      <c r="J88" s="1026">
        <v>10381580.436000001</v>
      </c>
      <c r="K88" s="1026">
        <v>10381580.436000001</v>
      </c>
      <c r="L88" s="1026">
        <v>10381580.436000001</v>
      </c>
      <c r="N88" s="1026">
        <v>0</v>
      </c>
      <c r="Q88" s="1026">
        <v>0</v>
      </c>
      <c r="U88" s="1026">
        <v>0</v>
      </c>
      <c r="V88" s="1026">
        <v>0</v>
      </c>
      <c r="W88" s="1026">
        <v>0</v>
      </c>
      <c r="Z88" s="1026">
        <v>0</v>
      </c>
      <c r="AC88" s="1026">
        <v>0</v>
      </c>
      <c r="AG88" s="1026">
        <v>0</v>
      </c>
      <c r="AL88" s="1026">
        <v>0</v>
      </c>
      <c r="AQ88" s="1026">
        <v>0</v>
      </c>
      <c r="AR88" s="1026">
        <v>0</v>
      </c>
      <c r="AS88" s="1026">
        <v>0</v>
      </c>
      <c r="AT88" s="1026">
        <v>0</v>
      </c>
      <c r="AY88" s="1026">
        <v>479113.73</v>
      </c>
      <c r="AZ88" s="1026">
        <v>0</v>
      </c>
      <c r="BA88" s="1026">
        <v>0</v>
      </c>
      <c r="BC88" s="1026">
        <v>0</v>
      </c>
      <c r="BD88" s="1026">
        <v>479113.73</v>
      </c>
      <c r="BE88" s="1026">
        <v>0</v>
      </c>
      <c r="BL88" s="1026">
        <v>0</v>
      </c>
      <c r="BM88" s="1026">
        <v>0</v>
      </c>
      <c r="BT88" s="1026">
        <v>0</v>
      </c>
      <c r="BU88" s="1026">
        <v>0</v>
      </c>
      <c r="BZ88" s="1026">
        <v>0</v>
      </c>
      <c r="CN88" s="1026">
        <v>0</v>
      </c>
      <c r="CO88" s="1026">
        <v>0</v>
      </c>
      <c r="CU88" s="1026">
        <v>0</v>
      </c>
      <c r="DB88" s="1026">
        <v>0</v>
      </c>
      <c r="DF88" s="1026">
        <v>28332682.229999993</v>
      </c>
      <c r="DG88" s="1026">
        <v>0</v>
      </c>
      <c r="DH88" s="1026">
        <v>0</v>
      </c>
      <c r="DK88" s="1026">
        <v>0</v>
      </c>
      <c r="DN88" s="1026">
        <v>0</v>
      </c>
      <c r="DQ88" s="1026">
        <v>28332682.229999993</v>
      </c>
      <c r="DR88" s="1026">
        <v>873001.54334048973</v>
      </c>
      <c r="DS88" s="1026">
        <v>27459680.686659504</v>
      </c>
      <c r="DV88" s="1026">
        <v>0</v>
      </c>
      <c r="DZ88" s="1026">
        <v>0</v>
      </c>
      <c r="EA88" s="1026">
        <v>0</v>
      </c>
      <c r="ED88" s="1026">
        <v>0</v>
      </c>
      <c r="EG88" s="1026">
        <v>0</v>
      </c>
      <c r="EK88" s="1026">
        <v>0</v>
      </c>
      <c r="EM88" s="1026">
        <v>0</v>
      </c>
      <c r="EQ88" s="1026">
        <v>0</v>
      </c>
      <c r="EU88" s="1026">
        <v>0</v>
      </c>
      <c r="EZ88" s="1026">
        <v>0</v>
      </c>
      <c r="FB88" s="1026">
        <v>0</v>
      </c>
      <c r="FF88" s="1026">
        <v>0</v>
      </c>
      <c r="FJ88" s="1026">
        <v>0</v>
      </c>
      <c r="FO88" s="1026">
        <v>0</v>
      </c>
      <c r="FW88" s="1026">
        <v>875374157.13999987</v>
      </c>
      <c r="FX88" s="1026">
        <v>867641439.3499999</v>
      </c>
      <c r="FY88" s="1026">
        <v>7732717.7899999991</v>
      </c>
      <c r="FZ88" s="1026">
        <v>0</v>
      </c>
      <c r="GB88" s="1026">
        <v>83179032.777800009</v>
      </c>
      <c r="GF88" s="1026">
        <v>997903237.53379977</v>
      </c>
    </row>
    <row r="89" spans="2:188" ht="15.75">
      <c r="B89" s="1395">
        <v>44287</v>
      </c>
      <c r="C89" s="1026">
        <v>0</v>
      </c>
      <c r="E89" s="1026">
        <v>194454.19</v>
      </c>
      <c r="G89" s="1026">
        <v>194454.19</v>
      </c>
      <c r="J89" s="1026">
        <v>13663924.640000001</v>
      </c>
      <c r="K89" s="1026">
        <v>13663924.640000001</v>
      </c>
      <c r="L89" s="1026">
        <v>13663924.640000001</v>
      </c>
      <c r="N89" s="1026">
        <v>0</v>
      </c>
      <c r="Q89" s="1026">
        <v>0</v>
      </c>
      <c r="U89" s="1026">
        <v>0</v>
      </c>
      <c r="V89" s="1026">
        <v>0</v>
      </c>
      <c r="W89" s="1026">
        <v>0</v>
      </c>
      <c r="Z89" s="1026">
        <v>0</v>
      </c>
      <c r="AC89" s="1026">
        <v>0</v>
      </c>
      <c r="AG89" s="1026">
        <v>0</v>
      </c>
      <c r="AL89" s="1026">
        <v>0</v>
      </c>
      <c r="AQ89" s="1026">
        <v>0</v>
      </c>
      <c r="AR89" s="1026">
        <v>0</v>
      </c>
      <c r="AS89" s="1026">
        <v>0</v>
      </c>
      <c r="AT89" s="1026">
        <v>0</v>
      </c>
      <c r="AY89" s="1026">
        <v>479113.73</v>
      </c>
      <c r="AZ89" s="1026">
        <v>0</v>
      </c>
      <c r="BA89" s="1026">
        <v>0</v>
      </c>
      <c r="BC89" s="1026">
        <v>0</v>
      </c>
      <c r="BD89" s="1026">
        <v>479113.73</v>
      </c>
      <c r="BE89" s="1026">
        <v>0</v>
      </c>
      <c r="BL89" s="1026">
        <v>0</v>
      </c>
      <c r="BM89" s="1026">
        <v>0</v>
      </c>
      <c r="BT89" s="1026">
        <v>0</v>
      </c>
      <c r="BU89" s="1026">
        <v>0</v>
      </c>
      <c r="BZ89" s="1026">
        <v>0</v>
      </c>
      <c r="CN89" s="1026">
        <v>0</v>
      </c>
      <c r="CO89" s="1026">
        <v>0</v>
      </c>
      <c r="CU89" s="1026">
        <v>0</v>
      </c>
      <c r="DB89" s="1026">
        <v>0</v>
      </c>
      <c r="DF89" s="1026">
        <v>27886682.229999997</v>
      </c>
      <c r="DG89" s="1026">
        <v>0</v>
      </c>
      <c r="DH89" s="1026">
        <v>0</v>
      </c>
      <c r="DK89" s="1026">
        <v>0</v>
      </c>
      <c r="DN89" s="1026">
        <v>0</v>
      </c>
      <c r="DQ89" s="1026">
        <v>27886682.229999997</v>
      </c>
      <c r="DR89" s="1026">
        <v>859259.15618599765</v>
      </c>
      <c r="DS89" s="1026">
        <v>27027423.073813997</v>
      </c>
      <c r="DV89" s="1026">
        <v>0</v>
      </c>
      <c r="DZ89" s="1026">
        <v>0</v>
      </c>
      <c r="EA89" s="1026">
        <v>0</v>
      </c>
      <c r="ED89" s="1026">
        <v>0</v>
      </c>
      <c r="EG89" s="1026">
        <v>0</v>
      </c>
      <c r="EK89" s="1026">
        <v>0</v>
      </c>
      <c r="EM89" s="1026">
        <v>0</v>
      </c>
      <c r="EQ89" s="1026">
        <v>0</v>
      </c>
      <c r="EU89" s="1026">
        <v>0</v>
      </c>
      <c r="EZ89" s="1026">
        <v>0</v>
      </c>
      <c r="FB89" s="1026">
        <v>0</v>
      </c>
      <c r="FF89" s="1026">
        <v>0</v>
      </c>
      <c r="FJ89" s="1026">
        <v>0</v>
      </c>
      <c r="FO89" s="1026">
        <v>0</v>
      </c>
      <c r="FW89" s="1026">
        <v>875569965.13999987</v>
      </c>
      <c r="FX89" s="1026">
        <v>867641439.3499999</v>
      </c>
      <c r="FY89" s="1026">
        <v>7928525.7899999991</v>
      </c>
      <c r="FZ89" s="1026">
        <v>0</v>
      </c>
      <c r="GB89" s="1026">
        <v>82805556.993600011</v>
      </c>
      <c r="GF89" s="1026">
        <v>1000599696.9235998</v>
      </c>
    </row>
    <row r="90" spans="2:188" ht="15.75">
      <c r="B90" s="1395">
        <v>44317</v>
      </c>
      <c r="C90" s="1026">
        <v>0</v>
      </c>
      <c r="E90" s="1026">
        <v>110399.73</v>
      </c>
      <c r="G90" s="1026">
        <v>110399.73</v>
      </c>
      <c r="J90" s="1026">
        <v>13363924.640000001</v>
      </c>
      <c r="K90" s="1026">
        <v>13363924.640000001</v>
      </c>
      <c r="L90" s="1026">
        <v>13363924.640000001</v>
      </c>
      <c r="N90" s="1026">
        <v>0</v>
      </c>
      <c r="Q90" s="1026">
        <v>0</v>
      </c>
      <c r="U90" s="1026">
        <v>0</v>
      </c>
      <c r="V90" s="1026">
        <v>0</v>
      </c>
      <c r="W90" s="1026">
        <v>0</v>
      </c>
      <c r="Z90" s="1026">
        <v>0</v>
      </c>
      <c r="AC90" s="1026">
        <v>0</v>
      </c>
      <c r="AG90" s="1026">
        <v>0</v>
      </c>
      <c r="AL90" s="1026">
        <v>0</v>
      </c>
      <c r="AQ90" s="1026">
        <v>0</v>
      </c>
      <c r="AR90" s="1026">
        <v>0</v>
      </c>
      <c r="AS90" s="1026">
        <v>0</v>
      </c>
      <c r="AT90" s="1026">
        <v>0</v>
      </c>
      <c r="AY90" s="1026">
        <v>479113.73</v>
      </c>
      <c r="AZ90" s="1026">
        <v>0</v>
      </c>
      <c r="BA90" s="1026">
        <v>0</v>
      </c>
      <c r="BC90" s="1026">
        <v>0</v>
      </c>
      <c r="BD90" s="1026">
        <v>479113.73</v>
      </c>
      <c r="BE90" s="1026">
        <v>0</v>
      </c>
      <c r="BL90" s="1026">
        <v>0</v>
      </c>
      <c r="BM90" s="1026">
        <v>0</v>
      </c>
      <c r="BT90" s="1026">
        <v>0</v>
      </c>
      <c r="BU90" s="1026">
        <v>0</v>
      </c>
      <c r="BZ90" s="1026">
        <v>0</v>
      </c>
      <c r="CN90" s="1026">
        <v>0</v>
      </c>
      <c r="CO90" s="1026">
        <v>0</v>
      </c>
      <c r="CU90" s="1026">
        <v>0</v>
      </c>
      <c r="DB90" s="1026">
        <v>0</v>
      </c>
      <c r="DF90" s="1026">
        <v>27886682.229999997</v>
      </c>
      <c r="DG90" s="1026">
        <v>0</v>
      </c>
      <c r="DH90" s="1026">
        <v>0</v>
      </c>
      <c r="DK90" s="1026">
        <v>0</v>
      </c>
      <c r="DN90" s="1026">
        <v>0</v>
      </c>
      <c r="DQ90" s="1026">
        <v>27886682.229999997</v>
      </c>
      <c r="DR90" s="1026">
        <v>859259.15618599765</v>
      </c>
      <c r="DS90" s="1026">
        <v>27027423.073813997</v>
      </c>
      <c r="DV90" s="1026">
        <v>0</v>
      </c>
      <c r="DZ90" s="1026">
        <v>0</v>
      </c>
      <c r="EA90" s="1026">
        <v>0</v>
      </c>
      <c r="ED90" s="1026">
        <v>0</v>
      </c>
      <c r="EG90" s="1026">
        <v>0</v>
      </c>
      <c r="EK90" s="1026">
        <v>0</v>
      </c>
      <c r="EM90" s="1026">
        <v>0</v>
      </c>
      <c r="EQ90" s="1026">
        <v>0</v>
      </c>
      <c r="EU90" s="1026">
        <v>0</v>
      </c>
      <c r="EZ90" s="1026">
        <v>0</v>
      </c>
      <c r="FB90" s="1026">
        <v>0</v>
      </c>
      <c r="FF90" s="1026">
        <v>0</v>
      </c>
      <c r="FJ90" s="1026">
        <v>0</v>
      </c>
      <c r="FO90" s="1026">
        <v>0</v>
      </c>
      <c r="FW90" s="1026">
        <v>875569965.13999987</v>
      </c>
      <c r="FX90" s="1026">
        <v>867641439.3499999</v>
      </c>
      <c r="FY90" s="1026">
        <v>7928525.7899999991</v>
      </c>
      <c r="FZ90" s="1026">
        <v>0</v>
      </c>
      <c r="GB90" s="1026">
        <v>82805556.993600011</v>
      </c>
      <c r="GF90" s="1026">
        <v>1000215642.4635999</v>
      </c>
    </row>
    <row r="91" spans="2:188" ht="15.75">
      <c r="B91" s="1395">
        <v>44348</v>
      </c>
      <c r="C91" s="1026">
        <v>0</v>
      </c>
      <c r="E91" s="1026">
        <v>1399541.26</v>
      </c>
      <c r="G91" s="1026">
        <v>1399541.26</v>
      </c>
      <c r="J91" s="1026">
        <v>13549618.74443</v>
      </c>
      <c r="K91" s="1026">
        <v>13549618.74443</v>
      </c>
      <c r="L91" s="1026">
        <v>13549618.74443</v>
      </c>
      <c r="N91" s="1026">
        <v>0</v>
      </c>
      <c r="Q91" s="1026">
        <v>0</v>
      </c>
      <c r="U91" s="1026">
        <v>0</v>
      </c>
      <c r="V91" s="1026">
        <v>0</v>
      </c>
      <c r="W91" s="1026">
        <v>0</v>
      </c>
      <c r="Z91" s="1026">
        <v>0</v>
      </c>
      <c r="AC91" s="1026">
        <v>0</v>
      </c>
      <c r="AG91" s="1026">
        <v>0</v>
      </c>
      <c r="AL91" s="1026">
        <v>0</v>
      </c>
      <c r="AQ91" s="1026">
        <v>0</v>
      </c>
      <c r="AR91" s="1026">
        <v>0</v>
      </c>
      <c r="AS91" s="1026">
        <v>0</v>
      </c>
      <c r="AT91" s="1026">
        <v>0</v>
      </c>
      <c r="AY91" s="1026">
        <v>479113.73</v>
      </c>
      <c r="AZ91" s="1026">
        <v>0</v>
      </c>
      <c r="BA91" s="1026">
        <v>0</v>
      </c>
      <c r="BC91" s="1026">
        <v>0</v>
      </c>
      <c r="BD91" s="1026">
        <v>479113.73</v>
      </c>
      <c r="BE91" s="1026">
        <v>0</v>
      </c>
      <c r="BL91" s="1026">
        <v>0</v>
      </c>
      <c r="BM91" s="1026">
        <v>0</v>
      </c>
      <c r="BT91" s="1026">
        <v>0</v>
      </c>
      <c r="BU91" s="1026">
        <v>0</v>
      </c>
      <c r="BZ91" s="1026">
        <v>0</v>
      </c>
      <c r="CN91" s="1026">
        <v>0</v>
      </c>
      <c r="CO91" s="1026">
        <v>0</v>
      </c>
      <c r="CU91" s="1026">
        <v>0</v>
      </c>
      <c r="DB91" s="1026">
        <v>0</v>
      </c>
      <c r="DF91" s="1026">
        <v>27886682.229999997</v>
      </c>
      <c r="DG91" s="1026">
        <v>0</v>
      </c>
      <c r="DH91" s="1026">
        <v>0</v>
      </c>
      <c r="DK91" s="1026">
        <v>0</v>
      </c>
      <c r="DN91" s="1026">
        <v>0</v>
      </c>
      <c r="DQ91" s="1026">
        <v>27886682.229999997</v>
      </c>
      <c r="DR91" s="1026">
        <v>859259.15618599765</v>
      </c>
      <c r="DS91" s="1026">
        <v>27027423.073813997</v>
      </c>
      <c r="DV91" s="1026">
        <v>0</v>
      </c>
      <c r="DZ91" s="1026">
        <v>0</v>
      </c>
      <c r="EA91" s="1026">
        <v>0</v>
      </c>
      <c r="ED91" s="1026">
        <v>0</v>
      </c>
      <c r="EG91" s="1026">
        <v>0</v>
      </c>
      <c r="EK91" s="1026">
        <v>0</v>
      </c>
      <c r="EM91" s="1026">
        <v>0</v>
      </c>
      <c r="EQ91" s="1026">
        <v>0</v>
      </c>
      <c r="EU91" s="1026">
        <v>0</v>
      </c>
      <c r="EZ91" s="1026">
        <v>0</v>
      </c>
      <c r="FB91" s="1026">
        <v>0</v>
      </c>
      <c r="FF91" s="1026">
        <v>0</v>
      </c>
      <c r="FJ91" s="1026">
        <v>0</v>
      </c>
      <c r="FO91" s="1026">
        <v>0</v>
      </c>
      <c r="FW91" s="1026">
        <v>875569965.13999987</v>
      </c>
      <c r="FX91" s="1026">
        <v>867641439.3499999</v>
      </c>
      <c r="FY91" s="1026">
        <v>7928525.7899999991</v>
      </c>
      <c r="FZ91" s="1026">
        <v>0</v>
      </c>
      <c r="GB91" s="1026">
        <v>82805556.993600011</v>
      </c>
      <c r="GF91" s="1026">
        <v>1001690478.0980299</v>
      </c>
    </row>
    <row r="92" spans="2:188" ht="15.75">
      <c r="B92" s="1395">
        <v>44378</v>
      </c>
      <c r="C92" s="1026">
        <v>0</v>
      </c>
      <c r="E92" s="1026">
        <v>1150510.4599999981</v>
      </c>
      <c r="G92" s="1026">
        <v>1150510.4599999981</v>
      </c>
      <c r="J92" s="1026">
        <v>13051812.2325</v>
      </c>
      <c r="K92" s="1026">
        <v>13051812.2325</v>
      </c>
      <c r="L92" s="1026">
        <v>13051812.2325</v>
      </c>
      <c r="N92" s="1026">
        <v>0</v>
      </c>
      <c r="Q92" s="1026">
        <v>0</v>
      </c>
      <c r="U92" s="1026">
        <v>0</v>
      </c>
      <c r="V92" s="1026">
        <v>0</v>
      </c>
      <c r="W92" s="1026">
        <v>0</v>
      </c>
      <c r="Z92" s="1026">
        <v>0</v>
      </c>
      <c r="AC92" s="1026">
        <v>0</v>
      </c>
      <c r="AG92" s="1026">
        <v>0</v>
      </c>
      <c r="AL92" s="1026">
        <v>0</v>
      </c>
      <c r="AQ92" s="1026">
        <v>0</v>
      </c>
      <c r="AR92" s="1026">
        <v>0</v>
      </c>
      <c r="AS92" s="1026">
        <v>0</v>
      </c>
      <c r="AT92" s="1026">
        <v>0</v>
      </c>
      <c r="AY92" s="1026">
        <v>479113.73</v>
      </c>
      <c r="AZ92" s="1026">
        <v>0</v>
      </c>
      <c r="BA92" s="1026">
        <v>0</v>
      </c>
      <c r="BC92" s="1026">
        <v>0</v>
      </c>
      <c r="BD92" s="1026">
        <v>479113.73</v>
      </c>
      <c r="BE92" s="1026">
        <v>0</v>
      </c>
      <c r="BL92" s="1026">
        <v>0</v>
      </c>
      <c r="BM92" s="1026">
        <v>0</v>
      </c>
      <c r="BT92" s="1026">
        <v>0</v>
      </c>
      <c r="BU92" s="1026">
        <v>0</v>
      </c>
      <c r="BZ92" s="1026">
        <v>0</v>
      </c>
      <c r="CN92" s="1026">
        <v>0</v>
      </c>
      <c r="CO92" s="1026">
        <v>0</v>
      </c>
      <c r="CU92" s="1026">
        <v>0</v>
      </c>
      <c r="DB92" s="1026">
        <v>0</v>
      </c>
      <c r="DF92" s="1026">
        <v>27886682.229999997</v>
      </c>
      <c r="DG92" s="1026">
        <v>0</v>
      </c>
      <c r="DH92" s="1026">
        <v>0</v>
      </c>
      <c r="DK92" s="1026">
        <v>0</v>
      </c>
      <c r="DN92" s="1026">
        <v>0</v>
      </c>
      <c r="DQ92" s="1026">
        <v>27886682.229999997</v>
      </c>
      <c r="DR92" s="1026">
        <v>859259.15618599765</v>
      </c>
      <c r="DS92" s="1026">
        <v>27027423.073813997</v>
      </c>
      <c r="DV92" s="1026">
        <v>0</v>
      </c>
      <c r="DZ92" s="1026">
        <v>0</v>
      </c>
      <c r="EA92" s="1026">
        <v>0</v>
      </c>
      <c r="ED92" s="1026">
        <v>0</v>
      </c>
      <c r="EG92" s="1026">
        <v>0</v>
      </c>
      <c r="EK92" s="1026">
        <v>0</v>
      </c>
      <c r="EM92" s="1026">
        <v>0</v>
      </c>
      <c r="EQ92" s="1026">
        <v>0</v>
      </c>
      <c r="EU92" s="1026">
        <v>0</v>
      </c>
      <c r="EZ92" s="1026">
        <v>0</v>
      </c>
      <c r="FB92" s="1026">
        <v>0</v>
      </c>
      <c r="FF92" s="1026">
        <v>0</v>
      </c>
      <c r="FJ92" s="1026">
        <v>0</v>
      </c>
      <c r="FO92" s="1026">
        <v>0</v>
      </c>
      <c r="FW92" s="1026">
        <v>875670788.96099985</v>
      </c>
      <c r="FX92" s="1026">
        <v>867641439.3499999</v>
      </c>
      <c r="FY92" s="1026">
        <v>8029349.6109999996</v>
      </c>
      <c r="FZ92" s="1026">
        <v>0</v>
      </c>
      <c r="GB92" s="1026">
        <v>104595848.97198801</v>
      </c>
      <c r="GF92" s="1026">
        <v>1022834756.5854878</v>
      </c>
    </row>
    <row r="93" spans="2:188" ht="15.75">
      <c r="B93" s="1395">
        <v>44409</v>
      </c>
      <c r="C93" s="1026">
        <v>0</v>
      </c>
      <c r="E93" s="1026">
        <v>1442033.85</v>
      </c>
      <c r="G93" s="1026">
        <v>1442033.85</v>
      </c>
      <c r="J93" s="1026">
        <v>13352003.913847499</v>
      </c>
      <c r="K93" s="1026">
        <v>13352003.913847499</v>
      </c>
      <c r="L93" s="1026">
        <v>13352003.913847499</v>
      </c>
      <c r="N93" s="1026">
        <v>0</v>
      </c>
      <c r="Q93" s="1026">
        <v>0</v>
      </c>
      <c r="U93" s="1026">
        <v>0</v>
      </c>
      <c r="V93" s="1026">
        <v>0</v>
      </c>
      <c r="W93" s="1026">
        <v>0</v>
      </c>
      <c r="Z93" s="1026">
        <v>0</v>
      </c>
      <c r="AC93" s="1026">
        <v>0</v>
      </c>
      <c r="AG93" s="1026">
        <v>0</v>
      </c>
      <c r="AL93" s="1026">
        <v>0</v>
      </c>
      <c r="AQ93" s="1026">
        <v>0</v>
      </c>
      <c r="AR93" s="1026">
        <v>0</v>
      </c>
      <c r="AS93" s="1026">
        <v>0</v>
      </c>
      <c r="AT93" s="1026">
        <v>0</v>
      </c>
      <c r="AY93" s="1026">
        <v>479113.73</v>
      </c>
      <c r="AZ93" s="1026">
        <v>0</v>
      </c>
      <c r="BA93" s="1026">
        <v>0</v>
      </c>
      <c r="BC93" s="1026">
        <v>0</v>
      </c>
      <c r="BD93" s="1026">
        <v>479113.73</v>
      </c>
      <c r="BE93" s="1026">
        <v>0</v>
      </c>
      <c r="BL93" s="1026">
        <v>0</v>
      </c>
      <c r="BM93" s="1026">
        <v>0</v>
      </c>
      <c r="BT93" s="1026">
        <v>0</v>
      </c>
      <c r="BU93" s="1026">
        <v>0</v>
      </c>
      <c r="BZ93" s="1026">
        <v>0</v>
      </c>
      <c r="CN93" s="1026">
        <v>0</v>
      </c>
      <c r="CO93" s="1026">
        <v>0</v>
      </c>
      <c r="CU93" s="1026">
        <v>0</v>
      </c>
      <c r="DB93" s="1026">
        <v>0</v>
      </c>
      <c r="DF93" s="1026">
        <v>27886682.229999997</v>
      </c>
      <c r="DG93" s="1026">
        <v>0</v>
      </c>
      <c r="DH93" s="1026">
        <v>0</v>
      </c>
      <c r="DK93" s="1026">
        <v>0</v>
      </c>
      <c r="DN93" s="1026">
        <v>0</v>
      </c>
      <c r="DQ93" s="1026">
        <v>27886682.229999997</v>
      </c>
      <c r="DR93" s="1026">
        <v>859259.15618599765</v>
      </c>
      <c r="DS93" s="1026">
        <v>27027423.073813997</v>
      </c>
      <c r="DV93" s="1026">
        <v>0</v>
      </c>
      <c r="DZ93" s="1026">
        <v>0</v>
      </c>
      <c r="EA93" s="1026">
        <v>0</v>
      </c>
      <c r="ED93" s="1026">
        <v>0</v>
      </c>
      <c r="EG93" s="1026">
        <v>0</v>
      </c>
      <c r="EK93" s="1026">
        <v>0</v>
      </c>
      <c r="EM93" s="1026">
        <v>0</v>
      </c>
      <c r="EQ93" s="1026">
        <v>0</v>
      </c>
      <c r="EU93" s="1026">
        <v>0</v>
      </c>
      <c r="EZ93" s="1026">
        <v>0</v>
      </c>
      <c r="FB93" s="1026">
        <v>0</v>
      </c>
      <c r="FF93" s="1026">
        <v>0</v>
      </c>
      <c r="FJ93" s="1026">
        <v>0</v>
      </c>
      <c r="FO93" s="1026">
        <v>0</v>
      </c>
      <c r="FW93" s="1026">
        <v>875670788.96099985</v>
      </c>
      <c r="FX93" s="1026">
        <v>867641439.3499999</v>
      </c>
      <c r="FY93" s="1026">
        <v>8029349.6109999996</v>
      </c>
      <c r="FZ93" s="1026">
        <v>0</v>
      </c>
      <c r="GB93" s="1026">
        <v>146602422.97198796</v>
      </c>
      <c r="GF93" s="1026">
        <v>1065433045.6568353</v>
      </c>
    </row>
    <row r="94" spans="2:188" ht="15.75">
      <c r="B94" s="1395">
        <v>44440</v>
      </c>
      <c r="C94" s="1026">
        <v>0</v>
      </c>
      <c r="E94" s="1026">
        <v>1716908.8400000003</v>
      </c>
      <c r="G94" s="1026">
        <v>1716908.8400000003</v>
      </c>
      <c r="J94" s="1026">
        <v>16149413.433699997</v>
      </c>
      <c r="K94" s="1026">
        <v>16149413.433699997</v>
      </c>
      <c r="L94" s="1026">
        <v>16149413.433699997</v>
      </c>
      <c r="N94" s="1026">
        <v>0</v>
      </c>
      <c r="Q94" s="1026">
        <v>0</v>
      </c>
      <c r="U94" s="1026">
        <v>0</v>
      </c>
      <c r="V94" s="1026">
        <v>0</v>
      </c>
      <c r="W94" s="1026">
        <v>0</v>
      </c>
      <c r="Z94" s="1026">
        <v>0</v>
      </c>
      <c r="AC94" s="1026">
        <v>0</v>
      </c>
      <c r="AG94" s="1026">
        <v>0</v>
      </c>
      <c r="AL94" s="1026">
        <v>0</v>
      </c>
      <c r="AQ94" s="1026">
        <v>0</v>
      </c>
      <c r="AR94" s="1026">
        <v>0</v>
      </c>
      <c r="AS94" s="1026">
        <v>0</v>
      </c>
      <c r="AT94" s="1026">
        <v>0</v>
      </c>
      <c r="AY94" s="1026">
        <v>479113.73</v>
      </c>
      <c r="AZ94" s="1026">
        <v>0</v>
      </c>
      <c r="BA94" s="1026">
        <v>0</v>
      </c>
      <c r="BC94" s="1026">
        <v>0</v>
      </c>
      <c r="BD94" s="1026">
        <v>479113.73</v>
      </c>
      <c r="BE94" s="1026">
        <v>0</v>
      </c>
      <c r="BL94" s="1026">
        <v>0</v>
      </c>
      <c r="BM94" s="1026">
        <v>0</v>
      </c>
      <c r="BT94" s="1026">
        <v>0</v>
      </c>
      <c r="BU94" s="1026">
        <v>0</v>
      </c>
      <c r="BZ94" s="1026">
        <v>0</v>
      </c>
      <c r="CN94" s="1026">
        <v>0</v>
      </c>
      <c r="CO94" s="1026">
        <v>0</v>
      </c>
      <c r="CU94" s="1026">
        <v>0</v>
      </c>
      <c r="DB94" s="1026">
        <v>0</v>
      </c>
      <c r="DF94" s="1026">
        <v>27886682.229999997</v>
      </c>
      <c r="DG94" s="1026">
        <v>0</v>
      </c>
      <c r="DH94" s="1026">
        <v>0</v>
      </c>
      <c r="DK94" s="1026">
        <v>0</v>
      </c>
      <c r="DN94" s="1026">
        <v>0</v>
      </c>
      <c r="DQ94" s="1026">
        <v>27886682.229999997</v>
      </c>
      <c r="DR94" s="1026">
        <v>859259.15618599765</v>
      </c>
      <c r="DS94" s="1026">
        <v>27027423.073813997</v>
      </c>
      <c r="DV94" s="1026">
        <v>0</v>
      </c>
      <c r="DZ94" s="1026">
        <v>0</v>
      </c>
      <c r="EA94" s="1026">
        <v>0</v>
      </c>
      <c r="ED94" s="1026">
        <v>0</v>
      </c>
      <c r="EG94" s="1026">
        <v>0</v>
      </c>
      <c r="EK94" s="1026">
        <v>0</v>
      </c>
      <c r="EM94" s="1026">
        <v>0</v>
      </c>
      <c r="EQ94" s="1026">
        <v>0</v>
      </c>
      <c r="EU94" s="1026">
        <v>0</v>
      </c>
      <c r="EZ94" s="1026">
        <v>0</v>
      </c>
      <c r="FB94" s="1026">
        <v>0</v>
      </c>
      <c r="FF94" s="1026">
        <v>0</v>
      </c>
      <c r="FJ94" s="1026">
        <v>0</v>
      </c>
      <c r="FO94" s="1026">
        <v>0</v>
      </c>
      <c r="FW94" s="1026">
        <v>875670788.96099985</v>
      </c>
      <c r="FX94" s="1026">
        <v>867641439.3499999</v>
      </c>
      <c r="FY94" s="1026">
        <v>8029349.6109999996</v>
      </c>
      <c r="FZ94" s="1026">
        <v>0</v>
      </c>
      <c r="GB94" s="1026">
        <v>191346517.00928798</v>
      </c>
      <c r="GF94" s="1026">
        <v>1113249424.2039878</v>
      </c>
    </row>
    <row r="95" spans="2:188" ht="15.75">
      <c r="B95" s="1395">
        <v>44470</v>
      </c>
      <c r="C95" s="1026">
        <v>0</v>
      </c>
      <c r="E95" s="1026">
        <v>1229285.44</v>
      </c>
      <c r="G95" s="1026">
        <v>1229285.44</v>
      </c>
      <c r="J95" s="1026">
        <v>15899617.8837</v>
      </c>
      <c r="K95" s="1026">
        <v>15899617.8837</v>
      </c>
      <c r="L95" s="1026">
        <v>15899617.8837</v>
      </c>
      <c r="N95" s="1026">
        <v>0</v>
      </c>
      <c r="Q95" s="1026">
        <v>0</v>
      </c>
      <c r="U95" s="1026">
        <v>0</v>
      </c>
      <c r="V95" s="1026">
        <v>0</v>
      </c>
      <c r="W95" s="1026">
        <v>0</v>
      </c>
      <c r="Z95" s="1026">
        <v>0</v>
      </c>
      <c r="AC95" s="1026">
        <v>0</v>
      </c>
      <c r="AG95" s="1026">
        <v>0</v>
      </c>
      <c r="AL95" s="1026">
        <v>0</v>
      </c>
      <c r="AQ95" s="1026">
        <v>0</v>
      </c>
      <c r="AR95" s="1026">
        <v>0</v>
      </c>
      <c r="AS95" s="1026">
        <v>0</v>
      </c>
      <c r="AT95" s="1026">
        <v>0</v>
      </c>
      <c r="AY95" s="1026">
        <v>479113.73</v>
      </c>
      <c r="AZ95" s="1026">
        <v>0</v>
      </c>
      <c r="BA95" s="1026">
        <v>0</v>
      </c>
      <c r="BC95" s="1026">
        <v>0</v>
      </c>
      <c r="BD95" s="1026">
        <v>479113.73</v>
      </c>
      <c r="BE95" s="1026">
        <v>0</v>
      </c>
      <c r="BL95" s="1026">
        <v>0</v>
      </c>
      <c r="BM95" s="1026">
        <v>0</v>
      </c>
      <c r="BT95" s="1026">
        <v>0</v>
      </c>
      <c r="BU95" s="1026">
        <v>0</v>
      </c>
      <c r="BZ95" s="1026">
        <v>0</v>
      </c>
      <c r="CN95" s="1026">
        <v>0</v>
      </c>
      <c r="CO95" s="1026">
        <v>0</v>
      </c>
      <c r="CU95" s="1026">
        <v>0</v>
      </c>
      <c r="DB95" s="1026">
        <v>0</v>
      </c>
      <c r="DF95" s="1026">
        <v>27886682.229999997</v>
      </c>
      <c r="DG95" s="1026">
        <v>0</v>
      </c>
      <c r="DH95" s="1026">
        <v>0</v>
      </c>
      <c r="DK95" s="1026">
        <v>0</v>
      </c>
      <c r="DN95" s="1026">
        <v>0</v>
      </c>
      <c r="DQ95" s="1026">
        <v>27886682.229999997</v>
      </c>
      <c r="DR95" s="1026">
        <v>859259.15618599765</v>
      </c>
      <c r="DS95" s="1026">
        <v>27027423.073813997</v>
      </c>
      <c r="DV95" s="1026">
        <v>0</v>
      </c>
      <c r="DZ95" s="1026">
        <v>0</v>
      </c>
      <c r="EA95" s="1026">
        <v>0</v>
      </c>
      <c r="ED95" s="1026">
        <v>0</v>
      </c>
      <c r="EG95" s="1026">
        <v>0</v>
      </c>
      <c r="EK95" s="1026">
        <v>0</v>
      </c>
      <c r="EM95" s="1026">
        <v>0</v>
      </c>
      <c r="EQ95" s="1026">
        <v>0</v>
      </c>
      <c r="EU95" s="1026">
        <v>0</v>
      </c>
      <c r="EZ95" s="1026">
        <v>0</v>
      </c>
      <c r="FB95" s="1026">
        <v>0</v>
      </c>
      <c r="FF95" s="1026">
        <v>0</v>
      </c>
      <c r="FJ95" s="1026">
        <v>0</v>
      </c>
      <c r="FO95" s="1026">
        <v>0</v>
      </c>
      <c r="FW95" s="1026">
        <v>875670788.96099985</v>
      </c>
      <c r="FX95" s="1026">
        <v>867641439.3499999</v>
      </c>
      <c r="FY95" s="1026">
        <v>8029349.6109999996</v>
      </c>
      <c r="FZ95" s="1026">
        <v>0</v>
      </c>
      <c r="GB95" s="1026">
        <v>203602586.39928797</v>
      </c>
      <c r="GF95" s="1026">
        <v>1124768074.6439879</v>
      </c>
    </row>
    <row r="96" spans="2:188" ht="15.75">
      <c r="B96" s="1395">
        <v>44501</v>
      </c>
      <c r="C96" s="1026">
        <v>0</v>
      </c>
      <c r="E96" s="1026">
        <v>192349</v>
      </c>
      <c r="G96" s="1026">
        <v>192349</v>
      </c>
      <c r="J96" s="1026">
        <v>16924791</v>
      </c>
      <c r="K96" s="1026">
        <v>16924791</v>
      </c>
      <c r="L96" s="1026">
        <v>16924791</v>
      </c>
      <c r="N96" s="1026">
        <v>0</v>
      </c>
      <c r="Q96" s="1026">
        <v>0</v>
      </c>
      <c r="U96" s="1026">
        <v>0</v>
      </c>
      <c r="V96" s="1026">
        <v>0</v>
      </c>
      <c r="W96" s="1026">
        <v>0</v>
      </c>
      <c r="Z96" s="1026">
        <v>0</v>
      </c>
      <c r="AC96" s="1026">
        <v>0</v>
      </c>
      <c r="AG96" s="1026">
        <v>0</v>
      </c>
      <c r="AL96" s="1026">
        <v>0</v>
      </c>
      <c r="AQ96" s="1026">
        <v>0</v>
      </c>
      <c r="AR96" s="1026">
        <v>0</v>
      </c>
      <c r="AS96" s="1026">
        <v>0</v>
      </c>
      <c r="AT96" s="1026">
        <v>0</v>
      </c>
      <c r="AY96" s="1026">
        <v>479113.73</v>
      </c>
      <c r="AZ96" s="1026">
        <v>0</v>
      </c>
      <c r="BA96" s="1026">
        <v>0</v>
      </c>
      <c r="BC96" s="1026">
        <v>0</v>
      </c>
      <c r="BD96" s="1026">
        <v>479113.73</v>
      </c>
      <c r="BE96" s="1026">
        <v>0</v>
      </c>
      <c r="BL96" s="1026">
        <v>0</v>
      </c>
      <c r="BM96" s="1026">
        <v>0</v>
      </c>
      <c r="BT96" s="1026">
        <v>0</v>
      </c>
      <c r="BU96" s="1026">
        <v>0</v>
      </c>
      <c r="BZ96" s="1026">
        <v>0</v>
      </c>
      <c r="CN96" s="1026">
        <v>0</v>
      </c>
      <c r="CO96" s="1026">
        <v>0</v>
      </c>
      <c r="CU96" s="1026">
        <v>0</v>
      </c>
      <c r="DB96" s="1026">
        <v>0</v>
      </c>
      <c r="DF96" s="1026">
        <v>27886682.229999997</v>
      </c>
      <c r="DG96" s="1026">
        <v>0</v>
      </c>
      <c r="DH96" s="1026">
        <v>0</v>
      </c>
      <c r="DK96" s="1026">
        <v>0</v>
      </c>
      <c r="DN96" s="1026">
        <v>0</v>
      </c>
      <c r="DQ96" s="1026">
        <v>27886682.229999997</v>
      </c>
      <c r="DR96" s="1026">
        <v>859259.15618599765</v>
      </c>
      <c r="DS96" s="1026">
        <v>27027423.073813997</v>
      </c>
      <c r="DV96" s="1026">
        <v>0</v>
      </c>
      <c r="DZ96" s="1026">
        <v>0</v>
      </c>
      <c r="EA96" s="1026">
        <v>0</v>
      </c>
      <c r="ED96" s="1026">
        <v>0</v>
      </c>
      <c r="EG96" s="1026">
        <v>0</v>
      </c>
      <c r="EK96" s="1026">
        <v>0</v>
      </c>
      <c r="EM96" s="1026">
        <v>0</v>
      </c>
      <c r="EQ96" s="1026">
        <v>0</v>
      </c>
      <c r="EU96" s="1026">
        <v>0</v>
      </c>
      <c r="EZ96" s="1026">
        <v>0</v>
      </c>
      <c r="FB96" s="1026">
        <v>0</v>
      </c>
      <c r="FF96" s="1026">
        <v>0</v>
      </c>
      <c r="FJ96" s="1026">
        <v>0</v>
      </c>
      <c r="FO96" s="1026">
        <v>0</v>
      </c>
      <c r="FW96" s="1026">
        <v>875670788.96099985</v>
      </c>
      <c r="FX96" s="1026">
        <v>867641439.3499999</v>
      </c>
      <c r="FY96" s="1026">
        <v>8029349.6109999996</v>
      </c>
      <c r="FZ96" s="1026">
        <v>0</v>
      </c>
      <c r="GB96" s="1026">
        <v>237415618</v>
      </c>
      <c r="GF96" s="1026">
        <v>1158569342.921</v>
      </c>
    </row>
    <row r="97" spans="2:188" ht="15.75">
      <c r="B97" s="1395">
        <v>44531</v>
      </c>
      <c r="C97" s="1026">
        <v>0</v>
      </c>
      <c r="E97" s="1026">
        <v>1053709.02</v>
      </c>
      <c r="G97" s="1026">
        <v>1053709.02</v>
      </c>
      <c r="J97" s="1026">
        <v>17432016.7337</v>
      </c>
      <c r="K97" s="1026">
        <v>17432016.7337</v>
      </c>
      <c r="L97" s="1026">
        <v>17432016.7337</v>
      </c>
      <c r="N97" s="1026">
        <v>0</v>
      </c>
      <c r="Q97" s="1026">
        <v>0</v>
      </c>
      <c r="U97" s="1026">
        <v>0</v>
      </c>
      <c r="V97" s="1026">
        <v>0</v>
      </c>
      <c r="W97" s="1026">
        <v>0</v>
      </c>
      <c r="Z97" s="1026">
        <v>0</v>
      </c>
      <c r="AC97" s="1026">
        <v>0</v>
      </c>
      <c r="AG97" s="1026">
        <v>0</v>
      </c>
      <c r="AL97" s="1026">
        <v>0</v>
      </c>
      <c r="AQ97" s="1026">
        <v>0</v>
      </c>
      <c r="AR97" s="1026">
        <v>0</v>
      </c>
      <c r="AS97" s="1026">
        <v>0</v>
      </c>
      <c r="AT97" s="1026">
        <v>0</v>
      </c>
      <c r="AY97" s="1026">
        <v>479113.73</v>
      </c>
      <c r="AZ97" s="1026">
        <v>0</v>
      </c>
      <c r="BA97" s="1026">
        <v>0</v>
      </c>
      <c r="BC97" s="1026">
        <v>0</v>
      </c>
      <c r="BD97" s="1026">
        <v>479113.73</v>
      </c>
      <c r="BE97" s="1026">
        <v>0</v>
      </c>
      <c r="BL97" s="1026">
        <v>0</v>
      </c>
      <c r="BM97" s="1026">
        <v>0</v>
      </c>
      <c r="BT97" s="1026">
        <v>0</v>
      </c>
      <c r="BU97" s="1026">
        <v>0</v>
      </c>
      <c r="BZ97" s="1026">
        <v>0</v>
      </c>
      <c r="CN97" s="1026">
        <v>0</v>
      </c>
      <c r="CO97" s="1026">
        <v>0</v>
      </c>
      <c r="CU97" s="1026">
        <v>0</v>
      </c>
      <c r="DB97" s="1026">
        <v>0</v>
      </c>
      <c r="DF97" s="1026">
        <v>26518097.23</v>
      </c>
      <c r="DG97" s="1026">
        <v>0</v>
      </c>
      <c r="DH97" s="1026">
        <v>0</v>
      </c>
      <c r="DK97" s="1026">
        <v>0</v>
      </c>
      <c r="DN97" s="1026">
        <v>0</v>
      </c>
      <c r="DQ97" s="1026">
        <v>26518097.23</v>
      </c>
      <c r="DR97" s="1026">
        <v>817089.59357651218</v>
      </c>
      <c r="DS97" s="1026">
        <v>25701007.636423487</v>
      </c>
      <c r="DV97" s="1026">
        <v>0</v>
      </c>
      <c r="DZ97" s="1026">
        <v>0</v>
      </c>
      <c r="EA97" s="1026">
        <v>0</v>
      </c>
      <c r="ED97" s="1026">
        <v>0</v>
      </c>
      <c r="EG97" s="1026">
        <v>0</v>
      </c>
      <c r="EK97" s="1026">
        <v>0</v>
      </c>
      <c r="EM97" s="1026">
        <v>0</v>
      </c>
      <c r="EQ97" s="1026">
        <v>0</v>
      </c>
      <c r="EU97" s="1026">
        <v>0</v>
      </c>
      <c r="EZ97" s="1026">
        <v>0</v>
      </c>
      <c r="FB97" s="1026">
        <v>0</v>
      </c>
      <c r="FF97" s="1026">
        <v>0</v>
      </c>
      <c r="FJ97" s="1026">
        <v>0</v>
      </c>
      <c r="FO97" s="1026">
        <v>0</v>
      </c>
      <c r="FW97" s="1026">
        <v>875670788.96099985</v>
      </c>
      <c r="FX97" s="1026">
        <v>867641439.3499999</v>
      </c>
      <c r="FY97" s="1026">
        <v>8029349.6109999996</v>
      </c>
      <c r="FZ97" s="1026">
        <v>0</v>
      </c>
      <c r="GB97" s="1026">
        <v>225155968.934288</v>
      </c>
      <c r="GF97" s="1026">
        <v>1146309694.6089878</v>
      </c>
    </row>
    <row r="98" spans="2:188" ht="15.75">
      <c r="B98" s="1395">
        <v>44562</v>
      </c>
      <c r="C98" s="1026">
        <v>0</v>
      </c>
      <c r="E98" s="1026">
        <v>3558.89</v>
      </c>
      <c r="G98" s="1026">
        <v>3558.89</v>
      </c>
      <c r="J98" s="1026">
        <v>21090510.7337</v>
      </c>
      <c r="K98" s="1026">
        <v>21090510.7337</v>
      </c>
      <c r="L98" s="1026">
        <v>21090510.7337</v>
      </c>
      <c r="N98" s="1026">
        <v>0</v>
      </c>
      <c r="Q98" s="1026">
        <v>0</v>
      </c>
      <c r="U98" s="1026">
        <v>0</v>
      </c>
      <c r="V98" s="1026">
        <v>0</v>
      </c>
      <c r="W98" s="1026">
        <v>0</v>
      </c>
      <c r="Z98" s="1026">
        <v>0</v>
      </c>
      <c r="AC98" s="1026">
        <v>0</v>
      </c>
      <c r="AG98" s="1026">
        <v>0</v>
      </c>
      <c r="AL98" s="1026">
        <v>0</v>
      </c>
      <c r="AQ98" s="1026">
        <v>0</v>
      </c>
      <c r="AR98" s="1026">
        <v>0</v>
      </c>
      <c r="AS98" s="1026">
        <v>0</v>
      </c>
      <c r="AT98" s="1026">
        <v>0</v>
      </c>
      <c r="AY98" s="1026">
        <v>479113.73</v>
      </c>
      <c r="AZ98" s="1026">
        <v>0</v>
      </c>
      <c r="BA98" s="1026">
        <v>0</v>
      </c>
      <c r="BC98" s="1026">
        <v>0</v>
      </c>
      <c r="BD98" s="1026">
        <v>479113.73</v>
      </c>
      <c r="BE98" s="1026">
        <v>0</v>
      </c>
      <c r="BL98" s="1026">
        <v>0</v>
      </c>
      <c r="BM98" s="1026">
        <v>0</v>
      </c>
      <c r="BT98" s="1026">
        <v>0</v>
      </c>
      <c r="BU98" s="1026">
        <v>0</v>
      </c>
      <c r="BZ98" s="1026">
        <v>0</v>
      </c>
      <c r="CN98" s="1026">
        <v>0</v>
      </c>
      <c r="CO98" s="1026">
        <v>0</v>
      </c>
      <c r="CU98" s="1026">
        <v>0</v>
      </c>
      <c r="DB98" s="1026">
        <v>0</v>
      </c>
      <c r="DF98" s="1026">
        <v>26518097.23</v>
      </c>
      <c r="DG98" s="1026">
        <v>0</v>
      </c>
      <c r="DH98" s="1026">
        <v>0</v>
      </c>
      <c r="DK98" s="1026">
        <v>0</v>
      </c>
      <c r="DN98" s="1026">
        <v>0</v>
      </c>
      <c r="DQ98" s="1026">
        <v>26518097.23</v>
      </c>
      <c r="DR98" s="1026">
        <v>817089.59357651218</v>
      </c>
      <c r="DS98" s="1026">
        <v>25701007.636423487</v>
      </c>
      <c r="DV98" s="1026">
        <v>0</v>
      </c>
      <c r="DZ98" s="1026">
        <v>0</v>
      </c>
      <c r="EA98" s="1026">
        <v>0</v>
      </c>
      <c r="ED98" s="1026">
        <v>0</v>
      </c>
      <c r="EG98" s="1026">
        <v>0</v>
      </c>
      <c r="EK98" s="1026">
        <v>0</v>
      </c>
      <c r="EM98" s="1026">
        <v>0</v>
      </c>
      <c r="EQ98" s="1026">
        <v>0</v>
      </c>
      <c r="EU98" s="1026">
        <v>0</v>
      </c>
      <c r="EZ98" s="1026">
        <v>0</v>
      </c>
      <c r="FB98" s="1026">
        <v>0</v>
      </c>
      <c r="FF98" s="1026">
        <v>0</v>
      </c>
      <c r="FJ98" s="1026">
        <v>0</v>
      </c>
      <c r="FO98" s="1026">
        <v>0</v>
      </c>
      <c r="FW98" s="1026">
        <v>875670788.96099985</v>
      </c>
      <c r="FX98" s="1026">
        <v>867641439.3499999</v>
      </c>
      <c r="FY98" s="1026">
        <v>8029349.6109999996</v>
      </c>
      <c r="FZ98" s="1026">
        <v>0</v>
      </c>
      <c r="GB98" s="1026">
        <v>205371218.13428798</v>
      </c>
      <c r="GF98" s="1026">
        <v>1129133287.678988</v>
      </c>
    </row>
    <row r="99" spans="2:188" ht="15.75">
      <c r="B99" s="1395">
        <v>44593</v>
      </c>
      <c r="C99" s="1026">
        <v>0</v>
      </c>
      <c r="E99" s="1026">
        <v>8032644.0300000003</v>
      </c>
      <c r="G99" s="1026">
        <v>8032644.0300000003</v>
      </c>
      <c r="J99" s="1026">
        <v>19166510.7337</v>
      </c>
      <c r="K99" s="1026">
        <v>19166510.7337</v>
      </c>
      <c r="L99" s="1026">
        <v>19166510.7337</v>
      </c>
      <c r="N99" s="1026">
        <v>0</v>
      </c>
      <c r="Q99" s="1026">
        <v>0</v>
      </c>
      <c r="U99" s="1026">
        <v>0</v>
      </c>
      <c r="V99" s="1026">
        <v>0</v>
      </c>
      <c r="W99" s="1026">
        <v>0</v>
      </c>
      <c r="Z99" s="1026">
        <v>0</v>
      </c>
      <c r="AC99" s="1026">
        <v>0</v>
      </c>
      <c r="AG99" s="1026">
        <v>0</v>
      </c>
      <c r="AL99" s="1026">
        <v>0</v>
      </c>
      <c r="AQ99" s="1026">
        <v>0</v>
      </c>
      <c r="AR99" s="1026">
        <v>0</v>
      </c>
      <c r="AS99" s="1026">
        <v>0</v>
      </c>
      <c r="AT99" s="1026">
        <v>0</v>
      </c>
      <c r="AY99" s="1026">
        <v>479113.73</v>
      </c>
      <c r="AZ99" s="1026">
        <v>0</v>
      </c>
      <c r="BA99" s="1026">
        <v>0</v>
      </c>
      <c r="BC99" s="1026">
        <v>0</v>
      </c>
      <c r="BD99" s="1026">
        <v>479113.73</v>
      </c>
      <c r="BE99" s="1026">
        <v>0</v>
      </c>
      <c r="BL99" s="1026">
        <v>0</v>
      </c>
      <c r="BM99" s="1026">
        <v>0</v>
      </c>
      <c r="BT99" s="1026">
        <v>0</v>
      </c>
      <c r="BU99" s="1026">
        <v>0</v>
      </c>
      <c r="BZ99" s="1026">
        <v>0</v>
      </c>
      <c r="CN99" s="1026">
        <v>0</v>
      </c>
      <c r="CO99" s="1026">
        <v>0</v>
      </c>
      <c r="CU99" s="1026">
        <v>0</v>
      </c>
      <c r="DB99" s="1026">
        <v>0</v>
      </c>
      <c r="DF99" s="1026">
        <v>26518097.23</v>
      </c>
      <c r="DG99" s="1026">
        <v>0</v>
      </c>
      <c r="DH99" s="1026">
        <v>0</v>
      </c>
      <c r="DK99" s="1026">
        <v>0</v>
      </c>
      <c r="DN99" s="1026">
        <v>0</v>
      </c>
      <c r="DQ99" s="1026">
        <v>26518097.23</v>
      </c>
      <c r="DR99" s="1026">
        <v>817089.59357651218</v>
      </c>
      <c r="DS99" s="1026">
        <v>25701007.636423487</v>
      </c>
      <c r="DV99" s="1026">
        <v>0</v>
      </c>
      <c r="DZ99" s="1026">
        <v>0</v>
      </c>
      <c r="EA99" s="1026">
        <v>0</v>
      </c>
      <c r="ED99" s="1026">
        <v>0</v>
      </c>
      <c r="EG99" s="1026">
        <v>0</v>
      </c>
      <c r="EK99" s="1026">
        <v>0</v>
      </c>
      <c r="EM99" s="1026">
        <v>0</v>
      </c>
      <c r="EQ99" s="1026">
        <v>0</v>
      </c>
      <c r="EU99" s="1026">
        <v>0</v>
      </c>
      <c r="EZ99" s="1026">
        <v>0</v>
      </c>
      <c r="FB99" s="1026">
        <v>0</v>
      </c>
      <c r="FF99" s="1026">
        <v>0</v>
      </c>
      <c r="FJ99" s="1026">
        <v>0</v>
      </c>
      <c r="FO99" s="1026">
        <v>0</v>
      </c>
      <c r="FW99" s="1026">
        <v>875670788.96099985</v>
      </c>
      <c r="FX99" s="1026">
        <v>867641439.3499999</v>
      </c>
      <c r="FY99" s="1026">
        <v>8029349.6109999996</v>
      </c>
      <c r="FZ99" s="1026">
        <v>0</v>
      </c>
      <c r="GB99" s="1026">
        <v>191229611.13428798</v>
      </c>
      <c r="GF99" s="1026">
        <v>1121096765.8189878</v>
      </c>
    </row>
    <row r="100" spans="2:188" ht="15.75">
      <c r="B100" s="1395">
        <v>44621</v>
      </c>
      <c r="C100" s="1026">
        <v>0</v>
      </c>
      <c r="E100" s="1026">
        <v>3380618.01</v>
      </c>
      <c r="G100" s="1026">
        <v>3380618.01</v>
      </c>
      <c r="J100" s="1026">
        <v>20021398.7337</v>
      </c>
      <c r="K100" s="1026">
        <v>20021398.7337</v>
      </c>
      <c r="L100" s="1026">
        <v>20021398.7337</v>
      </c>
      <c r="N100" s="1026">
        <v>0</v>
      </c>
      <c r="Q100" s="1026">
        <v>0</v>
      </c>
      <c r="U100" s="1026">
        <v>0</v>
      </c>
      <c r="V100" s="1026">
        <v>0</v>
      </c>
      <c r="W100" s="1026">
        <v>0</v>
      </c>
      <c r="Z100" s="1026">
        <v>0</v>
      </c>
      <c r="AC100" s="1026">
        <v>0</v>
      </c>
      <c r="AG100" s="1026">
        <v>0</v>
      </c>
      <c r="AL100" s="1026">
        <v>0</v>
      </c>
      <c r="AQ100" s="1026">
        <v>0</v>
      </c>
      <c r="AR100" s="1026">
        <v>0</v>
      </c>
      <c r="AS100" s="1026">
        <v>0</v>
      </c>
      <c r="AT100" s="1026">
        <v>0</v>
      </c>
      <c r="AY100" s="1026">
        <v>479113.73</v>
      </c>
      <c r="AZ100" s="1026">
        <v>0</v>
      </c>
      <c r="BA100" s="1026">
        <v>0</v>
      </c>
      <c r="BC100" s="1026">
        <v>0</v>
      </c>
      <c r="BD100" s="1026">
        <v>479113.73</v>
      </c>
      <c r="BE100" s="1026">
        <v>0</v>
      </c>
      <c r="BL100" s="1026">
        <v>0</v>
      </c>
      <c r="BM100" s="1026">
        <v>0</v>
      </c>
      <c r="BT100" s="1026">
        <v>0</v>
      </c>
      <c r="BU100" s="1026">
        <v>0</v>
      </c>
      <c r="BZ100" s="1026">
        <v>0</v>
      </c>
      <c r="CN100" s="1026">
        <v>0</v>
      </c>
      <c r="CO100" s="1026">
        <v>0</v>
      </c>
      <c r="CU100" s="1026">
        <v>0</v>
      </c>
      <c r="DB100" s="1026">
        <v>0</v>
      </c>
      <c r="DF100" s="1026">
        <v>26518097.23</v>
      </c>
      <c r="DG100" s="1026">
        <v>0</v>
      </c>
      <c r="DH100" s="1026">
        <v>0</v>
      </c>
      <c r="DK100" s="1026">
        <v>0</v>
      </c>
      <c r="DN100" s="1026">
        <v>0</v>
      </c>
      <c r="DQ100" s="1026">
        <v>26518097.23</v>
      </c>
      <c r="DR100" s="1026">
        <v>817089.59357651218</v>
      </c>
      <c r="DS100" s="1026">
        <v>25701007.636423487</v>
      </c>
      <c r="DV100" s="1026">
        <v>0</v>
      </c>
      <c r="DZ100" s="1026">
        <v>0</v>
      </c>
      <c r="EA100" s="1026">
        <v>0</v>
      </c>
      <c r="ED100" s="1026">
        <v>0</v>
      </c>
      <c r="EG100" s="1026">
        <v>0</v>
      </c>
      <c r="EK100" s="1026">
        <v>0</v>
      </c>
      <c r="EM100" s="1026">
        <v>0</v>
      </c>
      <c r="EQ100" s="1026">
        <v>0</v>
      </c>
      <c r="EU100" s="1026">
        <v>0</v>
      </c>
      <c r="EZ100" s="1026">
        <v>0</v>
      </c>
      <c r="FB100" s="1026">
        <v>0</v>
      </c>
      <c r="FF100" s="1026">
        <v>0</v>
      </c>
      <c r="FJ100" s="1026">
        <v>0</v>
      </c>
      <c r="FO100" s="1026">
        <v>0</v>
      </c>
      <c r="FW100" s="1026">
        <v>875670788.96099985</v>
      </c>
      <c r="FX100" s="1026">
        <v>867641439.3499999</v>
      </c>
      <c r="FY100" s="1026">
        <v>8029349.6109999996</v>
      </c>
      <c r="FZ100" s="1026">
        <v>0</v>
      </c>
      <c r="GB100" s="1026">
        <v>188805741.69448796</v>
      </c>
      <c r="GF100" s="1026">
        <v>1114875758.3591878</v>
      </c>
    </row>
    <row r="101" spans="2:188" ht="15.75">
      <c r="B101" s="1395">
        <v>44652</v>
      </c>
      <c r="C101" s="1026">
        <v>0</v>
      </c>
      <c r="E101" s="1026">
        <v>5756675.1900000004</v>
      </c>
      <c r="G101" s="1026">
        <v>5756675.1900000004</v>
      </c>
      <c r="J101" s="1026">
        <v>18471591.7337</v>
      </c>
      <c r="K101" s="1026">
        <v>18471591.7337</v>
      </c>
      <c r="L101" s="1026">
        <v>18471591.7337</v>
      </c>
      <c r="N101" s="1026">
        <v>0</v>
      </c>
      <c r="Q101" s="1026">
        <v>0</v>
      </c>
      <c r="U101" s="1026">
        <v>0</v>
      </c>
      <c r="V101" s="1026">
        <v>0</v>
      </c>
      <c r="W101" s="1026">
        <v>0</v>
      </c>
      <c r="Z101" s="1026">
        <v>0</v>
      </c>
      <c r="AC101" s="1026">
        <v>0</v>
      </c>
      <c r="AG101" s="1026">
        <v>0</v>
      </c>
      <c r="AL101" s="1026">
        <v>0</v>
      </c>
      <c r="AQ101" s="1026">
        <v>0</v>
      </c>
      <c r="AR101" s="1026">
        <v>0</v>
      </c>
      <c r="AS101" s="1026">
        <v>0</v>
      </c>
      <c r="AT101" s="1026">
        <v>0</v>
      </c>
      <c r="AY101" s="1026">
        <v>479113.73</v>
      </c>
      <c r="AZ101" s="1026">
        <v>0</v>
      </c>
      <c r="BA101" s="1026">
        <v>0</v>
      </c>
      <c r="BC101" s="1026">
        <v>0</v>
      </c>
      <c r="BD101" s="1026">
        <v>479113.73</v>
      </c>
      <c r="BE101" s="1026">
        <v>0</v>
      </c>
      <c r="BL101" s="1026">
        <v>0</v>
      </c>
      <c r="BM101" s="1026">
        <v>0</v>
      </c>
      <c r="BT101" s="1026">
        <v>0</v>
      </c>
      <c r="BU101" s="1026">
        <v>0</v>
      </c>
      <c r="BZ101" s="1026">
        <v>0</v>
      </c>
      <c r="CN101" s="1026">
        <v>0</v>
      </c>
      <c r="CO101" s="1026">
        <v>0</v>
      </c>
      <c r="CU101" s="1026">
        <v>0</v>
      </c>
      <c r="DB101" s="1026">
        <v>0</v>
      </c>
      <c r="DF101" s="1026">
        <v>26518097.23</v>
      </c>
      <c r="DG101" s="1026">
        <v>0</v>
      </c>
      <c r="DH101" s="1026">
        <v>0</v>
      </c>
      <c r="DK101" s="1026">
        <v>0</v>
      </c>
      <c r="DN101" s="1026">
        <v>0</v>
      </c>
      <c r="DQ101" s="1026">
        <v>26518097.23</v>
      </c>
      <c r="DR101" s="1026">
        <v>817089.59357651218</v>
      </c>
      <c r="DS101" s="1026">
        <v>25701007.636423487</v>
      </c>
      <c r="DV101" s="1026">
        <v>0</v>
      </c>
      <c r="DZ101" s="1026">
        <v>0</v>
      </c>
      <c r="EA101" s="1026">
        <v>0</v>
      </c>
      <c r="ED101" s="1026">
        <v>0</v>
      </c>
      <c r="EG101" s="1026">
        <v>0</v>
      </c>
      <c r="EK101" s="1026">
        <v>0</v>
      </c>
      <c r="EM101" s="1026">
        <v>0</v>
      </c>
      <c r="EQ101" s="1026">
        <v>0</v>
      </c>
      <c r="EU101" s="1026">
        <v>0</v>
      </c>
      <c r="EZ101" s="1026">
        <v>0</v>
      </c>
      <c r="FB101" s="1026">
        <v>0</v>
      </c>
      <c r="FF101" s="1026">
        <v>0</v>
      </c>
      <c r="FJ101" s="1026">
        <v>0</v>
      </c>
      <c r="FO101" s="1026">
        <v>0</v>
      </c>
      <c r="FW101" s="1026">
        <v>875670788.96099985</v>
      </c>
      <c r="FX101" s="1026">
        <v>867641439.3499999</v>
      </c>
      <c r="FY101" s="1026">
        <v>8029349.6109999996</v>
      </c>
      <c r="FZ101" s="1026">
        <v>0</v>
      </c>
      <c r="GB101" s="1026">
        <v>233654432.69448799</v>
      </c>
      <c r="GF101" s="1026">
        <v>1160550699.5391879</v>
      </c>
    </row>
    <row r="102" spans="2:188" ht="15.75">
      <c r="B102" s="1395">
        <v>44682</v>
      </c>
      <c r="C102" s="1026">
        <v>0</v>
      </c>
      <c r="E102" s="1026">
        <v>3379018.0099999928</v>
      </c>
      <c r="G102" s="1026">
        <v>3379018.0099999928</v>
      </c>
      <c r="J102" s="1026">
        <v>20933657.766800001</v>
      </c>
      <c r="K102" s="1026">
        <v>20933657.766800001</v>
      </c>
      <c r="L102" s="1026">
        <v>20933657.766800001</v>
      </c>
      <c r="N102" s="1026">
        <v>0</v>
      </c>
      <c r="Q102" s="1026">
        <v>0</v>
      </c>
      <c r="U102" s="1026">
        <v>0</v>
      </c>
      <c r="V102" s="1026">
        <v>0</v>
      </c>
      <c r="W102" s="1026">
        <v>0</v>
      </c>
      <c r="Z102" s="1026">
        <v>0</v>
      </c>
      <c r="AC102" s="1026">
        <v>0</v>
      </c>
      <c r="AG102" s="1026">
        <v>0</v>
      </c>
      <c r="AL102" s="1026">
        <v>0</v>
      </c>
      <c r="AQ102" s="1026">
        <v>0</v>
      </c>
      <c r="AR102" s="1026">
        <v>0</v>
      </c>
      <c r="AS102" s="1026">
        <v>0</v>
      </c>
      <c r="AT102" s="1026">
        <v>0</v>
      </c>
      <c r="AY102" s="1026">
        <v>479113.73</v>
      </c>
      <c r="AZ102" s="1026">
        <v>0</v>
      </c>
      <c r="BA102" s="1026">
        <v>0</v>
      </c>
      <c r="BC102" s="1026">
        <v>0</v>
      </c>
      <c r="BD102" s="1026">
        <v>479113.73</v>
      </c>
      <c r="BE102" s="1026">
        <v>0</v>
      </c>
      <c r="BL102" s="1026">
        <v>0</v>
      </c>
      <c r="BM102" s="1026">
        <v>0</v>
      </c>
      <c r="BT102" s="1026">
        <v>0</v>
      </c>
      <c r="BU102" s="1026">
        <v>0</v>
      </c>
      <c r="BZ102" s="1026">
        <v>0</v>
      </c>
      <c r="CN102" s="1026">
        <v>0</v>
      </c>
      <c r="CO102" s="1026">
        <v>0</v>
      </c>
      <c r="CU102" s="1026">
        <v>0</v>
      </c>
      <c r="DB102" s="1026">
        <v>0</v>
      </c>
      <c r="DF102" s="1026">
        <v>26818421.77</v>
      </c>
      <c r="DG102" s="1026">
        <v>0</v>
      </c>
      <c r="DH102" s="1026">
        <v>0</v>
      </c>
      <c r="DK102" s="1026">
        <v>0</v>
      </c>
      <c r="DN102" s="1026">
        <v>0</v>
      </c>
      <c r="DQ102" s="1026">
        <v>26818421.77</v>
      </c>
      <c r="DR102" s="1026">
        <v>826343.35164977412</v>
      </c>
      <c r="DS102" s="1026">
        <v>25992078.418350227</v>
      </c>
      <c r="DV102" s="1026">
        <v>0</v>
      </c>
      <c r="DZ102" s="1026">
        <v>0</v>
      </c>
      <c r="EA102" s="1026">
        <v>0</v>
      </c>
      <c r="ED102" s="1026">
        <v>0</v>
      </c>
      <c r="EG102" s="1026">
        <v>0</v>
      </c>
      <c r="EK102" s="1026">
        <v>0</v>
      </c>
      <c r="EM102" s="1026">
        <v>0</v>
      </c>
      <c r="EQ102" s="1026">
        <v>0</v>
      </c>
      <c r="EU102" s="1026">
        <v>0</v>
      </c>
      <c r="EZ102" s="1026">
        <v>0</v>
      </c>
      <c r="FB102" s="1026">
        <v>0</v>
      </c>
      <c r="FF102" s="1026">
        <v>0</v>
      </c>
      <c r="FJ102" s="1026">
        <v>0</v>
      </c>
      <c r="FO102" s="1026">
        <v>0</v>
      </c>
      <c r="FW102" s="1026">
        <v>875670788.96099985</v>
      </c>
      <c r="FX102" s="1026">
        <v>867641439.3499999</v>
      </c>
      <c r="FY102" s="1026">
        <v>8029349.6109999996</v>
      </c>
      <c r="FZ102" s="1026">
        <v>0</v>
      </c>
      <c r="GB102" s="1026">
        <v>202269185.48049608</v>
      </c>
      <c r="GF102" s="1026">
        <v>1129550185.7182961</v>
      </c>
    </row>
    <row r="103" spans="2:188" ht="15.75">
      <c r="B103" s="1395">
        <v>44713</v>
      </c>
      <c r="C103" s="1026">
        <v>0</v>
      </c>
      <c r="E103" s="1026">
        <v>178.46</v>
      </c>
      <c r="G103" s="1026">
        <v>178.46</v>
      </c>
      <c r="J103" s="1026">
        <v>23933657.766800001</v>
      </c>
      <c r="K103" s="1026">
        <v>23933657.766800001</v>
      </c>
      <c r="L103" s="1026">
        <v>23933657.766800001</v>
      </c>
      <c r="N103" s="1026">
        <v>0</v>
      </c>
      <c r="Q103" s="1026">
        <v>0</v>
      </c>
      <c r="U103" s="1026">
        <v>0</v>
      </c>
      <c r="V103" s="1026">
        <v>0</v>
      </c>
      <c r="W103" s="1026">
        <v>0</v>
      </c>
      <c r="Z103" s="1026">
        <v>0</v>
      </c>
      <c r="AC103" s="1026">
        <v>0</v>
      </c>
      <c r="AG103" s="1026">
        <v>0</v>
      </c>
      <c r="AL103" s="1026">
        <v>0</v>
      </c>
      <c r="AQ103" s="1026">
        <v>0</v>
      </c>
      <c r="AR103" s="1026">
        <v>0</v>
      </c>
      <c r="AS103" s="1026">
        <v>0</v>
      </c>
      <c r="AT103" s="1026">
        <v>0</v>
      </c>
      <c r="AY103" s="1026">
        <v>479113.73</v>
      </c>
      <c r="AZ103" s="1026">
        <v>0</v>
      </c>
      <c r="BA103" s="1026">
        <v>0</v>
      </c>
      <c r="BC103" s="1026">
        <v>0</v>
      </c>
      <c r="BD103" s="1026">
        <v>479113.73</v>
      </c>
      <c r="BE103" s="1026">
        <v>0</v>
      </c>
      <c r="BL103" s="1026">
        <v>0</v>
      </c>
      <c r="BM103" s="1026">
        <v>0</v>
      </c>
      <c r="BT103" s="1026">
        <v>0</v>
      </c>
      <c r="BU103" s="1026">
        <v>0</v>
      </c>
      <c r="BZ103" s="1026">
        <v>0</v>
      </c>
      <c r="CN103" s="1026">
        <v>0</v>
      </c>
      <c r="CO103" s="1026">
        <v>0</v>
      </c>
      <c r="CU103" s="1026">
        <v>0</v>
      </c>
      <c r="DB103" s="1026">
        <v>0</v>
      </c>
      <c r="DF103" s="1026">
        <v>26818421.77</v>
      </c>
      <c r="DG103" s="1026">
        <v>0</v>
      </c>
      <c r="DH103" s="1026">
        <v>0</v>
      </c>
      <c r="DK103" s="1026">
        <v>0</v>
      </c>
      <c r="DN103" s="1026">
        <v>0</v>
      </c>
      <c r="DQ103" s="1026">
        <v>26818421.77</v>
      </c>
      <c r="DR103" s="1026">
        <v>826343.35164977412</v>
      </c>
      <c r="DS103" s="1026">
        <v>25992078.418350227</v>
      </c>
      <c r="DV103" s="1026">
        <v>0</v>
      </c>
      <c r="DZ103" s="1026">
        <v>0</v>
      </c>
      <c r="EA103" s="1026">
        <v>0</v>
      </c>
      <c r="ED103" s="1026">
        <v>0</v>
      </c>
      <c r="EG103" s="1026">
        <v>0</v>
      </c>
      <c r="EK103" s="1026">
        <v>0</v>
      </c>
      <c r="EM103" s="1026">
        <v>0</v>
      </c>
      <c r="EQ103" s="1026">
        <v>0</v>
      </c>
      <c r="EU103" s="1026">
        <v>0</v>
      </c>
      <c r="EZ103" s="1026">
        <v>0</v>
      </c>
      <c r="FB103" s="1026">
        <v>0</v>
      </c>
      <c r="FF103" s="1026">
        <v>0</v>
      </c>
      <c r="FJ103" s="1026">
        <v>0</v>
      </c>
      <c r="FO103" s="1026">
        <v>0</v>
      </c>
      <c r="FW103" s="1026">
        <v>875670788.96099985</v>
      </c>
      <c r="FX103" s="1026">
        <v>867641439.3499999</v>
      </c>
      <c r="FY103" s="1026">
        <v>8029349.6109999996</v>
      </c>
      <c r="FZ103" s="1026">
        <v>0</v>
      </c>
      <c r="GB103" s="1026">
        <v>203589079.22549608</v>
      </c>
      <c r="GF103" s="1026">
        <v>1130491239.913296</v>
      </c>
    </row>
    <row r="104" spans="2:188" ht="15.75">
      <c r="B104" s="1395">
        <v>44743</v>
      </c>
      <c r="C104" s="1026">
        <v>0</v>
      </c>
      <c r="E104" s="1026">
        <v>0</v>
      </c>
      <c r="G104" s="1026">
        <v>0</v>
      </c>
      <c r="J104" s="1026">
        <v>28262293.766800001</v>
      </c>
      <c r="K104" s="1026">
        <v>28262293.766800001</v>
      </c>
      <c r="L104" s="1026">
        <v>28262293.766800001</v>
      </c>
      <c r="N104" s="1026">
        <v>0</v>
      </c>
      <c r="Q104" s="1026">
        <v>0</v>
      </c>
      <c r="U104" s="1026">
        <v>0</v>
      </c>
      <c r="V104" s="1026">
        <v>0</v>
      </c>
      <c r="W104" s="1026">
        <v>0</v>
      </c>
      <c r="Z104" s="1026">
        <v>0</v>
      </c>
      <c r="AC104" s="1026">
        <v>0</v>
      </c>
      <c r="AG104" s="1026">
        <v>0</v>
      </c>
      <c r="AL104" s="1026">
        <v>0</v>
      </c>
      <c r="AQ104" s="1026">
        <v>0</v>
      </c>
      <c r="AR104" s="1026">
        <v>0</v>
      </c>
      <c r="AS104" s="1026">
        <v>0</v>
      </c>
      <c r="AT104" s="1026">
        <v>0</v>
      </c>
      <c r="AY104" s="1026">
        <v>479113.73</v>
      </c>
      <c r="AZ104" s="1026">
        <v>0</v>
      </c>
      <c r="BA104" s="1026">
        <v>0</v>
      </c>
      <c r="BC104" s="1026">
        <v>0</v>
      </c>
      <c r="BD104" s="1026">
        <v>479113.73</v>
      </c>
      <c r="BE104" s="1026">
        <v>0</v>
      </c>
      <c r="BL104" s="1026">
        <v>0</v>
      </c>
      <c r="BM104" s="1026">
        <v>0</v>
      </c>
      <c r="BT104" s="1026">
        <v>0</v>
      </c>
      <c r="BU104" s="1026">
        <v>0</v>
      </c>
      <c r="BZ104" s="1026">
        <v>0</v>
      </c>
      <c r="CN104" s="1026">
        <v>0</v>
      </c>
      <c r="CO104" s="1026">
        <v>0</v>
      </c>
      <c r="CU104" s="1026">
        <v>0</v>
      </c>
      <c r="DB104" s="1026">
        <v>0</v>
      </c>
      <c r="DF104" s="1026">
        <v>26818421.77</v>
      </c>
      <c r="DG104" s="1026">
        <v>0</v>
      </c>
      <c r="DH104" s="1026">
        <v>0</v>
      </c>
      <c r="DK104" s="1026">
        <v>0</v>
      </c>
      <c r="DN104" s="1026">
        <v>0</v>
      </c>
      <c r="DQ104" s="1026">
        <v>26818421.77</v>
      </c>
      <c r="DR104" s="1026">
        <v>826343.35164977412</v>
      </c>
      <c r="DS104" s="1026">
        <v>25992078.418350227</v>
      </c>
      <c r="DV104" s="1026">
        <v>0</v>
      </c>
      <c r="DZ104" s="1026">
        <v>0</v>
      </c>
      <c r="EA104" s="1026">
        <v>0</v>
      </c>
      <c r="ED104" s="1026">
        <v>0</v>
      </c>
      <c r="EG104" s="1026">
        <v>0</v>
      </c>
      <c r="EK104" s="1026">
        <v>0</v>
      </c>
      <c r="EM104" s="1026">
        <v>0</v>
      </c>
      <c r="EQ104" s="1026">
        <v>0</v>
      </c>
      <c r="EU104" s="1026">
        <v>0</v>
      </c>
      <c r="EZ104" s="1026">
        <v>0</v>
      </c>
      <c r="FB104" s="1026">
        <v>0</v>
      </c>
      <c r="FF104" s="1026">
        <v>0</v>
      </c>
      <c r="FJ104" s="1026">
        <v>0</v>
      </c>
      <c r="FO104" s="1026">
        <v>0</v>
      </c>
      <c r="FW104" s="1026">
        <v>875670788.96099985</v>
      </c>
      <c r="FX104" s="1026">
        <v>867641439.3499999</v>
      </c>
      <c r="FY104" s="1026">
        <v>8029349.6109999996</v>
      </c>
      <c r="FZ104" s="1026">
        <v>0</v>
      </c>
      <c r="GB104" s="1026">
        <v>183907277.22549608</v>
      </c>
      <c r="GF104" s="1026">
        <v>1115137895.4532959</v>
      </c>
    </row>
    <row r="105" spans="2:188" ht="15.75">
      <c r="B105" s="1395">
        <v>44774</v>
      </c>
      <c r="C105" s="1026">
        <v>0</v>
      </c>
      <c r="E105" s="1026">
        <v>0</v>
      </c>
      <c r="G105" s="1026">
        <v>0</v>
      </c>
      <c r="J105" s="1026">
        <v>33354813.636800002</v>
      </c>
      <c r="K105" s="1026">
        <v>33354813.636800002</v>
      </c>
      <c r="L105" s="1026">
        <v>33354813.636800002</v>
      </c>
      <c r="N105" s="1026">
        <v>0</v>
      </c>
      <c r="Q105" s="1026">
        <v>0</v>
      </c>
      <c r="U105" s="1026">
        <v>0</v>
      </c>
      <c r="V105" s="1026">
        <v>0</v>
      </c>
      <c r="W105" s="1026">
        <v>0</v>
      </c>
      <c r="Z105" s="1026">
        <v>0</v>
      </c>
      <c r="AC105" s="1026">
        <v>0</v>
      </c>
      <c r="AG105" s="1026">
        <v>0</v>
      </c>
      <c r="AL105" s="1026">
        <v>0</v>
      </c>
      <c r="AQ105" s="1026">
        <v>0</v>
      </c>
      <c r="AR105" s="1026">
        <v>0</v>
      </c>
      <c r="AS105" s="1026">
        <v>0</v>
      </c>
      <c r="AT105" s="1026">
        <v>0</v>
      </c>
      <c r="AY105" s="1026">
        <v>479113.73</v>
      </c>
      <c r="AZ105" s="1026">
        <v>0</v>
      </c>
      <c r="BA105" s="1026">
        <v>0</v>
      </c>
      <c r="BC105" s="1026">
        <v>0</v>
      </c>
      <c r="BD105" s="1026">
        <v>479113.73</v>
      </c>
      <c r="BE105" s="1026">
        <v>0</v>
      </c>
      <c r="BL105" s="1026">
        <v>0</v>
      </c>
      <c r="BM105" s="1026">
        <v>0</v>
      </c>
      <c r="BT105" s="1026">
        <v>0</v>
      </c>
      <c r="BU105" s="1026">
        <v>0</v>
      </c>
      <c r="BZ105" s="1026">
        <v>0</v>
      </c>
      <c r="CN105" s="1026">
        <v>0</v>
      </c>
      <c r="CO105" s="1026">
        <v>0</v>
      </c>
      <c r="CU105" s="1026">
        <v>0</v>
      </c>
      <c r="DB105" s="1026">
        <v>0</v>
      </c>
      <c r="DF105" s="1026">
        <v>26818421.77</v>
      </c>
      <c r="DG105" s="1026">
        <v>0</v>
      </c>
      <c r="DH105" s="1026">
        <v>0</v>
      </c>
      <c r="DK105" s="1026">
        <v>0</v>
      </c>
      <c r="DN105" s="1026">
        <v>0</v>
      </c>
      <c r="DQ105" s="1026">
        <v>26818421.77</v>
      </c>
      <c r="DR105" s="1026">
        <v>826343.35164977412</v>
      </c>
      <c r="DS105" s="1026">
        <v>25992078.418350227</v>
      </c>
      <c r="DV105" s="1026">
        <v>0</v>
      </c>
      <c r="DZ105" s="1026">
        <v>0</v>
      </c>
      <c r="EA105" s="1026">
        <v>0</v>
      </c>
      <c r="ED105" s="1026">
        <v>0</v>
      </c>
      <c r="EG105" s="1026">
        <v>0</v>
      </c>
      <c r="EK105" s="1026">
        <v>0</v>
      </c>
      <c r="EM105" s="1026">
        <v>0</v>
      </c>
      <c r="EQ105" s="1026">
        <v>0</v>
      </c>
      <c r="EU105" s="1026">
        <v>0</v>
      </c>
      <c r="EZ105" s="1026">
        <v>0</v>
      </c>
      <c r="FB105" s="1026">
        <v>0</v>
      </c>
      <c r="FF105" s="1026">
        <v>0</v>
      </c>
      <c r="FJ105" s="1026">
        <v>0</v>
      </c>
      <c r="FO105" s="1026">
        <v>0</v>
      </c>
      <c r="FW105" s="1026">
        <v>875670788.96099985</v>
      </c>
      <c r="FX105" s="1026">
        <v>867641439.3499999</v>
      </c>
      <c r="FY105" s="1026">
        <v>8029349.6109999996</v>
      </c>
      <c r="FZ105" s="1026">
        <v>0</v>
      </c>
      <c r="GB105" s="1026">
        <v>163860414.22549608</v>
      </c>
      <c r="GF105" s="1026">
        <v>1100183552.3232961</v>
      </c>
    </row>
    <row r="106" spans="2:188" ht="15.75">
      <c r="B106" s="1395">
        <v>44805</v>
      </c>
      <c r="C106" s="1026">
        <v>0</v>
      </c>
      <c r="E106" s="1026">
        <v>0</v>
      </c>
      <c r="G106" s="1026">
        <v>0</v>
      </c>
      <c r="J106" s="1026">
        <v>26744606.366800003</v>
      </c>
      <c r="K106" s="1026">
        <v>26744606.366800003</v>
      </c>
      <c r="L106" s="1026">
        <v>26744606.366800003</v>
      </c>
      <c r="N106" s="1026">
        <v>0</v>
      </c>
      <c r="Q106" s="1026">
        <v>0</v>
      </c>
      <c r="U106" s="1026">
        <v>0</v>
      </c>
      <c r="V106" s="1026">
        <v>0</v>
      </c>
      <c r="W106" s="1026">
        <v>0</v>
      </c>
      <c r="Z106" s="1026">
        <v>0</v>
      </c>
      <c r="AC106" s="1026">
        <v>0</v>
      </c>
      <c r="AG106" s="1026">
        <v>0</v>
      </c>
      <c r="AL106" s="1026">
        <v>0</v>
      </c>
      <c r="AQ106" s="1026">
        <v>0</v>
      </c>
      <c r="AR106" s="1026">
        <v>0</v>
      </c>
      <c r="AS106" s="1026">
        <v>0</v>
      </c>
      <c r="AT106" s="1026">
        <v>0</v>
      </c>
      <c r="AY106" s="1026">
        <v>479113.73</v>
      </c>
      <c r="AZ106" s="1026">
        <v>0</v>
      </c>
      <c r="BA106" s="1026">
        <v>0</v>
      </c>
      <c r="BC106" s="1026">
        <v>0</v>
      </c>
      <c r="BD106" s="1026">
        <v>479113.73</v>
      </c>
      <c r="BE106" s="1026">
        <v>0</v>
      </c>
      <c r="BL106" s="1026">
        <v>0</v>
      </c>
      <c r="BM106" s="1026">
        <v>0</v>
      </c>
      <c r="BT106" s="1026">
        <v>0</v>
      </c>
      <c r="BU106" s="1026">
        <v>0</v>
      </c>
      <c r="BZ106" s="1026">
        <v>0</v>
      </c>
      <c r="CN106" s="1026">
        <v>0</v>
      </c>
      <c r="CO106" s="1026">
        <v>0</v>
      </c>
      <c r="CU106" s="1026">
        <v>0</v>
      </c>
      <c r="DB106" s="1026">
        <v>0</v>
      </c>
      <c r="DF106" s="1026">
        <v>26818421.77</v>
      </c>
      <c r="DG106" s="1026">
        <v>0</v>
      </c>
      <c r="DH106" s="1026">
        <v>0</v>
      </c>
      <c r="DK106" s="1026">
        <v>0</v>
      </c>
      <c r="DN106" s="1026">
        <v>0</v>
      </c>
      <c r="DQ106" s="1026">
        <v>26818421.77</v>
      </c>
      <c r="DR106" s="1026">
        <v>826343.35164977412</v>
      </c>
      <c r="DS106" s="1026">
        <v>25992078.418350227</v>
      </c>
      <c r="DV106" s="1026">
        <v>0</v>
      </c>
      <c r="DZ106" s="1026">
        <v>0</v>
      </c>
      <c r="EA106" s="1026">
        <v>0</v>
      </c>
      <c r="ED106" s="1026">
        <v>0</v>
      </c>
      <c r="EG106" s="1026">
        <v>0</v>
      </c>
      <c r="EK106" s="1026">
        <v>0</v>
      </c>
      <c r="EM106" s="1026">
        <v>0</v>
      </c>
      <c r="EQ106" s="1026">
        <v>0</v>
      </c>
      <c r="EU106" s="1026">
        <v>0</v>
      </c>
      <c r="EZ106" s="1026">
        <v>0</v>
      </c>
      <c r="FB106" s="1026">
        <v>0</v>
      </c>
      <c r="FF106" s="1026">
        <v>0</v>
      </c>
      <c r="FJ106" s="1026">
        <v>0</v>
      </c>
      <c r="FO106" s="1026">
        <v>0</v>
      </c>
      <c r="FW106" s="1026">
        <v>875670788.96099985</v>
      </c>
      <c r="FX106" s="1026">
        <v>867641439.3499999</v>
      </c>
      <c r="FY106" s="1026">
        <v>8029349.6109999996</v>
      </c>
      <c r="FZ106" s="1026">
        <v>0</v>
      </c>
      <c r="GB106" s="1026">
        <v>138144363.09549609</v>
      </c>
      <c r="GF106" s="1026">
        <v>1067857293.9232959</v>
      </c>
    </row>
    <row r="107" spans="2:188" ht="15.75">
      <c r="B107" s="1395">
        <v>44835</v>
      </c>
      <c r="C107" s="1026">
        <v>0</v>
      </c>
      <c r="E107" s="1026">
        <v>0</v>
      </c>
      <c r="G107" s="1026">
        <v>0</v>
      </c>
      <c r="J107" s="1026">
        <v>26744606.366800003</v>
      </c>
      <c r="K107" s="1026">
        <v>26744606.366800003</v>
      </c>
      <c r="L107" s="1026">
        <v>26744606.366800003</v>
      </c>
      <c r="N107" s="1026">
        <v>0</v>
      </c>
      <c r="Q107" s="1026">
        <v>0</v>
      </c>
      <c r="U107" s="1026">
        <v>0</v>
      </c>
      <c r="V107" s="1026">
        <v>0</v>
      </c>
      <c r="W107" s="1026">
        <v>0</v>
      </c>
      <c r="Z107" s="1026">
        <v>0</v>
      </c>
      <c r="AC107" s="1026">
        <v>0</v>
      </c>
      <c r="AG107" s="1026">
        <v>0</v>
      </c>
      <c r="AL107" s="1026">
        <v>0</v>
      </c>
      <c r="AQ107" s="1026">
        <v>0</v>
      </c>
      <c r="AR107" s="1026">
        <v>0</v>
      </c>
      <c r="AS107" s="1026">
        <v>0</v>
      </c>
      <c r="AT107" s="1026">
        <v>0</v>
      </c>
      <c r="AY107" s="1026">
        <v>479113.73</v>
      </c>
      <c r="AZ107" s="1026">
        <v>0</v>
      </c>
      <c r="BA107" s="1026">
        <v>0</v>
      </c>
      <c r="BC107" s="1026">
        <v>0</v>
      </c>
      <c r="BD107" s="1026">
        <v>479113.73</v>
      </c>
      <c r="BE107" s="1026">
        <v>0</v>
      </c>
      <c r="BL107" s="1026">
        <v>0</v>
      </c>
      <c r="BM107" s="1026">
        <v>0</v>
      </c>
      <c r="BT107" s="1026">
        <v>0</v>
      </c>
      <c r="BU107" s="1026">
        <v>0</v>
      </c>
      <c r="BZ107" s="1026">
        <v>0</v>
      </c>
      <c r="CN107" s="1026">
        <v>0</v>
      </c>
      <c r="CO107" s="1026">
        <v>0</v>
      </c>
      <c r="CU107" s="1026">
        <v>0</v>
      </c>
      <c r="DB107" s="1026">
        <v>0</v>
      </c>
      <c r="DF107" s="1026">
        <v>26818421.77</v>
      </c>
      <c r="DG107" s="1026">
        <v>0</v>
      </c>
      <c r="DH107" s="1026">
        <v>0</v>
      </c>
      <c r="DK107" s="1026">
        <v>0</v>
      </c>
      <c r="DN107" s="1026">
        <v>0</v>
      </c>
      <c r="DQ107" s="1026">
        <v>26818421.77</v>
      </c>
      <c r="DR107" s="1026">
        <v>826343.35164977412</v>
      </c>
      <c r="DS107" s="1026">
        <v>25992078.418350227</v>
      </c>
      <c r="DV107" s="1026">
        <v>0</v>
      </c>
      <c r="DZ107" s="1026">
        <v>0</v>
      </c>
      <c r="EA107" s="1026">
        <v>0</v>
      </c>
      <c r="ED107" s="1026">
        <v>0</v>
      </c>
      <c r="EG107" s="1026">
        <v>0</v>
      </c>
      <c r="EK107" s="1026">
        <v>0</v>
      </c>
      <c r="EM107" s="1026">
        <v>0</v>
      </c>
      <c r="EQ107" s="1026">
        <v>0</v>
      </c>
      <c r="EU107" s="1026">
        <v>0</v>
      </c>
      <c r="EZ107" s="1026">
        <v>0</v>
      </c>
      <c r="FB107" s="1026">
        <v>0</v>
      </c>
      <c r="FF107" s="1026">
        <v>0</v>
      </c>
      <c r="FJ107" s="1026">
        <v>0</v>
      </c>
      <c r="FO107" s="1026">
        <v>0</v>
      </c>
      <c r="FW107" s="1026">
        <v>875670788.96099985</v>
      </c>
      <c r="FX107" s="1026">
        <v>867641439.3499999</v>
      </c>
      <c r="FY107" s="1026">
        <v>8029349.6109999996</v>
      </c>
      <c r="FZ107" s="1026">
        <v>0</v>
      </c>
      <c r="GB107" s="1026">
        <v>138144363.09549609</v>
      </c>
      <c r="GF107" s="1026">
        <v>1067857293.9232959</v>
      </c>
    </row>
    <row r="108" spans="2:188" ht="15.75">
      <c r="B108" s="1395">
        <v>44866</v>
      </c>
      <c r="C108" s="1026">
        <v>0</v>
      </c>
      <c r="E108" s="1026">
        <v>0</v>
      </c>
      <c r="G108" s="1026">
        <v>0</v>
      </c>
      <c r="J108" s="1026">
        <v>26744606.366800003</v>
      </c>
      <c r="K108" s="1026">
        <v>26744606.366800003</v>
      </c>
      <c r="L108" s="1026">
        <v>26744606.366800003</v>
      </c>
      <c r="N108" s="1026">
        <v>0</v>
      </c>
      <c r="Q108" s="1026">
        <v>0</v>
      </c>
      <c r="U108" s="1026">
        <v>0</v>
      </c>
      <c r="V108" s="1026">
        <v>0</v>
      </c>
      <c r="W108" s="1026">
        <v>0</v>
      </c>
      <c r="Z108" s="1026">
        <v>0</v>
      </c>
      <c r="AC108" s="1026">
        <v>0</v>
      </c>
      <c r="AG108" s="1026">
        <v>0</v>
      </c>
      <c r="AL108" s="1026">
        <v>0</v>
      </c>
      <c r="AQ108" s="1026">
        <v>0</v>
      </c>
      <c r="AR108" s="1026">
        <v>0</v>
      </c>
      <c r="AS108" s="1026">
        <v>0</v>
      </c>
      <c r="AT108" s="1026">
        <v>0</v>
      </c>
      <c r="AY108" s="1026">
        <v>479113.73</v>
      </c>
      <c r="AZ108" s="1026">
        <v>0</v>
      </c>
      <c r="BA108" s="1026">
        <v>0</v>
      </c>
      <c r="BC108" s="1026">
        <v>0</v>
      </c>
      <c r="BD108" s="1026">
        <v>479113.73</v>
      </c>
      <c r="BE108" s="1026">
        <v>0</v>
      </c>
      <c r="BL108" s="1026">
        <v>0</v>
      </c>
      <c r="BM108" s="1026">
        <v>0</v>
      </c>
      <c r="BT108" s="1026">
        <v>0</v>
      </c>
      <c r="BU108" s="1026">
        <v>0</v>
      </c>
      <c r="BZ108" s="1026">
        <v>0</v>
      </c>
      <c r="CN108" s="1026">
        <v>0</v>
      </c>
      <c r="CO108" s="1026">
        <v>0</v>
      </c>
      <c r="CU108" s="1026">
        <v>0</v>
      </c>
      <c r="DB108" s="1026">
        <v>0</v>
      </c>
      <c r="DF108" s="1026">
        <v>26818421.77</v>
      </c>
      <c r="DG108" s="1026">
        <v>0</v>
      </c>
      <c r="DH108" s="1026">
        <v>0</v>
      </c>
      <c r="DK108" s="1026">
        <v>0</v>
      </c>
      <c r="DN108" s="1026">
        <v>0</v>
      </c>
      <c r="DQ108" s="1026">
        <v>26818421.77</v>
      </c>
      <c r="DR108" s="1026">
        <v>826343.35164977412</v>
      </c>
      <c r="DS108" s="1026">
        <v>25992078.418350227</v>
      </c>
      <c r="DV108" s="1026">
        <v>0</v>
      </c>
      <c r="DZ108" s="1026">
        <v>0</v>
      </c>
      <c r="EA108" s="1026">
        <v>0</v>
      </c>
      <c r="ED108" s="1026">
        <v>0</v>
      </c>
      <c r="EG108" s="1026">
        <v>0</v>
      </c>
      <c r="EK108" s="1026">
        <v>0</v>
      </c>
      <c r="EM108" s="1026">
        <v>0</v>
      </c>
      <c r="EQ108" s="1026">
        <v>0</v>
      </c>
      <c r="EU108" s="1026">
        <v>0</v>
      </c>
      <c r="EZ108" s="1026">
        <v>0</v>
      </c>
      <c r="FB108" s="1026">
        <v>0</v>
      </c>
      <c r="FF108" s="1026">
        <v>0</v>
      </c>
      <c r="FJ108" s="1026">
        <v>0</v>
      </c>
      <c r="FO108" s="1026">
        <v>0</v>
      </c>
      <c r="FW108" s="1026">
        <v>875670788.96099985</v>
      </c>
      <c r="FX108" s="1026">
        <v>867641439.3499999</v>
      </c>
      <c r="FY108" s="1026">
        <v>8029349.6109999996</v>
      </c>
      <c r="FZ108" s="1026">
        <v>0</v>
      </c>
      <c r="GB108" s="1026">
        <v>138144363.09549609</v>
      </c>
      <c r="GF108" s="1026">
        <v>1067857293.9232959</v>
      </c>
    </row>
    <row r="109" spans="2:188" ht="15.75">
      <c r="B109" s="1395">
        <v>44896</v>
      </c>
      <c r="C109" s="1026">
        <v>0</v>
      </c>
      <c r="E109" s="1026">
        <v>0</v>
      </c>
      <c r="G109" s="1026">
        <v>0</v>
      </c>
      <c r="J109" s="1026">
        <v>27739799.366799999</v>
      </c>
      <c r="K109" s="1026">
        <v>27739799.366799999</v>
      </c>
      <c r="L109" s="1026">
        <v>27739799.366799999</v>
      </c>
      <c r="N109" s="1026">
        <v>0</v>
      </c>
      <c r="Q109" s="1026">
        <v>0</v>
      </c>
      <c r="U109" s="1026">
        <v>0</v>
      </c>
      <c r="V109" s="1026">
        <v>0</v>
      </c>
      <c r="W109" s="1026">
        <v>0</v>
      </c>
      <c r="Z109" s="1026">
        <v>0</v>
      </c>
      <c r="AC109" s="1026">
        <v>0</v>
      </c>
      <c r="AG109" s="1026">
        <v>0</v>
      </c>
      <c r="AL109" s="1026">
        <v>0</v>
      </c>
      <c r="AQ109" s="1026">
        <v>0</v>
      </c>
      <c r="AR109" s="1026">
        <v>0</v>
      </c>
      <c r="AS109" s="1026">
        <v>0</v>
      </c>
      <c r="AT109" s="1026">
        <v>0</v>
      </c>
      <c r="AY109" s="1026">
        <v>479113.73</v>
      </c>
      <c r="AZ109" s="1026">
        <v>0</v>
      </c>
      <c r="BA109" s="1026">
        <v>0</v>
      </c>
      <c r="BC109" s="1026">
        <v>0</v>
      </c>
      <c r="BD109" s="1026">
        <v>479113.73</v>
      </c>
      <c r="BE109" s="1026">
        <v>0</v>
      </c>
      <c r="BL109" s="1026">
        <v>0</v>
      </c>
      <c r="BM109" s="1026">
        <v>0</v>
      </c>
      <c r="BT109" s="1026">
        <v>0</v>
      </c>
      <c r="BU109" s="1026">
        <v>0</v>
      </c>
      <c r="BZ109" s="1026">
        <v>0</v>
      </c>
      <c r="CN109" s="1026">
        <v>0</v>
      </c>
      <c r="CO109" s="1026">
        <v>0</v>
      </c>
      <c r="CU109" s="1026">
        <v>0</v>
      </c>
      <c r="DB109" s="1026">
        <v>0</v>
      </c>
      <c r="DF109" s="1026">
        <v>26818421.77</v>
      </c>
      <c r="DG109" s="1026">
        <v>0</v>
      </c>
      <c r="DH109" s="1026">
        <v>0</v>
      </c>
      <c r="DK109" s="1026">
        <v>0</v>
      </c>
      <c r="DN109" s="1026">
        <v>0</v>
      </c>
      <c r="DQ109" s="1026">
        <v>26818421.77</v>
      </c>
      <c r="DR109" s="1026">
        <v>826343.35164977412</v>
      </c>
      <c r="DS109" s="1026">
        <v>25992078.418350227</v>
      </c>
      <c r="DV109" s="1026">
        <v>0</v>
      </c>
      <c r="DZ109" s="1026">
        <v>0</v>
      </c>
      <c r="EA109" s="1026">
        <v>0</v>
      </c>
      <c r="ED109" s="1026">
        <v>0</v>
      </c>
      <c r="EG109" s="1026">
        <v>0</v>
      </c>
      <c r="EK109" s="1026">
        <v>0</v>
      </c>
      <c r="EM109" s="1026">
        <v>0</v>
      </c>
      <c r="EQ109" s="1026">
        <v>0</v>
      </c>
      <c r="EU109" s="1026">
        <v>0</v>
      </c>
      <c r="EZ109" s="1026">
        <v>0</v>
      </c>
      <c r="FB109" s="1026">
        <v>0</v>
      </c>
      <c r="FF109" s="1026">
        <v>0</v>
      </c>
      <c r="FJ109" s="1026">
        <v>0</v>
      </c>
      <c r="FO109" s="1026">
        <v>0</v>
      </c>
      <c r="FW109" s="1026">
        <v>875670788.96099985</v>
      </c>
      <c r="FX109" s="1026">
        <v>867641439.3499999</v>
      </c>
      <c r="FY109" s="1026">
        <v>8029349.6109999996</v>
      </c>
      <c r="FZ109" s="1026">
        <v>0</v>
      </c>
      <c r="GB109" s="1026">
        <v>154762497.56549609</v>
      </c>
      <c r="GF109" s="1026">
        <v>1085470621.3932958</v>
      </c>
    </row>
    <row r="111" spans="2:188" ht="15.75">
      <c r="B111" s="1395">
        <v>44927</v>
      </c>
    </row>
  </sheetData>
  <customSheetViews>
    <customSheetView guid="{89CA84C2-78F5-4B05-8F1D-B7C5F97BCB4E}" topLeftCell="A33">
      <selection activeCell="B41" sqref="B41:B43"/>
      <pageMargins left="0.7" right="0.7" top="0.75" bottom="0.75" header="0.3" footer="0.3"/>
    </customSheetView>
    <customSheetView guid="{D45E5F9E-4EA6-40A2-8A1D-3AC67FB8CE54}" topLeftCell="A34">
      <selection activeCell="B50" sqref="B50:GF50"/>
      <pageMargins left="0.7" right="0.7" top="0.75" bottom="0.75" header="0.3" footer="0.3"/>
    </customSheetView>
    <customSheetView guid="{705E0D18-9A83-42CA-8732-90923BE2EC7D}" topLeftCell="A34">
      <selection activeCell="C50" sqref="C50"/>
      <pageMargins left="0.7" right="0.7" top="0.75" bottom="0.75" header="0.3" footer="0.3"/>
      <pageSetup paperSize="9" orientation="portrait" r:id="rId1"/>
    </customSheetView>
  </customSheetView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3:GF109"/>
  <sheetViews>
    <sheetView workbookViewId="0">
      <pane xSplit="2" ySplit="4" topLeftCell="C5" activePane="bottomRight" state="frozen"/>
      <selection pane="topRight" activeCell="C1" sqref="C1"/>
      <selection pane="bottomLeft" activeCell="A5" sqref="A5"/>
      <selection pane="bottomRight" activeCell="E114" sqref="E114"/>
    </sheetView>
  </sheetViews>
  <sheetFormatPr defaultColWidth="8.88671875" defaultRowHeight="15"/>
  <cols>
    <col min="1" max="1" width="8.88671875" style="1026"/>
    <col min="2" max="2" width="9" style="1026" bestFit="1" customWidth="1"/>
    <col min="3" max="6" width="11.5546875" style="1026" bestFit="1" customWidth="1"/>
    <col min="7" max="16" width="8.88671875" style="1026"/>
    <col min="17" max="19" width="9.109375" style="1026" bestFit="1" customWidth="1"/>
    <col min="20" max="22" width="8.88671875" style="1026"/>
    <col min="23" max="23" width="9.109375" style="1026" bestFit="1" customWidth="1"/>
    <col min="24" max="26" width="8.88671875" style="1026"/>
    <col min="27" max="27" width="9.109375" style="1026" bestFit="1" customWidth="1"/>
    <col min="28" max="30" width="8.88671875" style="1026"/>
    <col min="31" max="31" width="9.109375" style="1026" bestFit="1" customWidth="1"/>
    <col min="32" max="34" width="8.88671875" style="1026"/>
    <col min="35" max="35" width="9.109375" style="1026" bestFit="1" customWidth="1"/>
    <col min="36" max="38" width="8.88671875" style="1026"/>
    <col min="39" max="39" width="9.109375" style="1026" bestFit="1" customWidth="1"/>
    <col min="40" max="42" width="8.88671875" style="1026"/>
    <col min="43" max="43" width="14.21875" style="1026" customWidth="1"/>
    <col min="44" max="46" width="8.88671875" style="1026"/>
    <col min="47" max="47" width="9.109375" style="1026" bestFit="1" customWidth="1"/>
    <col min="48" max="50" width="8.88671875" style="1026"/>
    <col min="51" max="51" width="9.109375" style="1026" bestFit="1" customWidth="1"/>
    <col min="52" max="54" width="8.88671875" style="1026"/>
    <col min="55" max="55" width="9.109375" style="1026" bestFit="1" customWidth="1"/>
    <col min="56" max="58" width="8.88671875" style="1026"/>
    <col min="59" max="59" width="9.109375" style="1026" bestFit="1" customWidth="1"/>
    <col min="60" max="63" width="8.88671875" style="1026"/>
    <col min="64" max="65" width="9.109375" style="1026" bestFit="1" customWidth="1"/>
    <col min="66" max="66" width="8.88671875" style="1026"/>
    <col min="67" max="67" width="9.109375" style="1026" bestFit="1" customWidth="1"/>
    <col min="68" max="71" width="8.88671875" style="1026"/>
    <col min="72" max="72" width="9.109375" style="1026" bestFit="1" customWidth="1"/>
    <col min="73" max="73" width="8.88671875" style="1026"/>
    <col min="74" max="74" width="9.109375" style="1026" bestFit="1" customWidth="1"/>
    <col min="75" max="78" width="8.88671875" style="1026"/>
    <col min="79" max="79" width="9.109375" style="1026" bestFit="1" customWidth="1"/>
    <col min="80" max="80" width="8.88671875" style="1026"/>
    <col min="81" max="81" width="9.109375" style="1026" bestFit="1" customWidth="1"/>
    <col min="82" max="86" width="8.88671875" style="1026"/>
    <col min="87" max="87" width="23.5546875" style="1026" customWidth="1"/>
    <col min="88" max="92" width="8.88671875" style="1026"/>
    <col min="93" max="93" width="19.88671875" style="1026" customWidth="1"/>
    <col min="94" max="97" width="8.88671875" style="1026"/>
    <col min="98" max="98" width="13" style="1026" customWidth="1"/>
    <col min="99" max="99" width="9.109375" style="1026" bestFit="1" customWidth="1"/>
    <col min="100" max="101" width="8.88671875" style="1026"/>
    <col min="102" max="102" width="9.109375" style="1026" bestFit="1" customWidth="1"/>
    <col min="103" max="104" width="8.88671875" style="1026"/>
    <col min="105" max="105" width="9.109375" style="1026" bestFit="1" customWidth="1"/>
    <col min="106" max="108" width="8.88671875" style="1026"/>
    <col min="109" max="109" width="17.44140625" style="1026" customWidth="1"/>
    <col min="110" max="110" width="9.109375" style="1026" bestFit="1" customWidth="1"/>
    <col min="111" max="112" width="8.88671875" style="1026"/>
    <col min="113" max="113" width="9.109375" style="1026" bestFit="1" customWidth="1"/>
    <col min="114" max="115" width="8.88671875" style="1026"/>
    <col min="116" max="116" width="9.109375" style="1026" bestFit="1" customWidth="1"/>
    <col min="117" max="121" width="8.88671875" style="1026"/>
    <col min="122" max="122" width="9.109375" style="1026" bestFit="1" customWidth="1"/>
    <col min="123" max="123" width="8.88671875" style="1026"/>
    <col min="124" max="124" width="9.109375" style="1026" bestFit="1" customWidth="1"/>
    <col min="125" max="126" width="8.88671875" style="1026"/>
    <col min="127" max="127" width="9.109375" style="1026" bestFit="1" customWidth="1"/>
    <col min="128" max="131" width="8.88671875" style="1026"/>
    <col min="132" max="132" width="9.109375" style="1026" bestFit="1" customWidth="1"/>
    <col min="133" max="135" width="8.88671875" style="1026"/>
    <col min="136" max="137" width="9.109375" style="1026" bestFit="1" customWidth="1"/>
    <col min="138" max="139" width="8.88671875" style="1026"/>
    <col min="140" max="140" width="9.109375" style="1026" bestFit="1" customWidth="1"/>
    <col min="141" max="142" width="8.88671875" style="1026"/>
    <col min="143" max="143" width="9.109375" style="1026" bestFit="1" customWidth="1"/>
    <col min="144" max="148" width="8.88671875" style="1026"/>
    <col min="149" max="149" width="12.109375" style="1026" bestFit="1" customWidth="1"/>
    <col min="150" max="150" width="11.5546875" style="1026" bestFit="1" customWidth="1"/>
    <col min="151" max="151" width="10.5546875" style="1026" bestFit="1" customWidth="1"/>
    <col min="152" max="152" width="11.5546875" style="1026" bestFit="1" customWidth="1"/>
    <col min="153" max="153" width="9.109375" style="1026" bestFit="1" customWidth="1"/>
    <col min="154" max="155" width="8.88671875" style="1026"/>
    <col min="156" max="156" width="12.109375" style="1026" bestFit="1" customWidth="1"/>
    <col min="157" max="158" width="8.88671875" style="1026"/>
    <col min="159" max="159" width="12.109375" style="1026" bestFit="1" customWidth="1"/>
    <col min="160" max="160" width="11.109375" style="1026" bestFit="1" customWidth="1"/>
    <col min="161" max="161" width="8.88671875" style="1026"/>
    <col min="162" max="162" width="13.88671875" style="1026" customWidth="1"/>
    <col min="163" max="167" width="8.88671875" style="1026"/>
    <col min="168" max="168" width="11.44140625" style="1026" bestFit="1" customWidth="1"/>
    <col min="169" max="169" width="9" style="1026" bestFit="1" customWidth="1"/>
    <col min="170" max="16384" width="8.88671875" style="1026"/>
  </cols>
  <sheetData>
    <row r="3" spans="1:169">
      <c r="A3" s="1198" t="s">
        <v>1424</v>
      </c>
      <c r="B3" s="1198"/>
      <c r="C3" s="1198" t="s">
        <v>1426</v>
      </c>
      <c r="D3" s="1198" t="s">
        <v>1427</v>
      </c>
      <c r="E3" s="1198" t="s">
        <v>1568</v>
      </c>
      <c r="F3" s="1198" t="s">
        <v>1569</v>
      </c>
      <c r="G3" s="1198" t="s">
        <v>1570</v>
      </c>
      <c r="H3" s="1198" t="s">
        <v>1571</v>
      </c>
      <c r="I3" s="1198" t="s">
        <v>1429</v>
      </c>
      <c r="J3" s="1198" t="s">
        <v>1430</v>
      </c>
      <c r="K3" s="1198" t="s">
        <v>1431</v>
      </c>
      <c r="L3" s="1198" t="s">
        <v>1432</v>
      </c>
      <c r="M3" s="1198" t="s">
        <v>1433</v>
      </c>
      <c r="N3" s="1198" t="s">
        <v>1434</v>
      </c>
      <c r="O3" s="1198" t="s">
        <v>1435</v>
      </c>
      <c r="P3" s="1198"/>
      <c r="Q3" s="1198" t="s">
        <v>1572</v>
      </c>
      <c r="R3" s="1198" t="s">
        <v>1427</v>
      </c>
      <c r="S3" s="1198" t="s">
        <v>1573</v>
      </c>
      <c r="T3" s="1198" t="s">
        <v>1574</v>
      </c>
      <c r="U3" s="1198" t="s">
        <v>1575</v>
      </c>
      <c r="V3" s="1198" t="s">
        <v>1576</v>
      </c>
      <c r="W3" s="1198" t="s">
        <v>1569</v>
      </c>
      <c r="X3" s="1198" t="s">
        <v>1577</v>
      </c>
      <c r="Y3" s="1198" t="s">
        <v>1578</v>
      </c>
      <c r="Z3" s="1198" t="s">
        <v>1579</v>
      </c>
      <c r="AA3" s="1198" t="s">
        <v>1570</v>
      </c>
      <c r="AB3" s="1198" t="s">
        <v>1580</v>
      </c>
      <c r="AC3" s="1198" t="s">
        <v>1581</v>
      </c>
      <c r="AD3" s="1198" t="s">
        <v>1582</v>
      </c>
      <c r="AE3" s="1198" t="s">
        <v>1428</v>
      </c>
      <c r="AF3" s="1198" t="s">
        <v>1440</v>
      </c>
      <c r="AG3" s="1198" t="s">
        <v>1441</v>
      </c>
      <c r="AH3" s="1198" t="s">
        <v>1442</v>
      </c>
      <c r="AI3" s="1198" t="s">
        <v>1429</v>
      </c>
      <c r="AJ3" s="1198" t="s">
        <v>1555</v>
      </c>
      <c r="AK3" s="1198" t="s">
        <v>1556</v>
      </c>
      <c r="AL3" s="1198" t="s">
        <v>1557</v>
      </c>
      <c r="AM3" s="1198" t="s">
        <v>1430</v>
      </c>
      <c r="AN3" s="1198" t="s">
        <v>1555</v>
      </c>
      <c r="AO3" s="1198" t="s">
        <v>1556</v>
      </c>
      <c r="AP3" s="1198" t="s">
        <v>1557</v>
      </c>
      <c r="AQ3" s="1198" t="s">
        <v>1431</v>
      </c>
      <c r="AR3" s="1198" t="s">
        <v>1555</v>
      </c>
      <c r="AS3" s="1198" t="s">
        <v>1556</v>
      </c>
      <c r="AT3" s="1198" t="s">
        <v>1557</v>
      </c>
      <c r="AU3" s="1198" t="s">
        <v>1432</v>
      </c>
      <c r="AV3" s="1198" t="s">
        <v>1555</v>
      </c>
      <c r="AW3" s="1198" t="s">
        <v>1556</v>
      </c>
      <c r="AX3" s="1198" t="s">
        <v>1557</v>
      </c>
      <c r="AY3" s="1198" t="s">
        <v>1443</v>
      </c>
      <c r="AZ3" s="1198" t="s">
        <v>1555</v>
      </c>
      <c r="BA3" s="1198" t="s">
        <v>1556</v>
      </c>
      <c r="BB3" s="1198" t="s">
        <v>1557</v>
      </c>
      <c r="BC3" s="1198" t="s">
        <v>1444</v>
      </c>
      <c r="BD3" s="1198" t="s">
        <v>1555</v>
      </c>
      <c r="BE3" s="1198" t="s">
        <v>1556</v>
      </c>
      <c r="BF3" s="1198" t="s">
        <v>1557</v>
      </c>
      <c r="BG3" s="1198" t="s">
        <v>1445</v>
      </c>
      <c r="BH3" s="1198" t="s">
        <v>1555</v>
      </c>
      <c r="BI3" s="1198" t="s">
        <v>1556</v>
      </c>
      <c r="BJ3" s="1198" t="s">
        <v>1557</v>
      </c>
      <c r="BK3" s="1198"/>
      <c r="BL3" s="1198" t="s">
        <v>1583</v>
      </c>
      <c r="BM3" s="1198" t="s">
        <v>1436</v>
      </c>
      <c r="BN3" s="1198" t="s">
        <v>1446</v>
      </c>
      <c r="BO3" s="1198" t="s">
        <v>1365</v>
      </c>
      <c r="BP3" s="1198" t="s">
        <v>1437</v>
      </c>
      <c r="BQ3" s="1198" t="s">
        <v>1438</v>
      </c>
      <c r="BR3" s="1198" t="s">
        <v>1439</v>
      </c>
      <c r="BS3" s="1198"/>
      <c r="BT3" s="1198" t="s">
        <v>1447</v>
      </c>
      <c r="BU3" s="1198" t="s">
        <v>1446</v>
      </c>
      <c r="BV3" s="1198" t="s">
        <v>1365</v>
      </c>
      <c r="BW3" s="1198" t="s">
        <v>1437</v>
      </c>
      <c r="BX3" s="1198" t="s">
        <v>1438</v>
      </c>
      <c r="BY3" s="1198" t="s">
        <v>1439</v>
      </c>
      <c r="BZ3" s="1198"/>
      <c r="CA3" s="1198" t="s">
        <v>1448</v>
      </c>
      <c r="CB3" s="1198" t="s">
        <v>1446</v>
      </c>
      <c r="CC3" s="1198" t="s">
        <v>1365</v>
      </c>
      <c r="CD3" s="1198" t="s">
        <v>1437</v>
      </c>
      <c r="CE3" s="1198" t="s">
        <v>1438</v>
      </c>
      <c r="CF3" s="1198" t="s">
        <v>1439</v>
      </c>
      <c r="CG3" s="1198"/>
      <c r="CH3" s="1198"/>
      <c r="CI3" s="1198" t="s">
        <v>1584</v>
      </c>
      <c r="CJ3" s="1198" t="s">
        <v>1585</v>
      </c>
      <c r="CK3" s="1198" t="s">
        <v>1555</v>
      </c>
      <c r="CL3" s="1198" t="s">
        <v>1556</v>
      </c>
      <c r="CM3" s="1198" t="s">
        <v>1557</v>
      </c>
      <c r="CN3" s="1198"/>
      <c r="CO3" s="1198" t="s">
        <v>1586</v>
      </c>
      <c r="CP3" s="1198" t="s">
        <v>1587</v>
      </c>
      <c r="CQ3" s="1198" t="s">
        <v>1588</v>
      </c>
      <c r="CR3" s="1198" t="s">
        <v>1589</v>
      </c>
      <c r="CS3" s="1198"/>
      <c r="CT3" s="1198" t="s">
        <v>1590</v>
      </c>
      <c r="CU3" s="1198" t="s">
        <v>1591</v>
      </c>
      <c r="CV3" s="1198" t="s">
        <v>1364</v>
      </c>
      <c r="CW3" s="1198" t="s">
        <v>1365</v>
      </c>
      <c r="CX3" s="1198" t="s">
        <v>1366</v>
      </c>
      <c r="CY3" s="1198" t="s">
        <v>1364</v>
      </c>
      <c r="CZ3" s="1198" t="s">
        <v>1365</v>
      </c>
      <c r="DA3" s="1198" t="s">
        <v>1367</v>
      </c>
      <c r="DB3" s="1198" t="s">
        <v>1364</v>
      </c>
      <c r="DC3" s="1198" t="s">
        <v>1365</v>
      </c>
      <c r="DD3" s="1198"/>
      <c r="DE3" s="1198" t="s">
        <v>1592</v>
      </c>
      <c r="DF3" s="1198" t="s">
        <v>1593</v>
      </c>
      <c r="DG3" s="1198" t="s">
        <v>1364</v>
      </c>
      <c r="DH3" s="1198" t="s">
        <v>1365</v>
      </c>
      <c r="DI3" s="1198" t="s">
        <v>1369</v>
      </c>
      <c r="DJ3" s="1198" t="s">
        <v>1364</v>
      </c>
      <c r="DK3" s="1198" t="s">
        <v>1365</v>
      </c>
      <c r="DL3" s="1198" t="s">
        <v>1370</v>
      </c>
      <c r="DM3" s="1198" t="s">
        <v>1364</v>
      </c>
      <c r="DN3" s="1198" t="s">
        <v>1365</v>
      </c>
      <c r="DO3" s="1198"/>
      <c r="DP3" s="1198" t="s">
        <v>1594</v>
      </c>
      <c r="DQ3" s="1198"/>
      <c r="DR3" s="1198" t="s">
        <v>1595</v>
      </c>
      <c r="DS3" s="1198" t="s">
        <v>1451</v>
      </c>
      <c r="DT3" s="1198" t="s">
        <v>1452</v>
      </c>
      <c r="DU3" s="1198" t="s">
        <v>1364</v>
      </c>
      <c r="DV3" s="1198" t="s">
        <v>1365</v>
      </c>
      <c r="DW3" s="1198" t="s">
        <v>1453</v>
      </c>
      <c r="DX3" s="1198" t="s">
        <v>1364</v>
      </c>
      <c r="DY3" s="1198" t="s">
        <v>1365</v>
      </c>
      <c r="DZ3" s="1198" t="s">
        <v>1454</v>
      </c>
      <c r="EA3" s="1198" t="s">
        <v>1596</v>
      </c>
      <c r="EB3" s="1198" t="s">
        <v>1455</v>
      </c>
      <c r="EC3" s="1198" t="s">
        <v>1405</v>
      </c>
      <c r="ED3" s="1198" t="s">
        <v>1406</v>
      </c>
      <c r="EE3" s="1198"/>
      <c r="EF3" s="1198" t="s">
        <v>1597</v>
      </c>
      <c r="EG3" s="1198" t="s">
        <v>1407</v>
      </c>
      <c r="EH3" s="1198" t="s">
        <v>1405</v>
      </c>
      <c r="EI3" s="1198" t="s">
        <v>1406</v>
      </c>
      <c r="EJ3" s="1198" t="s">
        <v>1598</v>
      </c>
      <c r="EK3" s="1198" t="s">
        <v>1409</v>
      </c>
      <c r="EL3" s="1198" t="s">
        <v>1410</v>
      </c>
      <c r="EM3" s="1198" t="s">
        <v>1599</v>
      </c>
      <c r="EN3" s="1198" t="s">
        <v>1412</v>
      </c>
      <c r="EO3" s="1198" t="s">
        <v>1413</v>
      </c>
      <c r="EP3" s="1198"/>
      <c r="EQ3" s="1198" t="s">
        <v>1600</v>
      </c>
      <c r="ER3" s="1198"/>
      <c r="ES3" s="1198" t="s">
        <v>1601</v>
      </c>
      <c r="ET3" s="1198" t="s">
        <v>1602</v>
      </c>
      <c r="EU3" s="1198" t="s">
        <v>1603</v>
      </c>
      <c r="EV3" s="1198" t="s">
        <v>1604</v>
      </c>
      <c r="EW3" s="1198" t="s">
        <v>1605</v>
      </c>
      <c r="EX3" s="1198" t="s">
        <v>1603</v>
      </c>
      <c r="EY3" s="1198" t="s">
        <v>1604</v>
      </c>
      <c r="EZ3" s="1198" t="s">
        <v>1606</v>
      </c>
      <c r="FA3" s="1198" t="s">
        <v>1456</v>
      </c>
      <c r="FB3" s="1198" t="s">
        <v>1457</v>
      </c>
      <c r="FC3" s="1198" t="s">
        <v>1607</v>
      </c>
      <c r="FD3" s="1198" t="s">
        <v>1459</v>
      </c>
      <c r="FE3" s="1198"/>
      <c r="FF3" s="1198" t="s">
        <v>1608</v>
      </c>
      <c r="FG3" s="1198" t="s">
        <v>1609</v>
      </c>
      <c r="FH3" s="1198"/>
      <c r="FI3" s="1198"/>
      <c r="FJ3" s="1198"/>
      <c r="FK3" s="1198"/>
      <c r="FL3" s="1198" t="s">
        <v>1501</v>
      </c>
      <c r="FM3" s="1198" t="s">
        <v>1610</v>
      </c>
    </row>
    <row r="5" spans="1:169">
      <c r="A5" s="1198"/>
      <c r="B5" s="1200">
        <v>42005</v>
      </c>
      <c r="C5" s="1397">
        <v>39049663</v>
      </c>
      <c r="D5" s="1397">
        <v>38986232</v>
      </c>
      <c r="E5" s="1397">
        <v>12404128</v>
      </c>
      <c r="F5" s="1397">
        <v>26582104</v>
      </c>
      <c r="G5" s="1397"/>
      <c r="H5" s="1397"/>
      <c r="I5" s="1397"/>
      <c r="J5" s="1397"/>
      <c r="K5" s="1397">
        <v>133</v>
      </c>
      <c r="L5" s="1397"/>
      <c r="M5" s="1397"/>
      <c r="N5" s="1397">
        <v>63298</v>
      </c>
      <c r="O5" s="1397"/>
      <c r="P5" s="1397"/>
      <c r="Q5" s="1397">
        <v>40928157</v>
      </c>
      <c r="R5" s="1397">
        <v>29044629</v>
      </c>
      <c r="S5" s="1397">
        <v>9726204</v>
      </c>
      <c r="T5" s="1397">
        <v>9726204</v>
      </c>
      <c r="U5" s="1397"/>
      <c r="V5" s="1397"/>
      <c r="W5" s="1397">
        <v>19318425</v>
      </c>
      <c r="X5" s="1397">
        <v>19318425</v>
      </c>
      <c r="Y5" s="1397"/>
      <c r="Z5" s="1397"/>
      <c r="AA5" s="1397">
        <v>0</v>
      </c>
      <c r="AB5" s="1397"/>
      <c r="AC5" s="1397"/>
      <c r="AD5" s="1397"/>
      <c r="AE5" s="1397">
        <v>0</v>
      </c>
      <c r="AF5" s="1397"/>
      <c r="AG5" s="1397"/>
      <c r="AH5" s="1397"/>
      <c r="AI5" s="1397">
        <v>0</v>
      </c>
      <c r="AJ5" s="1397"/>
      <c r="AK5" s="1397"/>
      <c r="AL5" s="1397"/>
      <c r="AM5" s="1397">
        <v>0</v>
      </c>
      <c r="AN5" s="1397"/>
      <c r="AO5" s="1397"/>
      <c r="AP5" s="1397"/>
      <c r="AQ5" s="1397">
        <v>11883528</v>
      </c>
      <c r="AR5" s="1397">
        <v>11883528</v>
      </c>
      <c r="AS5" s="1397"/>
      <c r="AT5" s="1397"/>
      <c r="AU5" s="1397">
        <v>0</v>
      </c>
      <c r="AV5" s="1397"/>
      <c r="AW5" s="1397"/>
      <c r="AX5" s="1397"/>
      <c r="AY5" s="1397">
        <v>0</v>
      </c>
      <c r="AZ5" s="1397"/>
      <c r="BA5" s="1397"/>
      <c r="BB5" s="1397"/>
      <c r="BC5" s="1397">
        <v>0</v>
      </c>
      <c r="BD5" s="1397"/>
      <c r="BE5" s="1397"/>
      <c r="BF5" s="1397"/>
      <c r="BG5" s="1397">
        <v>0</v>
      </c>
      <c r="BH5" s="1397"/>
      <c r="BI5" s="1397"/>
      <c r="BJ5" s="1397"/>
      <c r="BK5" s="1397"/>
      <c r="BL5" s="1397">
        <v>0</v>
      </c>
      <c r="BM5" s="1397">
        <v>0</v>
      </c>
      <c r="BN5" s="1397"/>
      <c r="BO5" s="1397">
        <v>0</v>
      </c>
      <c r="BP5" s="1397"/>
      <c r="BQ5" s="1397"/>
      <c r="BR5" s="1397"/>
      <c r="BS5" s="1397"/>
      <c r="BT5" s="1397">
        <v>0</v>
      </c>
      <c r="BU5" s="1397"/>
      <c r="BV5" s="1397">
        <v>0</v>
      </c>
      <c r="BW5" s="1397"/>
      <c r="BX5" s="1397"/>
      <c r="BY5" s="1397"/>
      <c r="BZ5" s="1397"/>
      <c r="CA5" s="1397">
        <v>0</v>
      </c>
      <c r="CB5" s="1397"/>
      <c r="CC5" s="1397">
        <v>0</v>
      </c>
      <c r="CD5" s="1397"/>
      <c r="CE5" s="1397"/>
      <c r="CF5" s="1397"/>
      <c r="CG5" s="1397"/>
      <c r="CH5" s="1397"/>
      <c r="CI5" s="1397">
        <v>0</v>
      </c>
      <c r="CJ5" s="1397"/>
      <c r="CK5" s="1397"/>
      <c r="CL5" s="1397"/>
      <c r="CM5" s="1397"/>
      <c r="CN5" s="1397"/>
      <c r="CO5" s="1397">
        <v>0</v>
      </c>
      <c r="CP5" s="1397"/>
      <c r="CQ5" s="1397"/>
      <c r="CR5" s="1397"/>
      <c r="CS5" s="1397"/>
      <c r="CT5" s="1397">
        <v>0</v>
      </c>
      <c r="CU5" s="1397">
        <v>0</v>
      </c>
      <c r="CV5" s="1397"/>
      <c r="CW5" s="1397"/>
      <c r="CX5" s="1397">
        <v>0</v>
      </c>
      <c r="CY5" s="1397"/>
      <c r="CZ5" s="1397"/>
      <c r="DA5" s="1397">
        <v>0</v>
      </c>
      <c r="DB5" s="1397"/>
      <c r="DC5" s="1397"/>
      <c r="DD5" s="1397"/>
      <c r="DE5" s="1397">
        <v>0</v>
      </c>
      <c r="DF5" s="1397">
        <v>0</v>
      </c>
      <c r="DG5" s="1397"/>
      <c r="DH5" s="1397"/>
      <c r="DI5" s="1397">
        <v>0</v>
      </c>
      <c r="DJ5" s="1397"/>
      <c r="DK5" s="1397"/>
      <c r="DL5" s="1397">
        <v>0</v>
      </c>
      <c r="DM5" s="1397"/>
      <c r="DN5" s="1397"/>
      <c r="DO5" s="1397"/>
      <c r="DP5" s="1397"/>
      <c r="DQ5" s="1397"/>
      <c r="DR5" s="1397">
        <v>11698987</v>
      </c>
      <c r="DS5" s="1397"/>
      <c r="DT5" s="1397">
        <v>0</v>
      </c>
      <c r="DU5" s="1397"/>
      <c r="DV5" s="1397"/>
      <c r="DW5" s="1397">
        <v>0</v>
      </c>
      <c r="DX5" s="1397"/>
      <c r="DY5" s="1397"/>
      <c r="DZ5" s="1397"/>
      <c r="EA5" s="1397"/>
      <c r="EB5" s="1397">
        <v>11698987</v>
      </c>
      <c r="EC5" s="1397"/>
      <c r="ED5" s="1397">
        <v>11698987</v>
      </c>
      <c r="EE5" s="1397"/>
      <c r="EF5" s="1397">
        <v>8344350</v>
      </c>
      <c r="EG5" s="1397">
        <v>0</v>
      </c>
      <c r="EH5" s="1397"/>
      <c r="EI5" s="1397"/>
      <c r="EJ5" s="1397">
        <v>0</v>
      </c>
      <c r="EK5" s="1397"/>
      <c r="EL5" s="1397"/>
      <c r="EM5" s="1397">
        <v>8344350</v>
      </c>
      <c r="EN5" s="1397"/>
      <c r="EO5" s="1397">
        <v>8344350</v>
      </c>
      <c r="EP5" s="1397"/>
      <c r="EQ5" s="1397"/>
      <c r="ER5" s="1397"/>
      <c r="ES5" s="1397">
        <v>-46995024</v>
      </c>
      <c r="ET5" s="1397">
        <v>43574907</v>
      </c>
      <c r="EU5" s="1397">
        <v>6529670</v>
      </c>
      <c r="EV5" s="1397">
        <v>37045237</v>
      </c>
      <c r="EW5" s="1397">
        <v>32801755</v>
      </c>
      <c r="EX5" s="1397"/>
      <c r="EY5" s="1397">
        <v>32801755</v>
      </c>
      <c r="EZ5" s="1397">
        <v>-123371686</v>
      </c>
      <c r="FA5" s="1397"/>
      <c r="FB5" s="1397"/>
      <c r="FC5" s="1397">
        <v>-123371686</v>
      </c>
      <c r="FD5" s="1397">
        <v>0</v>
      </c>
      <c r="FE5" s="1397"/>
      <c r="FF5" s="1397">
        <v>70722080</v>
      </c>
      <c r="FG5" s="1397"/>
      <c r="FH5" s="1397"/>
      <c r="FI5" s="1397"/>
      <c r="FJ5" s="1397"/>
      <c r="FK5" s="1397"/>
      <c r="FL5" s="1397">
        <v>123748213</v>
      </c>
      <c r="FM5" s="1198">
        <v>0</v>
      </c>
    </row>
    <row r="6" spans="1:169">
      <c r="A6" s="1198"/>
      <c r="B6" s="1200">
        <v>42036</v>
      </c>
      <c r="C6" s="1397">
        <v>38382454</v>
      </c>
      <c r="D6" s="1397">
        <v>38310027</v>
      </c>
      <c r="E6" s="1397">
        <v>12166279</v>
      </c>
      <c r="F6" s="1397">
        <v>26143748</v>
      </c>
      <c r="G6" s="1397"/>
      <c r="H6" s="1397"/>
      <c r="I6" s="1397"/>
      <c r="J6" s="1397"/>
      <c r="K6" s="1397">
        <v>103</v>
      </c>
      <c r="L6" s="1397"/>
      <c r="M6" s="1397"/>
      <c r="N6" s="1397">
        <v>72324</v>
      </c>
      <c r="O6" s="1397"/>
      <c r="P6" s="1397"/>
      <c r="Q6" s="1397">
        <v>40362222</v>
      </c>
      <c r="R6" s="1397">
        <v>28468203</v>
      </c>
      <c r="S6" s="1397">
        <v>9533018</v>
      </c>
      <c r="T6" s="1397">
        <v>9533018</v>
      </c>
      <c r="U6" s="1397"/>
      <c r="V6" s="1397"/>
      <c r="W6" s="1397">
        <v>18935185</v>
      </c>
      <c r="X6" s="1397">
        <v>18935185</v>
      </c>
      <c r="Y6" s="1397"/>
      <c r="Z6" s="1397"/>
      <c r="AA6" s="1397">
        <v>0</v>
      </c>
      <c r="AB6" s="1397"/>
      <c r="AC6" s="1397"/>
      <c r="AD6" s="1397"/>
      <c r="AE6" s="1397">
        <v>0</v>
      </c>
      <c r="AF6" s="1397"/>
      <c r="AG6" s="1397"/>
      <c r="AH6" s="1397"/>
      <c r="AI6" s="1397">
        <v>0</v>
      </c>
      <c r="AJ6" s="1397"/>
      <c r="AK6" s="1397"/>
      <c r="AL6" s="1397"/>
      <c r="AM6" s="1397">
        <v>0</v>
      </c>
      <c r="AN6" s="1397"/>
      <c r="AO6" s="1397"/>
      <c r="AP6" s="1397"/>
      <c r="AQ6" s="1397">
        <v>11894019</v>
      </c>
      <c r="AR6" s="1397">
        <v>11894019</v>
      </c>
      <c r="AS6" s="1397"/>
      <c r="AT6" s="1397"/>
      <c r="AU6" s="1397">
        <v>0</v>
      </c>
      <c r="AV6" s="1397"/>
      <c r="AW6" s="1397"/>
      <c r="AX6" s="1397"/>
      <c r="AY6" s="1397">
        <v>0</v>
      </c>
      <c r="AZ6" s="1397"/>
      <c r="BA6" s="1397"/>
      <c r="BB6" s="1397"/>
      <c r="BC6" s="1397">
        <v>0</v>
      </c>
      <c r="BD6" s="1397"/>
      <c r="BE6" s="1397"/>
      <c r="BF6" s="1397"/>
      <c r="BG6" s="1397">
        <v>0</v>
      </c>
      <c r="BH6" s="1397"/>
      <c r="BI6" s="1397"/>
      <c r="BJ6" s="1397"/>
      <c r="BK6" s="1397"/>
      <c r="BL6" s="1397">
        <v>0</v>
      </c>
      <c r="BM6" s="1397">
        <v>0</v>
      </c>
      <c r="BN6" s="1397"/>
      <c r="BO6" s="1397">
        <v>0</v>
      </c>
      <c r="BP6" s="1397"/>
      <c r="BQ6" s="1397"/>
      <c r="BR6" s="1397"/>
      <c r="BS6" s="1397"/>
      <c r="BT6" s="1397">
        <v>0</v>
      </c>
      <c r="BU6" s="1397"/>
      <c r="BV6" s="1397">
        <v>0</v>
      </c>
      <c r="BW6" s="1397"/>
      <c r="BX6" s="1397"/>
      <c r="BY6" s="1397"/>
      <c r="BZ6" s="1397"/>
      <c r="CA6" s="1397">
        <v>0</v>
      </c>
      <c r="CB6" s="1397"/>
      <c r="CC6" s="1397">
        <v>0</v>
      </c>
      <c r="CD6" s="1397"/>
      <c r="CE6" s="1397"/>
      <c r="CF6" s="1397"/>
      <c r="CG6" s="1397"/>
      <c r="CH6" s="1397"/>
      <c r="CI6" s="1397">
        <v>0</v>
      </c>
      <c r="CJ6" s="1397"/>
      <c r="CK6" s="1397"/>
      <c r="CL6" s="1397"/>
      <c r="CM6" s="1397"/>
      <c r="CN6" s="1397"/>
      <c r="CO6" s="1397">
        <v>0</v>
      </c>
      <c r="CP6" s="1397"/>
      <c r="CQ6" s="1397"/>
      <c r="CR6" s="1397"/>
      <c r="CS6" s="1397"/>
      <c r="CT6" s="1397">
        <v>0</v>
      </c>
      <c r="CU6" s="1397">
        <v>0</v>
      </c>
      <c r="CV6" s="1397"/>
      <c r="CW6" s="1397"/>
      <c r="CX6" s="1397">
        <v>0</v>
      </c>
      <c r="CY6" s="1397"/>
      <c r="CZ6" s="1397"/>
      <c r="DA6" s="1397">
        <v>0</v>
      </c>
      <c r="DB6" s="1397"/>
      <c r="DC6" s="1397"/>
      <c r="DD6" s="1397"/>
      <c r="DE6" s="1397">
        <v>0</v>
      </c>
      <c r="DF6" s="1397">
        <v>0</v>
      </c>
      <c r="DG6" s="1397"/>
      <c r="DH6" s="1397"/>
      <c r="DI6" s="1397">
        <v>0</v>
      </c>
      <c r="DJ6" s="1397"/>
      <c r="DK6" s="1397"/>
      <c r="DL6" s="1397">
        <v>0</v>
      </c>
      <c r="DM6" s="1397"/>
      <c r="DN6" s="1397"/>
      <c r="DO6" s="1397"/>
      <c r="DP6" s="1397"/>
      <c r="DQ6" s="1397"/>
      <c r="DR6" s="1397">
        <v>11698987</v>
      </c>
      <c r="DS6" s="1397"/>
      <c r="DT6" s="1397">
        <v>0</v>
      </c>
      <c r="DU6" s="1397"/>
      <c r="DV6" s="1397"/>
      <c r="DW6" s="1397">
        <v>0</v>
      </c>
      <c r="DX6" s="1397"/>
      <c r="DY6" s="1397"/>
      <c r="DZ6" s="1397"/>
      <c r="EA6" s="1397"/>
      <c r="EB6" s="1397">
        <v>11698987</v>
      </c>
      <c r="EC6" s="1397"/>
      <c r="ED6" s="1397">
        <v>11698987</v>
      </c>
      <c r="EE6" s="1397"/>
      <c r="EF6" s="1397">
        <v>8346700</v>
      </c>
      <c r="EG6" s="1397">
        <v>0</v>
      </c>
      <c r="EH6" s="1397"/>
      <c r="EI6" s="1397"/>
      <c r="EJ6" s="1397">
        <v>0</v>
      </c>
      <c r="EK6" s="1397"/>
      <c r="EL6" s="1397"/>
      <c r="EM6" s="1397">
        <v>8346700</v>
      </c>
      <c r="EN6" s="1397"/>
      <c r="EO6" s="1397">
        <v>8346700</v>
      </c>
      <c r="EP6" s="1397"/>
      <c r="EQ6" s="1397"/>
      <c r="ER6" s="1397"/>
      <c r="ES6" s="1397">
        <v>-48678825</v>
      </c>
      <c r="ET6" s="1397">
        <v>43574907</v>
      </c>
      <c r="EU6" s="1397">
        <v>6529670</v>
      </c>
      <c r="EV6" s="1397">
        <v>37045237</v>
      </c>
      <c r="EW6" s="1397">
        <v>32801755</v>
      </c>
      <c r="EX6" s="1397"/>
      <c r="EY6" s="1397">
        <v>32801755</v>
      </c>
      <c r="EZ6" s="1397">
        <v>-125055487</v>
      </c>
      <c r="FA6" s="1397"/>
      <c r="FB6" s="1397"/>
      <c r="FC6" s="1397">
        <v>-125055487</v>
      </c>
      <c r="FD6" s="1397">
        <v>0</v>
      </c>
      <c r="FE6" s="1397"/>
      <c r="FF6" s="1397">
        <v>75550647</v>
      </c>
      <c r="FG6" s="1397"/>
      <c r="FH6" s="1397"/>
      <c r="FI6" s="1397"/>
      <c r="FJ6" s="1397"/>
      <c r="FK6" s="1397"/>
      <c r="FL6" s="1397">
        <v>125662185</v>
      </c>
      <c r="FM6" s="1198">
        <v>0</v>
      </c>
    </row>
    <row r="7" spans="1:169">
      <c r="A7" s="1198"/>
      <c r="B7" s="1200">
        <v>42064</v>
      </c>
      <c r="C7" s="1397">
        <v>68617290</v>
      </c>
      <c r="D7" s="1397">
        <v>68563165</v>
      </c>
      <c r="E7" s="1397">
        <v>25840116</v>
      </c>
      <c r="F7" s="1397">
        <v>42723049</v>
      </c>
      <c r="G7" s="1397"/>
      <c r="H7" s="1397"/>
      <c r="I7" s="1397"/>
      <c r="J7" s="1397">
        <v>6227</v>
      </c>
      <c r="K7" s="1397">
        <v>103</v>
      </c>
      <c r="L7" s="1397"/>
      <c r="M7" s="1397"/>
      <c r="N7" s="1397">
        <v>47795</v>
      </c>
      <c r="O7" s="1397"/>
      <c r="P7" s="1397"/>
      <c r="Q7" s="1397">
        <v>12132368</v>
      </c>
      <c r="R7" s="1397">
        <v>108620</v>
      </c>
      <c r="S7" s="1397">
        <v>5584</v>
      </c>
      <c r="T7" s="1397">
        <v>5584</v>
      </c>
      <c r="U7" s="1397"/>
      <c r="V7" s="1397"/>
      <c r="W7" s="1397">
        <v>103036</v>
      </c>
      <c r="X7" s="1397">
        <v>103036</v>
      </c>
      <c r="Y7" s="1397"/>
      <c r="Z7" s="1397"/>
      <c r="AA7" s="1397">
        <v>0</v>
      </c>
      <c r="AB7" s="1397"/>
      <c r="AC7" s="1397"/>
      <c r="AD7" s="1397"/>
      <c r="AE7" s="1397">
        <v>0</v>
      </c>
      <c r="AF7" s="1397"/>
      <c r="AG7" s="1397"/>
      <c r="AH7" s="1397"/>
      <c r="AI7" s="1397">
        <v>0</v>
      </c>
      <c r="AJ7" s="1397"/>
      <c r="AK7" s="1397"/>
      <c r="AL7" s="1397"/>
      <c r="AM7" s="1397">
        <v>0</v>
      </c>
      <c r="AN7" s="1397"/>
      <c r="AO7" s="1397"/>
      <c r="AP7" s="1397"/>
      <c r="AQ7" s="1397">
        <v>12023748</v>
      </c>
      <c r="AR7" s="1397">
        <v>12023748</v>
      </c>
      <c r="AS7" s="1397"/>
      <c r="AT7" s="1397"/>
      <c r="AU7" s="1397">
        <v>0</v>
      </c>
      <c r="AV7" s="1397"/>
      <c r="AW7" s="1397"/>
      <c r="AX7" s="1397"/>
      <c r="AY7" s="1397">
        <v>0</v>
      </c>
      <c r="AZ7" s="1397"/>
      <c r="BA7" s="1397"/>
      <c r="BB7" s="1397"/>
      <c r="BC7" s="1397">
        <v>0</v>
      </c>
      <c r="BD7" s="1397"/>
      <c r="BE7" s="1397"/>
      <c r="BF7" s="1397"/>
      <c r="BG7" s="1397">
        <v>0</v>
      </c>
      <c r="BH7" s="1397"/>
      <c r="BI7" s="1397"/>
      <c r="BJ7" s="1397"/>
      <c r="BK7" s="1397"/>
      <c r="BL7" s="1397">
        <v>0</v>
      </c>
      <c r="BM7" s="1397">
        <v>0</v>
      </c>
      <c r="BN7" s="1397"/>
      <c r="BO7" s="1397">
        <v>0</v>
      </c>
      <c r="BP7" s="1397"/>
      <c r="BQ7" s="1397"/>
      <c r="BR7" s="1397"/>
      <c r="BS7" s="1397"/>
      <c r="BT7" s="1397">
        <v>0</v>
      </c>
      <c r="BU7" s="1397"/>
      <c r="BV7" s="1397">
        <v>0</v>
      </c>
      <c r="BW7" s="1397"/>
      <c r="BX7" s="1397"/>
      <c r="BY7" s="1397"/>
      <c r="BZ7" s="1397"/>
      <c r="CA7" s="1397">
        <v>0</v>
      </c>
      <c r="CB7" s="1397"/>
      <c r="CC7" s="1397">
        <v>0</v>
      </c>
      <c r="CD7" s="1397"/>
      <c r="CE7" s="1397"/>
      <c r="CF7" s="1397"/>
      <c r="CG7" s="1397"/>
      <c r="CH7" s="1397"/>
      <c r="CI7" s="1397">
        <v>0</v>
      </c>
      <c r="CJ7" s="1397"/>
      <c r="CK7" s="1397"/>
      <c r="CL7" s="1397"/>
      <c r="CM7" s="1397"/>
      <c r="CN7" s="1397"/>
      <c r="CO7" s="1397">
        <v>0</v>
      </c>
      <c r="CP7" s="1397"/>
      <c r="CQ7" s="1397"/>
      <c r="CR7" s="1397"/>
      <c r="CS7" s="1397"/>
      <c r="CT7" s="1397">
        <v>0</v>
      </c>
      <c r="CU7" s="1397">
        <v>0</v>
      </c>
      <c r="CV7" s="1397"/>
      <c r="CW7" s="1397"/>
      <c r="CX7" s="1397">
        <v>0</v>
      </c>
      <c r="CY7" s="1397"/>
      <c r="CZ7" s="1397"/>
      <c r="DA7" s="1397">
        <v>0</v>
      </c>
      <c r="DB7" s="1397"/>
      <c r="DC7" s="1397"/>
      <c r="DD7" s="1397"/>
      <c r="DE7" s="1397">
        <v>0</v>
      </c>
      <c r="DF7" s="1397">
        <v>0</v>
      </c>
      <c r="DG7" s="1397"/>
      <c r="DH7" s="1397"/>
      <c r="DI7" s="1397">
        <v>0</v>
      </c>
      <c r="DJ7" s="1397"/>
      <c r="DK7" s="1397"/>
      <c r="DL7" s="1397">
        <v>0</v>
      </c>
      <c r="DM7" s="1397"/>
      <c r="DN7" s="1397"/>
      <c r="DO7" s="1397"/>
      <c r="DP7" s="1397"/>
      <c r="DQ7" s="1397"/>
      <c r="DR7" s="1397">
        <v>11990998</v>
      </c>
      <c r="DS7" s="1397"/>
      <c r="DT7" s="1397">
        <v>0</v>
      </c>
      <c r="DU7" s="1397"/>
      <c r="DV7" s="1397"/>
      <c r="DW7" s="1397">
        <v>0</v>
      </c>
      <c r="DX7" s="1397"/>
      <c r="DY7" s="1397"/>
      <c r="DZ7" s="1397"/>
      <c r="EA7" s="1397"/>
      <c r="EB7" s="1397">
        <v>11990998</v>
      </c>
      <c r="EC7" s="1397"/>
      <c r="ED7" s="1397">
        <v>11990998</v>
      </c>
      <c r="EE7" s="1397"/>
      <c r="EF7" s="1397">
        <v>8247150</v>
      </c>
      <c r="EG7" s="1397">
        <v>0</v>
      </c>
      <c r="EH7" s="1397"/>
      <c r="EI7" s="1397"/>
      <c r="EJ7" s="1397">
        <v>0</v>
      </c>
      <c r="EK7" s="1397"/>
      <c r="EL7" s="1397"/>
      <c r="EM7" s="1397">
        <v>8247150</v>
      </c>
      <c r="EN7" s="1397"/>
      <c r="EO7" s="1397">
        <v>8247150</v>
      </c>
      <c r="EP7" s="1397"/>
      <c r="EQ7" s="1397"/>
      <c r="ER7" s="1397"/>
      <c r="ES7" s="1397">
        <v>-50685931</v>
      </c>
      <c r="ET7" s="1397">
        <v>43574907</v>
      </c>
      <c r="EU7" s="1397">
        <v>6529670</v>
      </c>
      <c r="EV7" s="1397">
        <v>37045237</v>
      </c>
      <c r="EW7" s="1397">
        <v>32801755</v>
      </c>
      <c r="EX7" s="1397"/>
      <c r="EY7" s="1397">
        <v>32801755</v>
      </c>
      <c r="EZ7" s="1397">
        <v>-127062593</v>
      </c>
      <c r="FA7" s="1397"/>
      <c r="FB7" s="1397"/>
      <c r="FC7" s="1397">
        <v>-127062593</v>
      </c>
      <c r="FD7" s="1397">
        <v>0</v>
      </c>
      <c r="FE7" s="1397"/>
      <c r="FF7" s="1397">
        <v>75204834</v>
      </c>
      <c r="FG7" s="1397"/>
      <c r="FH7" s="1397"/>
      <c r="FI7" s="1397"/>
      <c r="FJ7" s="1397"/>
      <c r="FK7" s="1397"/>
      <c r="FL7" s="1397">
        <v>125506709</v>
      </c>
      <c r="FM7" s="1198">
        <v>0</v>
      </c>
    </row>
    <row r="8" spans="1:169">
      <c r="A8" s="1198"/>
      <c r="B8" s="1200">
        <v>42095</v>
      </c>
      <c r="C8" s="1397">
        <v>63934982.729999997</v>
      </c>
      <c r="D8" s="1397">
        <v>63934982.729999997</v>
      </c>
      <c r="E8" s="1397">
        <v>24866011.579999998</v>
      </c>
      <c r="F8" s="1397">
        <v>39068971.149999999</v>
      </c>
      <c r="G8" s="1397"/>
      <c r="H8" s="1397"/>
      <c r="I8" s="1397"/>
      <c r="J8" s="1397"/>
      <c r="K8" s="1397"/>
      <c r="L8" s="1397"/>
      <c r="M8" s="1397"/>
      <c r="N8" s="1397"/>
      <c r="O8" s="1397"/>
      <c r="P8" s="1397"/>
      <c r="Q8" s="1397">
        <v>0</v>
      </c>
      <c r="R8" s="1397">
        <v>0</v>
      </c>
      <c r="S8" s="1397">
        <v>0</v>
      </c>
      <c r="T8" s="1397"/>
      <c r="U8" s="1397"/>
      <c r="V8" s="1397"/>
      <c r="W8" s="1397">
        <v>0</v>
      </c>
      <c r="X8" s="1397"/>
      <c r="Y8" s="1397"/>
      <c r="Z8" s="1397"/>
      <c r="AA8" s="1397">
        <v>0</v>
      </c>
      <c r="AB8" s="1397"/>
      <c r="AC8" s="1397"/>
      <c r="AD8" s="1397"/>
      <c r="AE8" s="1397">
        <v>0</v>
      </c>
      <c r="AF8" s="1397"/>
      <c r="AG8" s="1397"/>
      <c r="AH8" s="1397"/>
      <c r="AI8" s="1397">
        <v>0</v>
      </c>
      <c r="AJ8" s="1397"/>
      <c r="AK8" s="1397"/>
      <c r="AL8" s="1397"/>
      <c r="AM8" s="1397">
        <v>0</v>
      </c>
      <c r="AN8" s="1397"/>
      <c r="AO8" s="1397"/>
      <c r="AP8" s="1397"/>
      <c r="AQ8" s="1397">
        <v>0</v>
      </c>
      <c r="AR8" s="1397"/>
      <c r="AS8" s="1397"/>
      <c r="AT8" s="1397"/>
      <c r="AU8" s="1397">
        <v>0</v>
      </c>
      <c r="AV8" s="1397"/>
      <c r="AW8" s="1397"/>
      <c r="AX8" s="1397"/>
      <c r="AY8" s="1397">
        <v>0</v>
      </c>
      <c r="AZ8" s="1397"/>
      <c r="BA8" s="1397"/>
      <c r="BB8" s="1397"/>
      <c r="BC8" s="1397">
        <v>0</v>
      </c>
      <c r="BD8" s="1397"/>
      <c r="BE8" s="1397"/>
      <c r="BF8" s="1397"/>
      <c r="BG8" s="1397">
        <v>0</v>
      </c>
      <c r="BH8" s="1397"/>
      <c r="BI8" s="1397"/>
      <c r="BJ8" s="1397"/>
      <c r="BK8" s="1397"/>
      <c r="BL8" s="1397">
        <v>0</v>
      </c>
      <c r="BM8" s="1397">
        <v>0</v>
      </c>
      <c r="BN8" s="1397"/>
      <c r="BO8" s="1397">
        <v>0</v>
      </c>
      <c r="BP8" s="1397"/>
      <c r="BQ8" s="1397"/>
      <c r="BR8" s="1397"/>
      <c r="BS8" s="1397"/>
      <c r="BT8" s="1397">
        <v>0</v>
      </c>
      <c r="BU8" s="1397"/>
      <c r="BV8" s="1397">
        <v>0</v>
      </c>
      <c r="BW8" s="1397"/>
      <c r="BX8" s="1397"/>
      <c r="BY8" s="1397"/>
      <c r="BZ8" s="1397"/>
      <c r="CA8" s="1397">
        <v>0</v>
      </c>
      <c r="CB8" s="1397"/>
      <c r="CC8" s="1397">
        <v>0</v>
      </c>
      <c r="CD8" s="1397"/>
      <c r="CE8" s="1397"/>
      <c r="CF8" s="1397"/>
      <c r="CG8" s="1397"/>
      <c r="CH8" s="1397"/>
      <c r="CI8" s="1397">
        <v>0</v>
      </c>
      <c r="CJ8" s="1397"/>
      <c r="CK8" s="1397"/>
      <c r="CL8" s="1397"/>
      <c r="CM8" s="1397"/>
      <c r="CN8" s="1397"/>
      <c r="CO8" s="1397">
        <v>0</v>
      </c>
      <c r="CP8" s="1397"/>
      <c r="CQ8" s="1397"/>
      <c r="CR8" s="1397"/>
      <c r="CS8" s="1397"/>
      <c r="CT8" s="1397">
        <v>0</v>
      </c>
      <c r="CU8" s="1397">
        <v>0</v>
      </c>
      <c r="CV8" s="1397"/>
      <c r="CW8" s="1397"/>
      <c r="CX8" s="1397">
        <v>0</v>
      </c>
      <c r="CY8" s="1397"/>
      <c r="CZ8" s="1397"/>
      <c r="DA8" s="1397">
        <v>0</v>
      </c>
      <c r="DB8" s="1397"/>
      <c r="DC8" s="1397"/>
      <c r="DD8" s="1397"/>
      <c r="DE8" s="1397">
        <v>0</v>
      </c>
      <c r="DF8" s="1397">
        <v>0</v>
      </c>
      <c r="DG8" s="1397"/>
      <c r="DH8" s="1397"/>
      <c r="DI8" s="1397">
        <v>0</v>
      </c>
      <c r="DJ8" s="1397"/>
      <c r="DK8" s="1397"/>
      <c r="DL8" s="1397">
        <v>0</v>
      </c>
      <c r="DM8" s="1397"/>
      <c r="DN8" s="1397"/>
      <c r="DO8" s="1397"/>
      <c r="DP8" s="1397"/>
      <c r="DQ8" s="1397"/>
      <c r="DR8" s="1397">
        <v>0</v>
      </c>
      <c r="DS8" s="1397"/>
      <c r="DT8" s="1397">
        <v>0</v>
      </c>
      <c r="DU8" s="1397"/>
      <c r="DV8" s="1397"/>
      <c r="DW8" s="1397">
        <v>0</v>
      </c>
      <c r="DX8" s="1397"/>
      <c r="DY8" s="1397"/>
      <c r="DZ8" s="1397"/>
      <c r="EA8" s="1397"/>
      <c r="EB8" s="1397">
        <v>0</v>
      </c>
      <c r="EC8" s="1397"/>
      <c r="ED8" s="1397"/>
      <c r="EE8" s="1397"/>
      <c r="EF8" s="1397">
        <v>0</v>
      </c>
      <c r="EG8" s="1397">
        <v>0</v>
      </c>
      <c r="EH8" s="1397"/>
      <c r="EI8" s="1397"/>
      <c r="EJ8" s="1397">
        <v>0</v>
      </c>
      <c r="EK8" s="1397"/>
      <c r="EL8" s="1397"/>
      <c r="EM8" s="1397">
        <v>0</v>
      </c>
      <c r="EN8" s="1397"/>
      <c r="EO8" s="1397"/>
      <c r="EP8" s="1397"/>
      <c r="EQ8" s="1397"/>
      <c r="ER8" s="1397"/>
      <c r="ES8" s="1397">
        <v>-27484719</v>
      </c>
      <c r="ET8" s="1397">
        <v>37045237</v>
      </c>
      <c r="EU8" s="1397">
        <v>2498362</v>
      </c>
      <c r="EV8" s="1397">
        <v>34546875</v>
      </c>
      <c r="EW8" s="1397">
        <v>0</v>
      </c>
      <c r="EX8" s="1397"/>
      <c r="EY8" s="1397"/>
      <c r="EZ8" s="1397">
        <v>-64529956</v>
      </c>
      <c r="FA8" s="1397"/>
      <c r="FB8" s="1397"/>
      <c r="FC8" s="1397">
        <v>-64529956</v>
      </c>
      <c r="FD8" s="1397"/>
      <c r="FE8" s="1397"/>
      <c r="FF8" s="1397">
        <v>62442950.270000011</v>
      </c>
      <c r="FG8" s="1397"/>
      <c r="FH8" s="1397"/>
      <c r="FI8" s="1397"/>
      <c r="FJ8" s="1397"/>
      <c r="FK8" s="1397"/>
      <c r="FL8" s="1397">
        <v>98893214</v>
      </c>
      <c r="FM8" s="1198">
        <v>0</v>
      </c>
    </row>
    <row r="9" spans="1:169">
      <c r="A9" s="1198"/>
      <c r="B9" s="1200">
        <v>42125</v>
      </c>
      <c r="C9" s="1397">
        <v>63899237.700000003</v>
      </c>
      <c r="D9" s="1397">
        <v>63899237.700000003</v>
      </c>
      <c r="E9" s="1397">
        <v>24852109.379999999</v>
      </c>
      <c r="F9" s="1397">
        <v>39047128.32</v>
      </c>
      <c r="G9" s="1397"/>
      <c r="H9" s="1397"/>
      <c r="I9" s="1397"/>
      <c r="J9" s="1397"/>
      <c r="K9" s="1397"/>
      <c r="L9" s="1397"/>
      <c r="M9" s="1397"/>
      <c r="N9" s="1397"/>
      <c r="O9" s="1397"/>
      <c r="P9" s="1397"/>
      <c r="Q9" s="1397">
        <v>0</v>
      </c>
      <c r="R9" s="1397">
        <v>0</v>
      </c>
      <c r="S9" s="1397">
        <v>0</v>
      </c>
      <c r="T9" s="1397"/>
      <c r="U9" s="1397"/>
      <c r="V9" s="1397"/>
      <c r="W9" s="1397">
        <v>0</v>
      </c>
      <c r="X9" s="1397"/>
      <c r="Y9" s="1397"/>
      <c r="Z9" s="1397"/>
      <c r="AA9" s="1397">
        <v>0</v>
      </c>
      <c r="AB9" s="1397"/>
      <c r="AC9" s="1397"/>
      <c r="AD9" s="1397"/>
      <c r="AE9" s="1397">
        <v>0</v>
      </c>
      <c r="AF9" s="1397"/>
      <c r="AG9" s="1397"/>
      <c r="AH9" s="1397"/>
      <c r="AI9" s="1397">
        <v>0</v>
      </c>
      <c r="AJ9" s="1397"/>
      <c r="AK9" s="1397"/>
      <c r="AL9" s="1397"/>
      <c r="AM9" s="1397">
        <v>0</v>
      </c>
      <c r="AN9" s="1397"/>
      <c r="AO9" s="1397"/>
      <c r="AP9" s="1397"/>
      <c r="AQ9" s="1397">
        <v>0</v>
      </c>
      <c r="AR9" s="1397"/>
      <c r="AS9" s="1397"/>
      <c r="AT9" s="1397"/>
      <c r="AU9" s="1397">
        <v>0</v>
      </c>
      <c r="AV9" s="1397"/>
      <c r="AW9" s="1397"/>
      <c r="AX9" s="1397"/>
      <c r="AY9" s="1397">
        <v>0</v>
      </c>
      <c r="AZ9" s="1397"/>
      <c r="BA9" s="1397"/>
      <c r="BB9" s="1397"/>
      <c r="BC9" s="1397">
        <v>0</v>
      </c>
      <c r="BD9" s="1397"/>
      <c r="BE9" s="1397"/>
      <c r="BF9" s="1397"/>
      <c r="BG9" s="1397">
        <v>0</v>
      </c>
      <c r="BH9" s="1397"/>
      <c r="BI9" s="1397"/>
      <c r="BJ9" s="1397"/>
      <c r="BK9" s="1397"/>
      <c r="BL9" s="1397">
        <v>0</v>
      </c>
      <c r="BM9" s="1397">
        <v>0</v>
      </c>
      <c r="BN9" s="1397"/>
      <c r="BO9" s="1397">
        <v>0</v>
      </c>
      <c r="BP9" s="1397"/>
      <c r="BQ9" s="1397"/>
      <c r="BR9" s="1397"/>
      <c r="BS9" s="1397"/>
      <c r="BT9" s="1397">
        <v>0</v>
      </c>
      <c r="BU9" s="1397"/>
      <c r="BV9" s="1397">
        <v>0</v>
      </c>
      <c r="BW9" s="1397"/>
      <c r="BX9" s="1397"/>
      <c r="BY9" s="1397"/>
      <c r="BZ9" s="1397"/>
      <c r="CA9" s="1397">
        <v>0</v>
      </c>
      <c r="CB9" s="1397"/>
      <c r="CC9" s="1397">
        <v>0</v>
      </c>
      <c r="CD9" s="1397"/>
      <c r="CE9" s="1397"/>
      <c r="CF9" s="1397"/>
      <c r="CG9" s="1397"/>
      <c r="CH9" s="1397"/>
      <c r="CI9" s="1397">
        <v>0</v>
      </c>
      <c r="CJ9" s="1397"/>
      <c r="CK9" s="1397"/>
      <c r="CL9" s="1397"/>
      <c r="CM9" s="1397"/>
      <c r="CN9" s="1397"/>
      <c r="CO9" s="1397">
        <v>0</v>
      </c>
      <c r="CP9" s="1397"/>
      <c r="CQ9" s="1397"/>
      <c r="CR9" s="1397"/>
      <c r="CS9" s="1397"/>
      <c r="CT9" s="1397">
        <v>0</v>
      </c>
      <c r="CU9" s="1397">
        <v>0</v>
      </c>
      <c r="CV9" s="1397"/>
      <c r="CW9" s="1397"/>
      <c r="CX9" s="1397">
        <v>0</v>
      </c>
      <c r="CY9" s="1397"/>
      <c r="CZ9" s="1397"/>
      <c r="DA9" s="1397">
        <v>0</v>
      </c>
      <c r="DB9" s="1397"/>
      <c r="DC9" s="1397"/>
      <c r="DD9" s="1397"/>
      <c r="DE9" s="1397">
        <v>0</v>
      </c>
      <c r="DF9" s="1397">
        <v>0</v>
      </c>
      <c r="DG9" s="1397"/>
      <c r="DH9" s="1397"/>
      <c r="DI9" s="1397">
        <v>0</v>
      </c>
      <c r="DJ9" s="1397"/>
      <c r="DK9" s="1397"/>
      <c r="DL9" s="1397">
        <v>0</v>
      </c>
      <c r="DM9" s="1397"/>
      <c r="DN9" s="1397"/>
      <c r="DO9" s="1397"/>
      <c r="DP9" s="1397"/>
      <c r="DQ9" s="1397"/>
      <c r="DR9" s="1397">
        <v>0</v>
      </c>
      <c r="DS9" s="1397"/>
      <c r="DT9" s="1397">
        <v>0</v>
      </c>
      <c r="DU9" s="1397"/>
      <c r="DV9" s="1397"/>
      <c r="DW9" s="1397">
        <v>0</v>
      </c>
      <c r="DX9" s="1397"/>
      <c r="DY9" s="1397"/>
      <c r="DZ9" s="1397"/>
      <c r="EA9" s="1397"/>
      <c r="EB9" s="1397">
        <v>0</v>
      </c>
      <c r="EC9" s="1397"/>
      <c r="ED9" s="1397"/>
      <c r="EE9" s="1397"/>
      <c r="EF9" s="1397">
        <v>0</v>
      </c>
      <c r="EG9" s="1397">
        <v>0</v>
      </c>
      <c r="EH9" s="1397"/>
      <c r="EI9" s="1397"/>
      <c r="EJ9" s="1397">
        <v>0</v>
      </c>
      <c r="EK9" s="1397"/>
      <c r="EL9" s="1397"/>
      <c r="EM9" s="1397">
        <v>0</v>
      </c>
      <c r="EN9" s="1397"/>
      <c r="EO9" s="1397"/>
      <c r="EP9" s="1397"/>
      <c r="EQ9" s="1397"/>
      <c r="ER9" s="1397"/>
      <c r="ES9" s="1397">
        <v>-28773379</v>
      </c>
      <c r="ET9" s="1397">
        <v>37045237</v>
      </c>
      <c r="EU9" s="1397">
        <v>2498362</v>
      </c>
      <c r="EV9" s="1397">
        <v>34546875</v>
      </c>
      <c r="EW9" s="1397">
        <v>1878565</v>
      </c>
      <c r="EX9" s="1397"/>
      <c r="EY9" s="1397">
        <v>1878565</v>
      </c>
      <c r="EZ9" s="1397">
        <v>-67697181</v>
      </c>
      <c r="FA9" s="1397"/>
      <c r="FB9" s="1397">
        <v>0</v>
      </c>
      <c r="FC9" s="1397">
        <v>-67697181</v>
      </c>
      <c r="FD9" s="1397"/>
      <c r="FE9" s="1397"/>
      <c r="FF9" s="1397">
        <v>64157557.299999997</v>
      </c>
      <c r="FG9" s="1397"/>
      <c r="FH9" s="1397"/>
      <c r="FI9" s="1397"/>
      <c r="FJ9" s="1397"/>
      <c r="FK9" s="1397"/>
      <c r="FL9" s="1397">
        <v>99283416</v>
      </c>
      <c r="FM9" s="1198">
        <v>0</v>
      </c>
    </row>
    <row r="10" spans="1:169">
      <c r="A10" s="1198"/>
      <c r="B10" s="1200">
        <v>42156</v>
      </c>
      <c r="C10" s="1397">
        <v>62949856.870000012</v>
      </c>
      <c r="D10" s="1397">
        <v>62949856.870000012</v>
      </c>
      <c r="E10" s="1397">
        <v>24482869.983765736</v>
      </c>
      <c r="F10" s="1397">
        <v>38466986.886234276</v>
      </c>
      <c r="G10" s="1397"/>
      <c r="H10" s="1397"/>
      <c r="I10" s="1397"/>
      <c r="J10" s="1397"/>
      <c r="K10" s="1397"/>
      <c r="L10" s="1397"/>
      <c r="M10" s="1397"/>
      <c r="N10" s="1397"/>
      <c r="O10" s="1397"/>
      <c r="P10" s="1397"/>
      <c r="Q10" s="1397">
        <v>0</v>
      </c>
      <c r="R10" s="1397">
        <v>0</v>
      </c>
      <c r="S10" s="1397">
        <v>0</v>
      </c>
      <c r="T10" s="1397"/>
      <c r="U10" s="1397"/>
      <c r="V10" s="1397"/>
      <c r="W10" s="1397">
        <v>0</v>
      </c>
      <c r="X10" s="1397"/>
      <c r="Y10" s="1397"/>
      <c r="Z10" s="1397"/>
      <c r="AA10" s="1397">
        <v>0</v>
      </c>
      <c r="AB10" s="1397"/>
      <c r="AC10" s="1397"/>
      <c r="AD10" s="1397"/>
      <c r="AE10" s="1397">
        <v>0</v>
      </c>
      <c r="AF10" s="1397"/>
      <c r="AG10" s="1397"/>
      <c r="AH10" s="1397"/>
      <c r="AI10" s="1397">
        <v>0</v>
      </c>
      <c r="AJ10" s="1397"/>
      <c r="AK10" s="1397"/>
      <c r="AL10" s="1397"/>
      <c r="AM10" s="1397">
        <v>0</v>
      </c>
      <c r="AN10" s="1397"/>
      <c r="AO10" s="1397"/>
      <c r="AP10" s="1397"/>
      <c r="AQ10" s="1397">
        <v>0</v>
      </c>
      <c r="AR10" s="1397"/>
      <c r="AS10" s="1397"/>
      <c r="AT10" s="1397"/>
      <c r="AU10" s="1397">
        <v>0</v>
      </c>
      <c r="AV10" s="1397"/>
      <c r="AW10" s="1397"/>
      <c r="AX10" s="1397"/>
      <c r="AY10" s="1397">
        <v>0</v>
      </c>
      <c r="AZ10" s="1397"/>
      <c r="BA10" s="1397"/>
      <c r="BB10" s="1397"/>
      <c r="BC10" s="1397">
        <v>0</v>
      </c>
      <c r="BD10" s="1397"/>
      <c r="BE10" s="1397"/>
      <c r="BF10" s="1397"/>
      <c r="BG10" s="1397">
        <v>0</v>
      </c>
      <c r="BH10" s="1397"/>
      <c r="BI10" s="1397"/>
      <c r="BJ10" s="1397"/>
      <c r="BK10" s="1397"/>
      <c r="BL10" s="1397">
        <v>0</v>
      </c>
      <c r="BM10" s="1397">
        <v>0</v>
      </c>
      <c r="BN10" s="1397"/>
      <c r="BO10" s="1397">
        <v>0</v>
      </c>
      <c r="BP10" s="1397"/>
      <c r="BQ10" s="1397"/>
      <c r="BR10" s="1397"/>
      <c r="BS10" s="1397"/>
      <c r="BT10" s="1397">
        <v>0</v>
      </c>
      <c r="BU10" s="1397"/>
      <c r="BV10" s="1397">
        <v>0</v>
      </c>
      <c r="BW10" s="1397"/>
      <c r="BX10" s="1397"/>
      <c r="BY10" s="1397"/>
      <c r="BZ10" s="1397"/>
      <c r="CA10" s="1397">
        <v>0</v>
      </c>
      <c r="CB10" s="1397"/>
      <c r="CC10" s="1397">
        <v>0</v>
      </c>
      <c r="CD10" s="1397"/>
      <c r="CE10" s="1397"/>
      <c r="CF10" s="1397"/>
      <c r="CG10" s="1397"/>
      <c r="CH10" s="1397"/>
      <c r="CI10" s="1397">
        <v>0</v>
      </c>
      <c r="CJ10" s="1397"/>
      <c r="CK10" s="1397"/>
      <c r="CL10" s="1397"/>
      <c r="CM10" s="1397"/>
      <c r="CN10" s="1397"/>
      <c r="CO10" s="1397">
        <v>0</v>
      </c>
      <c r="CP10" s="1397"/>
      <c r="CQ10" s="1397"/>
      <c r="CR10" s="1397"/>
      <c r="CS10" s="1397"/>
      <c r="CT10" s="1397">
        <v>0</v>
      </c>
      <c r="CU10" s="1397">
        <v>0</v>
      </c>
      <c r="CV10" s="1397"/>
      <c r="CW10" s="1397"/>
      <c r="CX10" s="1397">
        <v>0</v>
      </c>
      <c r="CY10" s="1397"/>
      <c r="CZ10" s="1397"/>
      <c r="DA10" s="1397">
        <v>0</v>
      </c>
      <c r="DB10" s="1397"/>
      <c r="DC10" s="1397"/>
      <c r="DD10" s="1397"/>
      <c r="DE10" s="1397">
        <v>0</v>
      </c>
      <c r="DF10" s="1397">
        <v>0</v>
      </c>
      <c r="DG10" s="1397"/>
      <c r="DH10" s="1397"/>
      <c r="DI10" s="1397">
        <v>0</v>
      </c>
      <c r="DJ10" s="1397"/>
      <c r="DK10" s="1397"/>
      <c r="DL10" s="1397">
        <v>0</v>
      </c>
      <c r="DM10" s="1397"/>
      <c r="DN10" s="1397"/>
      <c r="DO10" s="1397"/>
      <c r="DP10" s="1397"/>
      <c r="DQ10" s="1397"/>
      <c r="DR10" s="1397">
        <v>0</v>
      </c>
      <c r="DS10" s="1397"/>
      <c r="DT10" s="1397">
        <v>0</v>
      </c>
      <c r="DU10" s="1397"/>
      <c r="DV10" s="1397"/>
      <c r="DW10" s="1397">
        <v>0</v>
      </c>
      <c r="DX10" s="1397"/>
      <c r="DY10" s="1397"/>
      <c r="DZ10" s="1397"/>
      <c r="EA10" s="1397"/>
      <c r="EB10" s="1397">
        <v>0</v>
      </c>
      <c r="EC10" s="1397"/>
      <c r="ED10" s="1397"/>
      <c r="EE10" s="1397"/>
      <c r="EF10" s="1397">
        <v>0</v>
      </c>
      <c r="EG10" s="1397">
        <v>0</v>
      </c>
      <c r="EH10" s="1397"/>
      <c r="EI10" s="1397"/>
      <c r="EJ10" s="1397">
        <v>0</v>
      </c>
      <c r="EK10" s="1397"/>
      <c r="EL10" s="1397"/>
      <c r="EM10" s="1397">
        <v>0</v>
      </c>
      <c r="EN10" s="1397"/>
      <c r="EO10" s="1397"/>
      <c r="EP10" s="1397"/>
      <c r="EQ10" s="1397"/>
      <c r="ER10" s="1397"/>
      <c r="ES10" s="1397">
        <v>-28943901.291288815</v>
      </c>
      <c r="ET10" s="1397">
        <v>37045237</v>
      </c>
      <c r="EU10" s="1397">
        <v>2498362</v>
      </c>
      <c r="EV10" s="1397">
        <v>34546875</v>
      </c>
      <c r="EW10" s="1397">
        <v>1878564.9600000002</v>
      </c>
      <c r="EX10" s="1397"/>
      <c r="EY10" s="1397">
        <v>1878564.9600000002</v>
      </c>
      <c r="EZ10" s="1397">
        <v>-67867703.251288816</v>
      </c>
      <c r="FA10" s="1397"/>
      <c r="FB10" s="1397">
        <v>0</v>
      </c>
      <c r="FC10" s="1397">
        <v>-67867703.251288816</v>
      </c>
      <c r="FD10" s="1397"/>
      <c r="FE10" s="1397"/>
      <c r="FF10" s="1397">
        <v>65430767.570000015</v>
      </c>
      <c r="FG10" s="1397"/>
      <c r="FH10" s="1397"/>
      <c r="FI10" s="1397"/>
      <c r="FJ10" s="1397"/>
      <c r="FK10" s="1397"/>
      <c r="FL10" s="1397">
        <v>99436723.148711205</v>
      </c>
      <c r="FM10" s="1198">
        <v>0</v>
      </c>
    </row>
    <row r="11" spans="1:169">
      <c r="A11" s="1198"/>
      <c r="B11" s="1200">
        <v>42186</v>
      </c>
      <c r="C11" s="1397">
        <v>62949856.870000005</v>
      </c>
      <c r="D11" s="1397">
        <v>62949856.870000005</v>
      </c>
      <c r="E11" s="1397">
        <v>24482869.98</v>
      </c>
      <c r="F11" s="1397">
        <v>38466986.890000001</v>
      </c>
      <c r="G11" s="1397"/>
      <c r="H11" s="1397"/>
      <c r="I11" s="1397"/>
      <c r="J11" s="1397"/>
      <c r="K11" s="1397"/>
      <c r="L11" s="1397"/>
      <c r="M11" s="1397"/>
      <c r="N11" s="1397"/>
      <c r="O11" s="1397"/>
      <c r="P11" s="1397"/>
      <c r="Q11" s="1397">
        <v>0</v>
      </c>
      <c r="R11" s="1397">
        <v>0</v>
      </c>
      <c r="S11" s="1397">
        <v>0</v>
      </c>
      <c r="T11" s="1397"/>
      <c r="U11" s="1397"/>
      <c r="V11" s="1397"/>
      <c r="W11" s="1397">
        <v>0</v>
      </c>
      <c r="X11" s="1397"/>
      <c r="Y11" s="1397"/>
      <c r="Z11" s="1397"/>
      <c r="AA11" s="1397">
        <v>0</v>
      </c>
      <c r="AB11" s="1397"/>
      <c r="AC11" s="1397"/>
      <c r="AD11" s="1397"/>
      <c r="AE11" s="1397">
        <v>0</v>
      </c>
      <c r="AF11" s="1397"/>
      <c r="AG11" s="1397"/>
      <c r="AH11" s="1397"/>
      <c r="AI11" s="1397">
        <v>0</v>
      </c>
      <c r="AJ11" s="1397"/>
      <c r="AK11" s="1397"/>
      <c r="AL11" s="1397"/>
      <c r="AM11" s="1397">
        <v>0</v>
      </c>
      <c r="AN11" s="1397"/>
      <c r="AO11" s="1397"/>
      <c r="AP11" s="1397"/>
      <c r="AQ11" s="1397">
        <v>0</v>
      </c>
      <c r="AR11" s="1397"/>
      <c r="AS11" s="1397"/>
      <c r="AT11" s="1397"/>
      <c r="AU11" s="1397">
        <v>0</v>
      </c>
      <c r="AV11" s="1397"/>
      <c r="AW11" s="1397"/>
      <c r="AX11" s="1397"/>
      <c r="AY11" s="1397">
        <v>0</v>
      </c>
      <c r="AZ11" s="1397"/>
      <c r="BA11" s="1397"/>
      <c r="BB11" s="1397"/>
      <c r="BC11" s="1397">
        <v>0</v>
      </c>
      <c r="BD11" s="1397"/>
      <c r="BE11" s="1397"/>
      <c r="BF11" s="1397"/>
      <c r="BG11" s="1397">
        <v>0</v>
      </c>
      <c r="BH11" s="1397"/>
      <c r="BI11" s="1397"/>
      <c r="BJ11" s="1397"/>
      <c r="BK11" s="1397"/>
      <c r="BL11" s="1397">
        <v>0</v>
      </c>
      <c r="BM11" s="1397">
        <v>0</v>
      </c>
      <c r="BN11" s="1397"/>
      <c r="BO11" s="1397">
        <v>0</v>
      </c>
      <c r="BP11" s="1397"/>
      <c r="BQ11" s="1397"/>
      <c r="BR11" s="1397"/>
      <c r="BS11" s="1397"/>
      <c r="BT11" s="1397">
        <v>0</v>
      </c>
      <c r="BU11" s="1397"/>
      <c r="BV11" s="1397">
        <v>0</v>
      </c>
      <c r="BW11" s="1397"/>
      <c r="BX11" s="1397"/>
      <c r="BY11" s="1397"/>
      <c r="BZ11" s="1397"/>
      <c r="CA11" s="1397">
        <v>0</v>
      </c>
      <c r="CB11" s="1397"/>
      <c r="CC11" s="1397">
        <v>0</v>
      </c>
      <c r="CD11" s="1397"/>
      <c r="CE11" s="1397"/>
      <c r="CF11" s="1397"/>
      <c r="CG11" s="1397"/>
      <c r="CH11" s="1397"/>
      <c r="CI11" s="1397">
        <v>0</v>
      </c>
      <c r="CJ11" s="1397"/>
      <c r="CK11" s="1397"/>
      <c r="CL11" s="1397"/>
      <c r="CM11" s="1397"/>
      <c r="CN11" s="1397"/>
      <c r="CO11" s="1397">
        <v>0</v>
      </c>
      <c r="CP11" s="1397"/>
      <c r="CQ11" s="1397"/>
      <c r="CR11" s="1397"/>
      <c r="CS11" s="1397"/>
      <c r="CT11" s="1397">
        <v>0</v>
      </c>
      <c r="CU11" s="1397">
        <v>0</v>
      </c>
      <c r="CV11" s="1397"/>
      <c r="CW11" s="1397"/>
      <c r="CX11" s="1397">
        <v>0</v>
      </c>
      <c r="CY11" s="1397"/>
      <c r="CZ11" s="1397"/>
      <c r="DA11" s="1397">
        <v>0</v>
      </c>
      <c r="DB11" s="1397"/>
      <c r="DC11" s="1397"/>
      <c r="DD11" s="1397"/>
      <c r="DE11" s="1397">
        <v>0</v>
      </c>
      <c r="DF11" s="1397">
        <v>0</v>
      </c>
      <c r="DG11" s="1397"/>
      <c r="DH11" s="1397"/>
      <c r="DI11" s="1397">
        <v>0</v>
      </c>
      <c r="DJ11" s="1397"/>
      <c r="DK11" s="1397"/>
      <c r="DL11" s="1397">
        <v>0</v>
      </c>
      <c r="DM11" s="1397"/>
      <c r="DN11" s="1397"/>
      <c r="DO11" s="1397"/>
      <c r="DP11" s="1397"/>
      <c r="DQ11" s="1397"/>
      <c r="DR11" s="1397">
        <v>0</v>
      </c>
      <c r="DS11" s="1397"/>
      <c r="DT11" s="1397">
        <v>0</v>
      </c>
      <c r="DU11" s="1397"/>
      <c r="DV11" s="1397"/>
      <c r="DW11" s="1397">
        <v>0</v>
      </c>
      <c r="DX11" s="1397"/>
      <c r="DY11" s="1397"/>
      <c r="DZ11" s="1397"/>
      <c r="EA11" s="1397"/>
      <c r="EB11" s="1397">
        <v>0</v>
      </c>
      <c r="EC11" s="1397"/>
      <c r="ED11" s="1397"/>
      <c r="EE11" s="1397"/>
      <c r="EF11" s="1397">
        <v>0</v>
      </c>
      <c r="EG11" s="1397">
        <v>0</v>
      </c>
      <c r="EH11" s="1397"/>
      <c r="EI11" s="1397"/>
      <c r="EJ11" s="1397">
        <v>0</v>
      </c>
      <c r="EK11" s="1397"/>
      <c r="EL11" s="1397"/>
      <c r="EM11" s="1397">
        <v>0</v>
      </c>
      <c r="EN11" s="1397"/>
      <c r="EO11" s="1397"/>
      <c r="EP11" s="1397"/>
      <c r="EQ11" s="1397"/>
      <c r="ER11" s="1397"/>
      <c r="ES11" s="1397">
        <v>-27769396</v>
      </c>
      <c r="ET11" s="1397">
        <v>37045237</v>
      </c>
      <c r="EU11" s="1397">
        <v>2498362</v>
      </c>
      <c r="EV11" s="1397">
        <v>34546875</v>
      </c>
      <c r="EW11" s="1397">
        <v>1878564</v>
      </c>
      <c r="EX11" s="1397"/>
      <c r="EY11" s="1397">
        <v>1878564</v>
      </c>
      <c r="EZ11" s="1397">
        <v>-66693197</v>
      </c>
      <c r="FA11" s="1397"/>
      <c r="FB11" s="1397">
        <v>0</v>
      </c>
      <c r="FC11" s="1397">
        <v>-66693197</v>
      </c>
      <c r="FD11" s="1397"/>
      <c r="FE11" s="1397"/>
      <c r="FF11" s="1397">
        <v>64795022.129999995</v>
      </c>
      <c r="FG11" s="1397"/>
      <c r="FH11" s="1397"/>
      <c r="FI11" s="1397"/>
      <c r="FJ11" s="1397"/>
      <c r="FK11" s="1397"/>
      <c r="FL11" s="1397">
        <v>99975483</v>
      </c>
      <c r="FM11" s="1198">
        <v>0</v>
      </c>
    </row>
    <row r="12" spans="1:169">
      <c r="A12" s="1198"/>
      <c r="B12" s="1200">
        <v>42217</v>
      </c>
      <c r="C12" s="1397">
        <v>62949856.719999999</v>
      </c>
      <c r="D12" s="1397">
        <v>62949856.719999999</v>
      </c>
      <c r="E12" s="1397">
        <v>24482869.93</v>
      </c>
      <c r="F12" s="1397">
        <v>38466986.789999999</v>
      </c>
      <c r="G12" s="1397"/>
      <c r="H12" s="1397"/>
      <c r="I12" s="1397"/>
      <c r="J12" s="1397"/>
      <c r="K12" s="1397"/>
      <c r="L12" s="1397"/>
      <c r="M12" s="1397"/>
      <c r="N12" s="1397"/>
      <c r="O12" s="1397"/>
      <c r="P12" s="1397"/>
      <c r="Q12" s="1397">
        <v>0</v>
      </c>
      <c r="R12" s="1397">
        <v>0</v>
      </c>
      <c r="S12" s="1397">
        <v>0</v>
      </c>
      <c r="T12" s="1397"/>
      <c r="U12" s="1397"/>
      <c r="V12" s="1397"/>
      <c r="W12" s="1397">
        <v>0</v>
      </c>
      <c r="X12" s="1397"/>
      <c r="Y12" s="1397"/>
      <c r="Z12" s="1397"/>
      <c r="AA12" s="1397">
        <v>0</v>
      </c>
      <c r="AB12" s="1397"/>
      <c r="AC12" s="1397"/>
      <c r="AD12" s="1397"/>
      <c r="AE12" s="1397">
        <v>0</v>
      </c>
      <c r="AF12" s="1397"/>
      <c r="AG12" s="1397"/>
      <c r="AH12" s="1397"/>
      <c r="AI12" s="1397">
        <v>0</v>
      </c>
      <c r="AJ12" s="1397"/>
      <c r="AK12" s="1397"/>
      <c r="AL12" s="1397"/>
      <c r="AM12" s="1397">
        <v>0</v>
      </c>
      <c r="AN12" s="1397"/>
      <c r="AO12" s="1397"/>
      <c r="AP12" s="1397"/>
      <c r="AQ12" s="1397">
        <v>0</v>
      </c>
      <c r="AR12" s="1397"/>
      <c r="AS12" s="1397"/>
      <c r="AT12" s="1397"/>
      <c r="AU12" s="1397">
        <v>0</v>
      </c>
      <c r="AV12" s="1397"/>
      <c r="AW12" s="1397"/>
      <c r="AX12" s="1397"/>
      <c r="AY12" s="1397">
        <v>0</v>
      </c>
      <c r="AZ12" s="1397"/>
      <c r="BA12" s="1397"/>
      <c r="BB12" s="1397"/>
      <c r="BC12" s="1397">
        <v>0</v>
      </c>
      <c r="BD12" s="1397"/>
      <c r="BE12" s="1397"/>
      <c r="BF12" s="1397"/>
      <c r="BG12" s="1397">
        <v>0</v>
      </c>
      <c r="BH12" s="1397"/>
      <c r="BI12" s="1397"/>
      <c r="BJ12" s="1397"/>
      <c r="BK12" s="1397"/>
      <c r="BL12" s="1397">
        <v>0</v>
      </c>
      <c r="BM12" s="1397">
        <v>0</v>
      </c>
      <c r="BN12" s="1397"/>
      <c r="BO12" s="1397">
        <v>0</v>
      </c>
      <c r="BP12" s="1397"/>
      <c r="BQ12" s="1397"/>
      <c r="BR12" s="1397"/>
      <c r="BS12" s="1397"/>
      <c r="BT12" s="1397">
        <v>0</v>
      </c>
      <c r="BU12" s="1397"/>
      <c r="BV12" s="1397">
        <v>0</v>
      </c>
      <c r="BW12" s="1397"/>
      <c r="BX12" s="1397"/>
      <c r="BY12" s="1397"/>
      <c r="BZ12" s="1397"/>
      <c r="CA12" s="1397">
        <v>0</v>
      </c>
      <c r="CB12" s="1397"/>
      <c r="CC12" s="1397">
        <v>0</v>
      </c>
      <c r="CD12" s="1397"/>
      <c r="CE12" s="1397"/>
      <c r="CF12" s="1397"/>
      <c r="CG12" s="1397"/>
      <c r="CH12" s="1397"/>
      <c r="CI12" s="1397">
        <v>0</v>
      </c>
      <c r="CJ12" s="1397"/>
      <c r="CK12" s="1397"/>
      <c r="CL12" s="1397"/>
      <c r="CM12" s="1397"/>
      <c r="CN12" s="1397"/>
      <c r="CO12" s="1397">
        <v>0</v>
      </c>
      <c r="CP12" s="1397"/>
      <c r="CQ12" s="1397"/>
      <c r="CR12" s="1397"/>
      <c r="CS12" s="1397"/>
      <c r="CT12" s="1397">
        <v>0</v>
      </c>
      <c r="CU12" s="1397">
        <v>0</v>
      </c>
      <c r="CV12" s="1397"/>
      <c r="CW12" s="1397"/>
      <c r="CX12" s="1397">
        <v>0</v>
      </c>
      <c r="CY12" s="1397"/>
      <c r="CZ12" s="1397"/>
      <c r="DA12" s="1397">
        <v>0</v>
      </c>
      <c r="DB12" s="1397"/>
      <c r="DC12" s="1397"/>
      <c r="DD12" s="1397"/>
      <c r="DE12" s="1397">
        <v>0</v>
      </c>
      <c r="DF12" s="1397">
        <v>0</v>
      </c>
      <c r="DG12" s="1397"/>
      <c r="DH12" s="1397"/>
      <c r="DI12" s="1397">
        <v>0</v>
      </c>
      <c r="DJ12" s="1397"/>
      <c r="DK12" s="1397"/>
      <c r="DL12" s="1397">
        <v>0</v>
      </c>
      <c r="DM12" s="1397"/>
      <c r="DN12" s="1397"/>
      <c r="DO12" s="1397"/>
      <c r="DP12" s="1397"/>
      <c r="DQ12" s="1397"/>
      <c r="DR12" s="1397">
        <v>0</v>
      </c>
      <c r="DS12" s="1397"/>
      <c r="DT12" s="1397">
        <v>0</v>
      </c>
      <c r="DU12" s="1397"/>
      <c r="DV12" s="1397"/>
      <c r="DW12" s="1397">
        <v>0</v>
      </c>
      <c r="DX12" s="1397"/>
      <c r="DY12" s="1397"/>
      <c r="DZ12" s="1397"/>
      <c r="EA12" s="1397"/>
      <c r="EB12" s="1397">
        <v>0</v>
      </c>
      <c r="EC12" s="1397"/>
      <c r="ED12" s="1397"/>
      <c r="EE12" s="1397"/>
      <c r="EF12" s="1397">
        <v>0</v>
      </c>
      <c r="EG12" s="1397">
        <v>0</v>
      </c>
      <c r="EH12" s="1397"/>
      <c r="EI12" s="1397"/>
      <c r="EJ12" s="1397">
        <v>0</v>
      </c>
      <c r="EK12" s="1397"/>
      <c r="EL12" s="1397"/>
      <c r="EM12" s="1397">
        <v>0</v>
      </c>
      <c r="EN12" s="1397"/>
      <c r="EO12" s="1397"/>
      <c r="EP12" s="1397"/>
      <c r="EQ12" s="1397"/>
      <c r="ER12" s="1397"/>
      <c r="ES12" s="1397">
        <v>-14905779</v>
      </c>
      <c r="ET12" s="1397">
        <v>37045237</v>
      </c>
      <c r="EU12" s="1397">
        <v>2498362</v>
      </c>
      <c r="EV12" s="1397">
        <v>34546875</v>
      </c>
      <c r="EW12" s="1397">
        <v>1878564</v>
      </c>
      <c r="EX12" s="1397"/>
      <c r="EY12" s="1397">
        <v>1878564</v>
      </c>
      <c r="EZ12" s="1397">
        <v>-53829580</v>
      </c>
      <c r="FA12" s="1397"/>
      <c r="FB12" s="1397">
        <v>0</v>
      </c>
      <c r="FC12" s="1397">
        <v>-53829580</v>
      </c>
      <c r="FD12" s="1397"/>
      <c r="FE12" s="1397"/>
      <c r="FF12" s="1397">
        <v>51348892.280000001</v>
      </c>
      <c r="FG12" s="1397"/>
      <c r="FH12" s="1397"/>
      <c r="FI12" s="1397"/>
      <c r="FJ12" s="1397"/>
      <c r="FK12" s="1397"/>
      <c r="FL12" s="1397">
        <v>99392970</v>
      </c>
      <c r="FM12" s="1198">
        <v>0</v>
      </c>
    </row>
    <row r="13" spans="1:169">
      <c r="A13" s="1198"/>
      <c r="B13" s="1200">
        <v>42248</v>
      </c>
      <c r="C13" s="1397">
        <v>62157810.079999998</v>
      </c>
      <c r="D13" s="1397">
        <v>62157810.079999998</v>
      </c>
      <c r="E13" s="1397">
        <v>24174821.969999999</v>
      </c>
      <c r="F13" s="1397">
        <v>37982988.109999999</v>
      </c>
      <c r="G13" s="1397"/>
      <c r="H13" s="1397"/>
      <c r="I13" s="1397"/>
      <c r="J13" s="1397"/>
      <c r="K13" s="1397"/>
      <c r="L13" s="1397"/>
      <c r="M13" s="1397"/>
      <c r="N13" s="1397"/>
      <c r="O13" s="1397"/>
      <c r="P13" s="1397"/>
      <c r="Q13" s="1397">
        <v>0</v>
      </c>
      <c r="R13" s="1397">
        <v>0</v>
      </c>
      <c r="S13" s="1397">
        <v>0</v>
      </c>
      <c r="T13" s="1397"/>
      <c r="U13" s="1397"/>
      <c r="V13" s="1397"/>
      <c r="W13" s="1397">
        <v>0</v>
      </c>
      <c r="X13" s="1397"/>
      <c r="Y13" s="1397"/>
      <c r="Z13" s="1397"/>
      <c r="AA13" s="1397">
        <v>0</v>
      </c>
      <c r="AB13" s="1397"/>
      <c r="AC13" s="1397"/>
      <c r="AD13" s="1397"/>
      <c r="AE13" s="1397">
        <v>0</v>
      </c>
      <c r="AF13" s="1397"/>
      <c r="AG13" s="1397"/>
      <c r="AH13" s="1397"/>
      <c r="AI13" s="1397">
        <v>0</v>
      </c>
      <c r="AJ13" s="1397"/>
      <c r="AK13" s="1397"/>
      <c r="AL13" s="1397"/>
      <c r="AM13" s="1397">
        <v>0</v>
      </c>
      <c r="AN13" s="1397"/>
      <c r="AO13" s="1397"/>
      <c r="AP13" s="1397"/>
      <c r="AQ13" s="1397">
        <v>0</v>
      </c>
      <c r="AR13" s="1397"/>
      <c r="AS13" s="1397"/>
      <c r="AT13" s="1397"/>
      <c r="AU13" s="1397">
        <v>0</v>
      </c>
      <c r="AV13" s="1397"/>
      <c r="AW13" s="1397"/>
      <c r="AX13" s="1397"/>
      <c r="AY13" s="1397">
        <v>0</v>
      </c>
      <c r="AZ13" s="1397"/>
      <c r="BA13" s="1397"/>
      <c r="BB13" s="1397"/>
      <c r="BC13" s="1397">
        <v>0</v>
      </c>
      <c r="BD13" s="1397"/>
      <c r="BE13" s="1397"/>
      <c r="BF13" s="1397"/>
      <c r="BG13" s="1397">
        <v>0</v>
      </c>
      <c r="BH13" s="1397"/>
      <c r="BI13" s="1397"/>
      <c r="BJ13" s="1397"/>
      <c r="BK13" s="1397"/>
      <c r="BL13" s="1397">
        <v>0</v>
      </c>
      <c r="BM13" s="1397">
        <v>0</v>
      </c>
      <c r="BN13" s="1397"/>
      <c r="BO13" s="1397">
        <v>0</v>
      </c>
      <c r="BP13" s="1397"/>
      <c r="BQ13" s="1397"/>
      <c r="BR13" s="1397"/>
      <c r="BS13" s="1397"/>
      <c r="BT13" s="1397">
        <v>0</v>
      </c>
      <c r="BU13" s="1397"/>
      <c r="BV13" s="1397">
        <v>0</v>
      </c>
      <c r="BW13" s="1397"/>
      <c r="BX13" s="1397"/>
      <c r="BY13" s="1397"/>
      <c r="BZ13" s="1397"/>
      <c r="CA13" s="1397">
        <v>0</v>
      </c>
      <c r="CB13" s="1397"/>
      <c r="CC13" s="1397">
        <v>0</v>
      </c>
      <c r="CD13" s="1397"/>
      <c r="CE13" s="1397"/>
      <c r="CF13" s="1397"/>
      <c r="CG13" s="1397"/>
      <c r="CH13" s="1397"/>
      <c r="CI13" s="1397">
        <v>0</v>
      </c>
      <c r="CJ13" s="1397"/>
      <c r="CK13" s="1397"/>
      <c r="CL13" s="1397"/>
      <c r="CM13" s="1397"/>
      <c r="CN13" s="1397"/>
      <c r="CO13" s="1397">
        <v>0</v>
      </c>
      <c r="CP13" s="1397"/>
      <c r="CQ13" s="1397"/>
      <c r="CR13" s="1397"/>
      <c r="CS13" s="1397"/>
      <c r="CT13" s="1397">
        <v>0</v>
      </c>
      <c r="CU13" s="1397">
        <v>0</v>
      </c>
      <c r="CV13" s="1397"/>
      <c r="CW13" s="1397"/>
      <c r="CX13" s="1397">
        <v>0</v>
      </c>
      <c r="CY13" s="1397"/>
      <c r="CZ13" s="1397"/>
      <c r="DA13" s="1397">
        <v>0</v>
      </c>
      <c r="DB13" s="1397"/>
      <c r="DC13" s="1397"/>
      <c r="DD13" s="1397"/>
      <c r="DE13" s="1397">
        <v>0</v>
      </c>
      <c r="DF13" s="1397">
        <v>0</v>
      </c>
      <c r="DG13" s="1397"/>
      <c r="DH13" s="1397"/>
      <c r="DI13" s="1397">
        <v>0</v>
      </c>
      <c r="DJ13" s="1397"/>
      <c r="DK13" s="1397"/>
      <c r="DL13" s="1397">
        <v>0</v>
      </c>
      <c r="DM13" s="1397"/>
      <c r="DN13" s="1397"/>
      <c r="DO13" s="1397"/>
      <c r="DP13" s="1397"/>
      <c r="DQ13" s="1397"/>
      <c r="DR13" s="1397">
        <v>0</v>
      </c>
      <c r="DS13" s="1397"/>
      <c r="DT13" s="1397">
        <v>0</v>
      </c>
      <c r="DU13" s="1397"/>
      <c r="DV13" s="1397"/>
      <c r="DW13" s="1397">
        <v>0</v>
      </c>
      <c r="DX13" s="1397"/>
      <c r="DY13" s="1397"/>
      <c r="DZ13" s="1397"/>
      <c r="EA13" s="1397"/>
      <c r="EB13" s="1397">
        <v>0</v>
      </c>
      <c r="EC13" s="1397"/>
      <c r="ED13" s="1397"/>
      <c r="EE13" s="1397"/>
      <c r="EF13" s="1397">
        <v>0</v>
      </c>
      <c r="EG13" s="1397">
        <v>0</v>
      </c>
      <c r="EH13" s="1397"/>
      <c r="EI13" s="1397"/>
      <c r="EJ13" s="1397">
        <v>0</v>
      </c>
      <c r="EK13" s="1397"/>
      <c r="EL13" s="1397"/>
      <c r="EM13" s="1397">
        <v>0</v>
      </c>
      <c r="EN13" s="1397"/>
      <c r="EO13" s="1397"/>
      <c r="EP13" s="1397"/>
      <c r="EQ13" s="1397"/>
      <c r="ER13" s="1397"/>
      <c r="ES13" s="1397">
        <v>-15330579</v>
      </c>
      <c r="ET13" s="1397">
        <v>37045237</v>
      </c>
      <c r="EU13" s="1397">
        <v>2498362</v>
      </c>
      <c r="EV13" s="1397">
        <v>34546875</v>
      </c>
      <c r="EW13" s="1397">
        <v>1878564</v>
      </c>
      <c r="EX13" s="1397"/>
      <c r="EY13" s="1397">
        <v>1878564</v>
      </c>
      <c r="EZ13" s="1397">
        <v>-54254380</v>
      </c>
      <c r="FA13" s="1397"/>
      <c r="FB13" s="1397">
        <v>0</v>
      </c>
      <c r="FC13" s="1397">
        <v>-54254380</v>
      </c>
      <c r="FD13" s="1397"/>
      <c r="FE13" s="1397" t="s">
        <v>296</v>
      </c>
      <c r="FF13" s="1397">
        <v>52038445.920000002</v>
      </c>
      <c r="FG13" s="1397"/>
      <c r="FH13" s="1397"/>
      <c r="FI13" s="1397"/>
      <c r="FJ13" s="1397"/>
      <c r="FK13" s="1397"/>
      <c r="FL13" s="1397">
        <v>98865677</v>
      </c>
      <c r="FM13" s="1198">
        <v>0</v>
      </c>
    </row>
    <row r="14" spans="1:169">
      <c r="A14" s="1198"/>
      <c r="B14" s="1200">
        <v>42278</v>
      </c>
      <c r="C14" s="1397">
        <v>61925598.770000011</v>
      </c>
      <c r="D14" s="1397">
        <v>61925598.770000011</v>
      </c>
      <c r="E14" s="1397">
        <v>24084508.82555205</v>
      </c>
      <c r="F14" s="1397">
        <v>37841089.944447957</v>
      </c>
      <c r="G14" s="1397"/>
      <c r="H14" s="1397"/>
      <c r="I14" s="1397"/>
      <c r="J14" s="1397"/>
      <c r="K14" s="1397"/>
      <c r="L14" s="1397"/>
      <c r="M14" s="1397"/>
      <c r="N14" s="1397"/>
      <c r="O14" s="1397"/>
      <c r="P14" s="1397"/>
      <c r="Q14" s="1397">
        <v>0</v>
      </c>
      <c r="R14" s="1397">
        <v>0</v>
      </c>
      <c r="S14" s="1397">
        <v>0</v>
      </c>
      <c r="T14" s="1397"/>
      <c r="U14" s="1397"/>
      <c r="V14" s="1397"/>
      <c r="W14" s="1397">
        <v>0</v>
      </c>
      <c r="X14" s="1397"/>
      <c r="Y14" s="1397"/>
      <c r="Z14" s="1397"/>
      <c r="AA14" s="1397">
        <v>0</v>
      </c>
      <c r="AB14" s="1397"/>
      <c r="AC14" s="1397"/>
      <c r="AD14" s="1397"/>
      <c r="AE14" s="1397">
        <v>0</v>
      </c>
      <c r="AF14" s="1397"/>
      <c r="AG14" s="1397"/>
      <c r="AH14" s="1397"/>
      <c r="AI14" s="1397">
        <v>0</v>
      </c>
      <c r="AJ14" s="1397"/>
      <c r="AK14" s="1397"/>
      <c r="AL14" s="1397"/>
      <c r="AM14" s="1397">
        <v>0</v>
      </c>
      <c r="AN14" s="1397"/>
      <c r="AO14" s="1397"/>
      <c r="AP14" s="1397"/>
      <c r="AQ14" s="1397">
        <v>0</v>
      </c>
      <c r="AR14" s="1397"/>
      <c r="AS14" s="1397"/>
      <c r="AT14" s="1397"/>
      <c r="AU14" s="1397">
        <v>0</v>
      </c>
      <c r="AV14" s="1397"/>
      <c r="AW14" s="1397"/>
      <c r="AX14" s="1397"/>
      <c r="AY14" s="1397">
        <v>0</v>
      </c>
      <c r="AZ14" s="1397"/>
      <c r="BA14" s="1397"/>
      <c r="BB14" s="1397"/>
      <c r="BC14" s="1397">
        <v>0</v>
      </c>
      <c r="BD14" s="1397"/>
      <c r="BE14" s="1397"/>
      <c r="BF14" s="1397"/>
      <c r="BG14" s="1397">
        <v>0</v>
      </c>
      <c r="BH14" s="1397"/>
      <c r="BI14" s="1397"/>
      <c r="BJ14" s="1397"/>
      <c r="BK14" s="1397"/>
      <c r="BL14" s="1397">
        <v>0</v>
      </c>
      <c r="BM14" s="1397">
        <v>0</v>
      </c>
      <c r="BN14" s="1397"/>
      <c r="BO14" s="1397">
        <v>0</v>
      </c>
      <c r="BP14" s="1397"/>
      <c r="BQ14" s="1397"/>
      <c r="BR14" s="1397"/>
      <c r="BS14" s="1397"/>
      <c r="BT14" s="1397">
        <v>0</v>
      </c>
      <c r="BU14" s="1397"/>
      <c r="BV14" s="1397">
        <v>0</v>
      </c>
      <c r="BW14" s="1397"/>
      <c r="BX14" s="1397"/>
      <c r="BY14" s="1397"/>
      <c r="BZ14" s="1397"/>
      <c r="CA14" s="1397">
        <v>0</v>
      </c>
      <c r="CB14" s="1397"/>
      <c r="CC14" s="1397">
        <v>0</v>
      </c>
      <c r="CD14" s="1397"/>
      <c r="CE14" s="1397"/>
      <c r="CF14" s="1397"/>
      <c r="CG14" s="1397"/>
      <c r="CH14" s="1397"/>
      <c r="CI14" s="1397">
        <v>0</v>
      </c>
      <c r="CJ14" s="1397"/>
      <c r="CK14" s="1397"/>
      <c r="CL14" s="1397"/>
      <c r="CM14" s="1397"/>
      <c r="CN14" s="1397"/>
      <c r="CO14" s="1397">
        <v>0</v>
      </c>
      <c r="CP14" s="1397"/>
      <c r="CQ14" s="1397"/>
      <c r="CR14" s="1397"/>
      <c r="CS14" s="1397"/>
      <c r="CT14" s="1397">
        <v>0</v>
      </c>
      <c r="CU14" s="1397">
        <v>0</v>
      </c>
      <c r="CV14" s="1397"/>
      <c r="CW14" s="1397"/>
      <c r="CX14" s="1397">
        <v>0</v>
      </c>
      <c r="CY14" s="1397"/>
      <c r="CZ14" s="1397"/>
      <c r="DA14" s="1397">
        <v>0</v>
      </c>
      <c r="DB14" s="1397"/>
      <c r="DC14" s="1397"/>
      <c r="DD14" s="1397"/>
      <c r="DE14" s="1397">
        <v>0</v>
      </c>
      <c r="DF14" s="1397">
        <v>0</v>
      </c>
      <c r="DG14" s="1397"/>
      <c r="DH14" s="1397"/>
      <c r="DI14" s="1397">
        <v>0</v>
      </c>
      <c r="DJ14" s="1397"/>
      <c r="DK14" s="1397"/>
      <c r="DL14" s="1397">
        <v>0</v>
      </c>
      <c r="DM14" s="1397"/>
      <c r="DN14" s="1397"/>
      <c r="DO14" s="1397"/>
      <c r="DP14" s="1397"/>
      <c r="DQ14" s="1397"/>
      <c r="DR14" s="1397">
        <v>0</v>
      </c>
      <c r="DS14" s="1397"/>
      <c r="DT14" s="1397">
        <v>0</v>
      </c>
      <c r="DU14" s="1397"/>
      <c r="DV14" s="1397"/>
      <c r="DW14" s="1397">
        <v>0</v>
      </c>
      <c r="DX14" s="1397"/>
      <c r="DY14" s="1397"/>
      <c r="DZ14" s="1397"/>
      <c r="EA14" s="1397"/>
      <c r="EB14" s="1397">
        <v>0</v>
      </c>
      <c r="EC14" s="1397"/>
      <c r="ED14" s="1397"/>
      <c r="EE14" s="1397"/>
      <c r="EF14" s="1397">
        <v>0</v>
      </c>
      <c r="EG14" s="1397">
        <v>0</v>
      </c>
      <c r="EH14" s="1397"/>
      <c r="EI14" s="1397"/>
      <c r="EJ14" s="1397">
        <v>0</v>
      </c>
      <c r="EK14" s="1397"/>
      <c r="EL14" s="1397"/>
      <c r="EM14" s="1397">
        <v>0</v>
      </c>
      <c r="EN14" s="1397"/>
      <c r="EO14" s="1397"/>
      <c r="EP14" s="1397"/>
      <c r="EQ14" s="1397"/>
      <c r="ER14" s="1397"/>
      <c r="ES14" s="1397">
        <v>-16378511.855082531</v>
      </c>
      <c r="ET14" s="1397">
        <v>37045237</v>
      </c>
      <c r="EU14" s="1397">
        <v>2498362</v>
      </c>
      <c r="EV14" s="1397">
        <v>34546875</v>
      </c>
      <c r="EW14" s="1397">
        <v>1878564.4600000002</v>
      </c>
      <c r="EX14" s="1397"/>
      <c r="EY14" s="1397">
        <v>1878564.4600000002</v>
      </c>
      <c r="EZ14" s="1397">
        <v>-55083197.469999999</v>
      </c>
      <c r="FA14" s="1397"/>
      <c r="FB14" s="1397"/>
      <c r="FC14" s="1397">
        <v>-55083197.469999999</v>
      </c>
      <c r="FD14" s="1397">
        <v>-219115.84508253229</v>
      </c>
      <c r="FE14" s="1397"/>
      <c r="FF14" s="1397">
        <v>53206281.208875</v>
      </c>
      <c r="FG14" s="1397"/>
      <c r="FH14" s="1397"/>
      <c r="FI14" s="1397"/>
      <c r="FJ14" s="1397"/>
      <c r="FK14" s="1397"/>
      <c r="FL14" s="1397">
        <v>98753368.123792484</v>
      </c>
      <c r="FM14" s="1198">
        <v>0</v>
      </c>
    </row>
    <row r="15" spans="1:169">
      <c r="A15" s="1198"/>
      <c r="B15" s="1200">
        <v>42309</v>
      </c>
      <c r="C15" s="1397">
        <v>58750333.830000006</v>
      </c>
      <c r="D15" s="1397">
        <v>58750333.830000006</v>
      </c>
      <c r="E15" s="1397">
        <v>22849564.020982079</v>
      </c>
      <c r="F15" s="1397">
        <v>35900769.809017926</v>
      </c>
      <c r="G15" s="1397"/>
      <c r="H15" s="1397"/>
      <c r="I15" s="1397"/>
      <c r="J15" s="1397"/>
      <c r="K15" s="1397"/>
      <c r="L15" s="1397"/>
      <c r="M15" s="1397"/>
      <c r="N15" s="1397"/>
      <c r="O15" s="1397"/>
      <c r="P15" s="1397"/>
      <c r="Q15" s="1397">
        <v>0</v>
      </c>
      <c r="R15" s="1397">
        <v>0</v>
      </c>
      <c r="S15" s="1397">
        <v>0</v>
      </c>
      <c r="T15" s="1397"/>
      <c r="U15" s="1397"/>
      <c r="V15" s="1397"/>
      <c r="W15" s="1397">
        <v>0</v>
      </c>
      <c r="X15" s="1397"/>
      <c r="Y15" s="1397"/>
      <c r="Z15" s="1397"/>
      <c r="AA15" s="1397">
        <v>0</v>
      </c>
      <c r="AB15" s="1397"/>
      <c r="AC15" s="1397"/>
      <c r="AD15" s="1397"/>
      <c r="AE15" s="1397">
        <v>0</v>
      </c>
      <c r="AF15" s="1397"/>
      <c r="AG15" s="1397"/>
      <c r="AH15" s="1397"/>
      <c r="AI15" s="1397">
        <v>0</v>
      </c>
      <c r="AJ15" s="1397"/>
      <c r="AK15" s="1397"/>
      <c r="AL15" s="1397"/>
      <c r="AM15" s="1397">
        <v>0</v>
      </c>
      <c r="AN15" s="1397"/>
      <c r="AO15" s="1397"/>
      <c r="AP15" s="1397"/>
      <c r="AQ15" s="1397">
        <v>0</v>
      </c>
      <c r="AR15" s="1397"/>
      <c r="AS15" s="1397"/>
      <c r="AT15" s="1397"/>
      <c r="AU15" s="1397">
        <v>0</v>
      </c>
      <c r="AV15" s="1397"/>
      <c r="AW15" s="1397"/>
      <c r="AX15" s="1397"/>
      <c r="AY15" s="1397">
        <v>0</v>
      </c>
      <c r="AZ15" s="1397"/>
      <c r="BA15" s="1397"/>
      <c r="BB15" s="1397"/>
      <c r="BC15" s="1397">
        <v>0</v>
      </c>
      <c r="BD15" s="1397"/>
      <c r="BE15" s="1397"/>
      <c r="BF15" s="1397"/>
      <c r="BG15" s="1397">
        <v>0</v>
      </c>
      <c r="BH15" s="1397"/>
      <c r="BI15" s="1397"/>
      <c r="BJ15" s="1397"/>
      <c r="BK15" s="1397"/>
      <c r="BL15" s="1397">
        <v>0</v>
      </c>
      <c r="BM15" s="1397">
        <v>0</v>
      </c>
      <c r="BN15" s="1397"/>
      <c r="BO15" s="1397">
        <v>0</v>
      </c>
      <c r="BP15" s="1397"/>
      <c r="BQ15" s="1397"/>
      <c r="BR15" s="1397"/>
      <c r="BS15" s="1397"/>
      <c r="BT15" s="1397">
        <v>0</v>
      </c>
      <c r="BU15" s="1397"/>
      <c r="BV15" s="1397">
        <v>0</v>
      </c>
      <c r="BW15" s="1397"/>
      <c r="BX15" s="1397"/>
      <c r="BY15" s="1397"/>
      <c r="BZ15" s="1397"/>
      <c r="CA15" s="1397">
        <v>0</v>
      </c>
      <c r="CB15" s="1397"/>
      <c r="CC15" s="1397">
        <v>0</v>
      </c>
      <c r="CD15" s="1397"/>
      <c r="CE15" s="1397"/>
      <c r="CF15" s="1397"/>
      <c r="CG15" s="1397"/>
      <c r="CH15" s="1397"/>
      <c r="CI15" s="1397">
        <v>0</v>
      </c>
      <c r="CJ15" s="1397"/>
      <c r="CK15" s="1397"/>
      <c r="CL15" s="1397"/>
      <c r="CM15" s="1397"/>
      <c r="CN15" s="1397"/>
      <c r="CO15" s="1397">
        <v>0</v>
      </c>
      <c r="CP15" s="1397"/>
      <c r="CQ15" s="1397"/>
      <c r="CR15" s="1397"/>
      <c r="CS15" s="1397"/>
      <c r="CT15" s="1397">
        <v>0</v>
      </c>
      <c r="CU15" s="1397">
        <v>0</v>
      </c>
      <c r="CV15" s="1397"/>
      <c r="CW15" s="1397"/>
      <c r="CX15" s="1397">
        <v>0</v>
      </c>
      <c r="CY15" s="1397"/>
      <c r="CZ15" s="1397"/>
      <c r="DA15" s="1397">
        <v>0</v>
      </c>
      <c r="DB15" s="1397"/>
      <c r="DC15" s="1397"/>
      <c r="DD15" s="1397"/>
      <c r="DE15" s="1397">
        <v>0</v>
      </c>
      <c r="DF15" s="1397">
        <v>0</v>
      </c>
      <c r="DG15" s="1397"/>
      <c r="DH15" s="1397"/>
      <c r="DI15" s="1397">
        <v>0</v>
      </c>
      <c r="DJ15" s="1397"/>
      <c r="DK15" s="1397"/>
      <c r="DL15" s="1397">
        <v>0</v>
      </c>
      <c r="DM15" s="1397"/>
      <c r="DN15" s="1397"/>
      <c r="DO15" s="1397"/>
      <c r="DP15" s="1397"/>
      <c r="DQ15" s="1397"/>
      <c r="DR15" s="1397">
        <v>0</v>
      </c>
      <c r="DS15" s="1397"/>
      <c r="DT15" s="1397">
        <v>0</v>
      </c>
      <c r="DU15" s="1397"/>
      <c r="DV15" s="1397"/>
      <c r="DW15" s="1397">
        <v>0</v>
      </c>
      <c r="DX15" s="1397"/>
      <c r="DY15" s="1397"/>
      <c r="DZ15" s="1397"/>
      <c r="EA15" s="1397"/>
      <c r="EB15" s="1397">
        <v>0</v>
      </c>
      <c r="EC15" s="1397"/>
      <c r="ED15" s="1397"/>
      <c r="EE15" s="1397"/>
      <c r="EF15" s="1397">
        <v>0</v>
      </c>
      <c r="EG15" s="1397">
        <v>0</v>
      </c>
      <c r="EH15" s="1397"/>
      <c r="EI15" s="1397"/>
      <c r="EJ15" s="1397">
        <v>0</v>
      </c>
      <c r="EK15" s="1397"/>
      <c r="EL15" s="1397"/>
      <c r="EM15" s="1397">
        <v>0</v>
      </c>
      <c r="EN15" s="1397"/>
      <c r="EO15" s="1397"/>
      <c r="EP15" s="1397"/>
      <c r="EQ15" s="1397"/>
      <c r="ER15" s="1397"/>
      <c r="ES15" s="1397">
        <v>-20231931.178852752</v>
      </c>
      <c r="ET15" s="1397">
        <v>37045237</v>
      </c>
      <c r="EU15" s="1397">
        <v>2498362</v>
      </c>
      <c r="EV15" s="1397">
        <v>34546875</v>
      </c>
      <c r="EW15" s="1397">
        <v>0</v>
      </c>
      <c r="EX15" s="1397"/>
      <c r="EY15" s="1397"/>
      <c r="EZ15" s="1397">
        <v>-53204633.009999998</v>
      </c>
      <c r="FA15" s="1397"/>
      <c r="FB15" s="1397"/>
      <c r="FC15" s="1397">
        <v>-53204633.009999998</v>
      </c>
      <c r="FD15" s="1397">
        <v>-4072535.168852753</v>
      </c>
      <c r="FE15" s="1397"/>
      <c r="FF15" s="1397">
        <v>52484628.100150019</v>
      </c>
      <c r="FG15" s="1397"/>
      <c r="FH15" s="1397"/>
      <c r="FI15" s="1397"/>
      <c r="FJ15" s="1397"/>
      <c r="FK15" s="1397"/>
      <c r="FL15" s="1397">
        <v>91003030.751297265</v>
      </c>
      <c r="FM15" s="1198">
        <v>0</v>
      </c>
    </row>
    <row r="16" spans="1:169">
      <c r="A16" s="1198"/>
      <c r="B16" s="1200">
        <v>42339</v>
      </c>
      <c r="C16" s="1397">
        <v>58524403.74000001</v>
      </c>
      <c r="D16" s="1397">
        <v>58524403.74000001</v>
      </c>
      <c r="E16" s="1397">
        <v>22761693.812947873</v>
      </c>
      <c r="F16" s="1397">
        <v>35762709.927052133</v>
      </c>
      <c r="G16" s="1397"/>
      <c r="H16" s="1397"/>
      <c r="I16" s="1397"/>
      <c r="J16" s="1397"/>
      <c r="K16" s="1397"/>
      <c r="L16" s="1397"/>
      <c r="M16" s="1397"/>
      <c r="N16" s="1397"/>
      <c r="O16" s="1397"/>
      <c r="P16" s="1397"/>
      <c r="Q16" s="1397">
        <v>0</v>
      </c>
      <c r="R16" s="1397">
        <v>0</v>
      </c>
      <c r="S16" s="1397">
        <v>0</v>
      </c>
      <c r="T16" s="1397"/>
      <c r="U16" s="1397"/>
      <c r="V16" s="1397"/>
      <c r="W16" s="1397">
        <v>0</v>
      </c>
      <c r="X16" s="1397"/>
      <c r="Y16" s="1397"/>
      <c r="Z16" s="1397"/>
      <c r="AA16" s="1397">
        <v>0</v>
      </c>
      <c r="AB16" s="1397"/>
      <c r="AC16" s="1397"/>
      <c r="AD16" s="1397"/>
      <c r="AE16" s="1397">
        <v>0</v>
      </c>
      <c r="AF16" s="1397"/>
      <c r="AG16" s="1397"/>
      <c r="AH16" s="1397"/>
      <c r="AI16" s="1397">
        <v>0</v>
      </c>
      <c r="AJ16" s="1397"/>
      <c r="AK16" s="1397"/>
      <c r="AL16" s="1397"/>
      <c r="AM16" s="1397">
        <v>0</v>
      </c>
      <c r="AN16" s="1397"/>
      <c r="AO16" s="1397"/>
      <c r="AP16" s="1397"/>
      <c r="AQ16" s="1397">
        <v>0</v>
      </c>
      <c r="AR16" s="1397"/>
      <c r="AS16" s="1397"/>
      <c r="AT16" s="1397"/>
      <c r="AU16" s="1397">
        <v>0</v>
      </c>
      <c r="AV16" s="1397"/>
      <c r="AW16" s="1397"/>
      <c r="AX16" s="1397"/>
      <c r="AY16" s="1397">
        <v>0</v>
      </c>
      <c r="AZ16" s="1397"/>
      <c r="BA16" s="1397"/>
      <c r="BB16" s="1397"/>
      <c r="BC16" s="1397">
        <v>0</v>
      </c>
      <c r="BD16" s="1397"/>
      <c r="BE16" s="1397"/>
      <c r="BF16" s="1397"/>
      <c r="BG16" s="1397">
        <v>0</v>
      </c>
      <c r="BH16" s="1397"/>
      <c r="BI16" s="1397"/>
      <c r="BJ16" s="1397"/>
      <c r="BK16" s="1397"/>
      <c r="BL16" s="1397">
        <v>0</v>
      </c>
      <c r="BM16" s="1397">
        <v>0</v>
      </c>
      <c r="BN16" s="1397"/>
      <c r="BO16" s="1397">
        <v>0</v>
      </c>
      <c r="BP16" s="1397"/>
      <c r="BQ16" s="1397"/>
      <c r="BR16" s="1397"/>
      <c r="BS16" s="1397"/>
      <c r="BT16" s="1397">
        <v>0</v>
      </c>
      <c r="BU16" s="1397"/>
      <c r="BV16" s="1397">
        <v>0</v>
      </c>
      <c r="BW16" s="1397"/>
      <c r="BX16" s="1397"/>
      <c r="BY16" s="1397"/>
      <c r="BZ16" s="1397"/>
      <c r="CA16" s="1397">
        <v>0</v>
      </c>
      <c r="CB16" s="1397"/>
      <c r="CC16" s="1397">
        <v>0</v>
      </c>
      <c r="CD16" s="1397"/>
      <c r="CE16" s="1397"/>
      <c r="CF16" s="1397"/>
      <c r="CG16" s="1397"/>
      <c r="CH16" s="1397"/>
      <c r="CI16" s="1397">
        <v>0</v>
      </c>
      <c r="CJ16" s="1397"/>
      <c r="CK16" s="1397"/>
      <c r="CL16" s="1397"/>
      <c r="CM16" s="1397"/>
      <c r="CN16" s="1397"/>
      <c r="CO16" s="1397">
        <v>0</v>
      </c>
      <c r="CP16" s="1397"/>
      <c r="CQ16" s="1397"/>
      <c r="CR16" s="1397"/>
      <c r="CS16" s="1397"/>
      <c r="CT16" s="1397">
        <v>0</v>
      </c>
      <c r="CU16" s="1397">
        <v>0</v>
      </c>
      <c r="CV16" s="1397"/>
      <c r="CW16" s="1397"/>
      <c r="CX16" s="1397">
        <v>0</v>
      </c>
      <c r="CY16" s="1397"/>
      <c r="CZ16" s="1397"/>
      <c r="DA16" s="1397">
        <v>0</v>
      </c>
      <c r="DB16" s="1397"/>
      <c r="DC16" s="1397"/>
      <c r="DD16" s="1397"/>
      <c r="DE16" s="1397">
        <v>0</v>
      </c>
      <c r="DF16" s="1397">
        <v>0</v>
      </c>
      <c r="DG16" s="1397"/>
      <c r="DH16" s="1397"/>
      <c r="DI16" s="1397">
        <v>0</v>
      </c>
      <c r="DJ16" s="1397"/>
      <c r="DK16" s="1397"/>
      <c r="DL16" s="1397">
        <v>0</v>
      </c>
      <c r="DM16" s="1397"/>
      <c r="DN16" s="1397"/>
      <c r="DO16" s="1397"/>
      <c r="DP16" s="1397"/>
      <c r="DQ16" s="1397"/>
      <c r="DR16" s="1397">
        <v>0</v>
      </c>
      <c r="DS16" s="1397"/>
      <c r="DT16" s="1397">
        <v>0</v>
      </c>
      <c r="DU16" s="1397"/>
      <c r="DV16" s="1397"/>
      <c r="DW16" s="1397">
        <v>0</v>
      </c>
      <c r="DX16" s="1397"/>
      <c r="DY16" s="1397"/>
      <c r="DZ16" s="1397"/>
      <c r="EA16" s="1397"/>
      <c r="EB16" s="1397">
        <v>0</v>
      </c>
      <c r="EC16" s="1397"/>
      <c r="ED16" s="1397"/>
      <c r="EE16" s="1397"/>
      <c r="EF16" s="1397">
        <v>0</v>
      </c>
      <c r="EG16" s="1397">
        <v>0</v>
      </c>
      <c r="EH16" s="1397"/>
      <c r="EI16" s="1397"/>
      <c r="EJ16" s="1397">
        <v>0</v>
      </c>
      <c r="EK16" s="1397"/>
      <c r="EL16" s="1397"/>
      <c r="EM16" s="1397">
        <v>0</v>
      </c>
      <c r="EN16" s="1397"/>
      <c r="EO16" s="1397"/>
      <c r="EP16" s="1397"/>
      <c r="EQ16" s="1397"/>
      <c r="ER16" s="1397"/>
      <c r="ES16" s="1397">
        <v>-20134578.286134463</v>
      </c>
      <c r="ET16" s="1397">
        <v>37045237</v>
      </c>
      <c r="EU16" s="1397">
        <v>2498362</v>
      </c>
      <c r="EV16" s="1397">
        <v>34546875</v>
      </c>
      <c r="EW16" s="1397">
        <v>0</v>
      </c>
      <c r="EX16" s="1397"/>
      <c r="EY16" s="1397"/>
      <c r="EZ16" s="1397">
        <v>-53204633.009999998</v>
      </c>
      <c r="FA16" s="1397"/>
      <c r="FB16" s="1397"/>
      <c r="FC16" s="1397">
        <v>-53204633.009999998</v>
      </c>
      <c r="FD16" s="1397">
        <v>-3975182.2761344658</v>
      </c>
      <c r="FE16" s="1397"/>
      <c r="FF16" s="1397">
        <v>53174905.495224968</v>
      </c>
      <c r="FG16" s="1397"/>
      <c r="FH16" s="1397"/>
      <c r="FI16" s="1397"/>
      <c r="FJ16" s="1397"/>
      <c r="FK16" s="1397"/>
      <c r="FL16" s="1397">
        <v>91564730.949090511</v>
      </c>
      <c r="FM16" s="1198">
        <v>0</v>
      </c>
    </row>
    <row r="17" spans="2:169">
      <c r="B17" s="1200"/>
      <c r="C17" s="1397"/>
      <c r="D17" s="1397"/>
      <c r="E17" s="1397"/>
      <c r="F17" s="1397"/>
      <c r="G17" s="1397"/>
      <c r="H17" s="1397"/>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c r="AK17" s="1397"/>
      <c r="AL17" s="1397"/>
      <c r="AM17" s="1397"/>
      <c r="AN17" s="1397"/>
      <c r="AO17" s="1397"/>
      <c r="AP17" s="1397"/>
      <c r="AQ17" s="1397"/>
      <c r="AR17" s="1397"/>
      <c r="AS17" s="1397"/>
      <c r="AT17" s="1397"/>
      <c r="AU17" s="1397"/>
      <c r="AV17" s="1397"/>
      <c r="AW17" s="1397"/>
      <c r="AX17" s="1397"/>
      <c r="AY17" s="1397"/>
      <c r="AZ17" s="1397"/>
      <c r="BA17" s="1397"/>
      <c r="BB17" s="1397"/>
      <c r="BC17" s="1397"/>
      <c r="BD17" s="1397"/>
      <c r="BE17" s="1397"/>
      <c r="BF17" s="1397"/>
      <c r="BG17" s="1397"/>
      <c r="BH17" s="1397"/>
      <c r="BI17" s="1397"/>
      <c r="BJ17" s="1397"/>
      <c r="BK17" s="1397"/>
      <c r="BL17" s="1397"/>
      <c r="BM17" s="1397"/>
      <c r="BN17" s="1397"/>
      <c r="BO17" s="1397"/>
      <c r="BP17" s="1397"/>
      <c r="BQ17" s="1397"/>
      <c r="BR17" s="1397"/>
      <c r="BS17" s="1397"/>
      <c r="BT17" s="1397"/>
      <c r="BU17" s="1397"/>
      <c r="BV17" s="1397"/>
      <c r="BW17" s="1397"/>
      <c r="BX17" s="1397"/>
      <c r="BY17" s="1397"/>
      <c r="BZ17" s="1397"/>
      <c r="CA17" s="1397"/>
      <c r="CB17" s="1397"/>
      <c r="CC17" s="1397"/>
      <c r="CD17" s="1397"/>
      <c r="CE17" s="1397"/>
      <c r="CF17" s="1397"/>
      <c r="CG17" s="1397"/>
      <c r="CH17" s="1397"/>
      <c r="CI17" s="1397"/>
      <c r="CJ17" s="1397"/>
      <c r="CK17" s="1397"/>
      <c r="CL17" s="1397"/>
      <c r="CM17" s="1397"/>
      <c r="CN17" s="1397"/>
      <c r="CO17" s="1397"/>
      <c r="CP17" s="1397"/>
      <c r="CQ17" s="1397"/>
      <c r="CR17" s="1397"/>
      <c r="CS17" s="1397"/>
      <c r="CT17" s="1397"/>
      <c r="CU17" s="1397"/>
      <c r="CV17" s="1397"/>
      <c r="CW17" s="1397"/>
      <c r="CX17" s="1397"/>
      <c r="CY17" s="1397"/>
      <c r="CZ17" s="1397"/>
      <c r="DA17" s="1397"/>
      <c r="DB17" s="1397"/>
      <c r="DC17" s="1397"/>
      <c r="DD17" s="1397"/>
      <c r="DE17" s="1397"/>
      <c r="DF17" s="1397"/>
      <c r="DG17" s="1397"/>
      <c r="DH17" s="1397"/>
      <c r="DI17" s="1397"/>
      <c r="DJ17" s="1397"/>
      <c r="DK17" s="1397"/>
      <c r="DL17" s="1397"/>
      <c r="DM17" s="1397"/>
      <c r="DN17" s="1397"/>
      <c r="DO17" s="1397"/>
      <c r="DP17" s="1397"/>
      <c r="DQ17" s="1397"/>
      <c r="DR17" s="1397"/>
      <c r="DS17" s="1397"/>
      <c r="DT17" s="1397"/>
      <c r="DU17" s="1397"/>
      <c r="DV17" s="1397"/>
      <c r="DW17" s="1397"/>
      <c r="DX17" s="1397"/>
      <c r="DY17" s="1397"/>
      <c r="DZ17" s="1397"/>
      <c r="EA17" s="1397"/>
      <c r="EB17" s="1397"/>
      <c r="EC17" s="1397"/>
      <c r="ED17" s="1397"/>
      <c r="EE17" s="1397"/>
      <c r="EF17" s="1397"/>
      <c r="EG17" s="1397"/>
      <c r="EH17" s="1397"/>
      <c r="EI17" s="1397"/>
      <c r="EJ17" s="1397"/>
      <c r="EK17" s="1397"/>
      <c r="EL17" s="1397"/>
      <c r="EM17" s="1397"/>
      <c r="EN17" s="1397"/>
      <c r="EO17" s="1397"/>
      <c r="EP17" s="1397"/>
      <c r="EQ17" s="1397"/>
      <c r="ER17" s="1397"/>
      <c r="ES17" s="1397"/>
      <c r="ET17" s="1397"/>
      <c r="EU17" s="1397"/>
      <c r="EV17" s="1397"/>
      <c r="EW17" s="1397"/>
      <c r="EX17" s="1397"/>
      <c r="EY17" s="1397"/>
      <c r="EZ17" s="1397"/>
      <c r="FA17" s="1397"/>
      <c r="FB17" s="1397"/>
      <c r="FC17" s="1397"/>
      <c r="FD17" s="1397"/>
      <c r="FE17" s="1397"/>
      <c r="FF17" s="1397"/>
      <c r="FG17" s="1397"/>
      <c r="FH17" s="1397"/>
      <c r="FI17" s="1397"/>
      <c r="FJ17" s="1397"/>
      <c r="FK17" s="1397"/>
      <c r="FL17" s="1397"/>
      <c r="FM17" s="1198"/>
    </row>
    <row r="18" spans="2:169">
      <c r="B18" s="1200"/>
      <c r="C18" s="1397"/>
      <c r="D18" s="1397"/>
      <c r="E18" s="1397"/>
      <c r="F18" s="1397"/>
      <c r="G18" s="1397"/>
      <c r="H18" s="1397"/>
      <c r="I18" s="1397"/>
      <c r="J18" s="1397"/>
      <c r="K18" s="1397"/>
      <c r="L18" s="1397"/>
      <c r="M18" s="1397"/>
      <c r="N18" s="1397"/>
      <c r="O18" s="1397"/>
      <c r="P18" s="1397"/>
      <c r="Q18" s="1397"/>
      <c r="R18" s="1397"/>
      <c r="S18" s="1397"/>
      <c r="T18" s="1397"/>
      <c r="U18" s="1397"/>
      <c r="V18" s="1397"/>
      <c r="W18" s="1397"/>
      <c r="X18" s="1397"/>
      <c r="Y18" s="1397"/>
      <c r="Z18" s="1397"/>
      <c r="AA18" s="1397"/>
      <c r="AB18" s="1397"/>
      <c r="AC18" s="1397"/>
      <c r="AD18" s="1397"/>
      <c r="AE18" s="1397"/>
      <c r="AF18" s="1397"/>
      <c r="AG18" s="1397"/>
      <c r="AH18" s="1397"/>
      <c r="AI18" s="1397"/>
      <c r="AJ18" s="1397"/>
      <c r="AK18" s="1397"/>
      <c r="AL18" s="1397"/>
      <c r="AM18" s="1397"/>
      <c r="AN18" s="1397"/>
      <c r="AO18" s="1397"/>
      <c r="AP18" s="1397"/>
      <c r="AQ18" s="1397"/>
      <c r="AR18" s="1397"/>
      <c r="AS18" s="1397"/>
      <c r="AT18" s="1397"/>
      <c r="AU18" s="1397"/>
      <c r="AV18" s="1397"/>
      <c r="AW18" s="1397"/>
      <c r="AX18" s="1397"/>
      <c r="AY18" s="1397"/>
      <c r="AZ18" s="1397"/>
      <c r="BA18" s="1397"/>
      <c r="BB18" s="1397"/>
      <c r="BC18" s="1397"/>
      <c r="BD18" s="1397"/>
      <c r="BE18" s="1397"/>
      <c r="BF18" s="1397"/>
      <c r="BG18" s="1397"/>
      <c r="BH18" s="1397"/>
      <c r="BI18" s="1397"/>
      <c r="BJ18" s="1397"/>
      <c r="BK18" s="1397"/>
      <c r="BL18" s="1397"/>
      <c r="BM18" s="1397"/>
      <c r="BN18" s="1397"/>
      <c r="BO18" s="1397"/>
      <c r="BP18" s="1397"/>
      <c r="BQ18" s="1397"/>
      <c r="BR18" s="1397"/>
      <c r="BS18" s="1397"/>
      <c r="BT18" s="1397"/>
      <c r="BU18" s="1397"/>
      <c r="BV18" s="1397"/>
      <c r="BW18" s="1397"/>
      <c r="BX18" s="1397"/>
      <c r="BY18" s="1397"/>
      <c r="BZ18" s="1397"/>
      <c r="CA18" s="1397"/>
      <c r="CB18" s="1397"/>
      <c r="CC18" s="1397"/>
      <c r="CD18" s="1397"/>
      <c r="CE18" s="1397"/>
      <c r="CF18" s="1397"/>
      <c r="CG18" s="1397"/>
      <c r="CH18" s="1397"/>
      <c r="CI18" s="1397"/>
      <c r="CJ18" s="1397"/>
      <c r="CK18" s="1397"/>
      <c r="CL18" s="1397"/>
      <c r="CM18" s="1397"/>
      <c r="CN18" s="1397"/>
      <c r="CO18" s="1397"/>
      <c r="CP18" s="1397"/>
      <c r="CQ18" s="1397"/>
      <c r="CR18" s="1397"/>
      <c r="CS18" s="1397"/>
      <c r="CT18" s="1397"/>
      <c r="CU18" s="1397"/>
      <c r="CV18" s="1397"/>
      <c r="CW18" s="1397"/>
      <c r="CX18" s="1397"/>
      <c r="CY18" s="1397"/>
      <c r="CZ18" s="1397"/>
      <c r="DA18" s="1397"/>
      <c r="DB18" s="1397"/>
      <c r="DC18" s="1397"/>
      <c r="DD18" s="1397"/>
      <c r="DE18" s="1397"/>
      <c r="DF18" s="1397"/>
      <c r="DG18" s="1397"/>
      <c r="DH18" s="1397"/>
      <c r="DI18" s="1397"/>
      <c r="DJ18" s="1397"/>
      <c r="DK18" s="1397"/>
      <c r="DL18" s="1397"/>
      <c r="DM18" s="1397"/>
      <c r="DN18" s="1397"/>
      <c r="DO18" s="1397"/>
      <c r="DP18" s="1397"/>
      <c r="DQ18" s="1397"/>
      <c r="DR18" s="1397"/>
      <c r="DS18" s="1397"/>
      <c r="DT18" s="1397"/>
      <c r="DU18" s="1397"/>
      <c r="DV18" s="1397"/>
      <c r="DW18" s="1397"/>
      <c r="DX18" s="1397"/>
      <c r="DY18" s="1397"/>
      <c r="DZ18" s="1397"/>
      <c r="EA18" s="1397"/>
      <c r="EB18" s="1397"/>
      <c r="EC18" s="1397"/>
      <c r="ED18" s="1397"/>
      <c r="EE18" s="1397"/>
      <c r="EF18" s="1397"/>
      <c r="EG18" s="1397"/>
      <c r="EH18" s="1397"/>
      <c r="EI18" s="1397"/>
      <c r="EJ18" s="1397"/>
      <c r="EK18" s="1397"/>
      <c r="EL18" s="1397"/>
      <c r="EM18" s="1397"/>
      <c r="EN18" s="1397"/>
      <c r="EO18" s="1397"/>
      <c r="EP18" s="1397"/>
      <c r="EQ18" s="1397"/>
      <c r="ER18" s="1397"/>
      <c r="ES18" s="1397"/>
      <c r="ET18" s="1397"/>
      <c r="EU18" s="1397"/>
      <c r="EV18" s="1397"/>
      <c r="EW18" s="1397"/>
      <c r="EX18" s="1397"/>
      <c r="EY18" s="1397"/>
      <c r="EZ18" s="1397"/>
      <c r="FA18" s="1397"/>
      <c r="FB18" s="1397"/>
      <c r="FC18" s="1397"/>
      <c r="FD18" s="1397"/>
      <c r="FE18" s="1397"/>
      <c r="FF18" s="1397"/>
      <c r="FG18" s="1397"/>
      <c r="FH18" s="1397"/>
      <c r="FI18" s="1397"/>
      <c r="FJ18" s="1397"/>
      <c r="FK18" s="1397"/>
      <c r="FL18" s="1397"/>
      <c r="FM18" s="1198"/>
    </row>
    <row r="19" spans="2:169">
      <c r="B19" s="1200">
        <v>42370</v>
      </c>
      <c r="C19" s="1397">
        <v>58511732.780000001</v>
      </c>
      <c r="D19" s="1397">
        <v>58511732.780000001</v>
      </c>
      <c r="E19" s="1397">
        <v>22756765.740325082</v>
      </c>
      <c r="F19" s="1397">
        <v>35754967.039674923</v>
      </c>
      <c r="G19" s="1397"/>
      <c r="H19" s="1397"/>
      <c r="I19" s="1397"/>
      <c r="J19" s="1397"/>
      <c r="K19" s="1397"/>
      <c r="L19" s="1397"/>
      <c r="M19" s="1397"/>
      <c r="N19" s="1397"/>
      <c r="O19" s="1397"/>
      <c r="P19" s="1397"/>
      <c r="Q19" s="1397">
        <v>0</v>
      </c>
      <c r="R19" s="1397">
        <v>0</v>
      </c>
      <c r="S19" s="1397">
        <v>0</v>
      </c>
      <c r="T19" s="1397"/>
      <c r="U19" s="1397"/>
      <c r="V19" s="1397"/>
      <c r="W19" s="1397">
        <v>0</v>
      </c>
      <c r="X19" s="1397"/>
      <c r="Y19" s="1397"/>
      <c r="Z19" s="1397"/>
      <c r="AA19" s="1397">
        <v>0</v>
      </c>
      <c r="AB19" s="1397"/>
      <c r="AC19" s="1397"/>
      <c r="AD19" s="1397"/>
      <c r="AE19" s="1397">
        <v>0</v>
      </c>
      <c r="AF19" s="1397"/>
      <c r="AG19" s="1397"/>
      <c r="AH19" s="1397"/>
      <c r="AI19" s="1397">
        <v>0</v>
      </c>
      <c r="AJ19" s="1397"/>
      <c r="AK19" s="1397"/>
      <c r="AL19" s="1397"/>
      <c r="AM19" s="1397">
        <v>0</v>
      </c>
      <c r="AN19" s="1397"/>
      <c r="AO19" s="1397"/>
      <c r="AP19" s="1397"/>
      <c r="AQ19" s="1397">
        <v>0</v>
      </c>
      <c r="AR19" s="1397"/>
      <c r="AS19" s="1397"/>
      <c r="AT19" s="1397"/>
      <c r="AU19" s="1397">
        <v>0</v>
      </c>
      <c r="AV19" s="1397"/>
      <c r="AW19" s="1397"/>
      <c r="AX19" s="1397"/>
      <c r="AY19" s="1397">
        <v>0</v>
      </c>
      <c r="AZ19" s="1397"/>
      <c r="BA19" s="1397"/>
      <c r="BB19" s="1397"/>
      <c r="BC19" s="1397">
        <v>0</v>
      </c>
      <c r="BD19" s="1397"/>
      <c r="BE19" s="1397"/>
      <c r="BF19" s="1397"/>
      <c r="BG19" s="1397">
        <v>0</v>
      </c>
      <c r="BH19" s="1397"/>
      <c r="BI19" s="1397"/>
      <c r="BJ19" s="1397"/>
      <c r="BK19" s="1397"/>
      <c r="BL19" s="1397">
        <v>0</v>
      </c>
      <c r="BM19" s="1397">
        <v>0</v>
      </c>
      <c r="BN19" s="1397"/>
      <c r="BO19" s="1397">
        <v>0</v>
      </c>
      <c r="BP19" s="1397"/>
      <c r="BQ19" s="1397"/>
      <c r="BR19" s="1397"/>
      <c r="BS19" s="1397"/>
      <c r="BT19" s="1397">
        <v>0</v>
      </c>
      <c r="BU19" s="1397"/>
      <c r="BV19" s="1397">
        <v>0</v>
      </c>
      <c r="BW19" s="1397"/>
      <c r="BX19" s="1397"/>
      <c r="BY19" s="1397"/>
      <c r="BZ19" s="1397"/>
      <c r="CA19" s="1397">
        <v>0</v>
      </c>
      <c r="CB19" s="1397"/>
      <c r="CC19" s="1397">
        <v>0</v>
      </c>
      <c r="CD19" s="1397"/>
      <c r="CE19" s="1397"/>
      <c r="CF19" s="1397"/>
      <c r="CG19" s="1397"/>
      <c r="CH19" s="1397"/>
      <c r="CI19" s="1397">
        <v>0</v>
      </c>
      <c r="CJ19" s="1397"/>
      <c r="CK19" s="1397"/>
      <c r="CL19" s="1397"/>
      <c r="CM19" s="1397"/>
      <c r="CN19" s="1397"/>
      <c r="CO19" s="1397">
        <v>0</v>
      </c>
      <c r="CP19" s="1397"/>
      <c r="CQ19" s="1397"/>
      <c r="CR19" s="1397"/>
      <c r="CS19" s="1397"/>
      <c r="CT19" s="1397">
        <v>0</v>
      </c>
      <c r="CU19" s="1397">
        <v>0</v>
      </c>
      <c r="CV19" s="1397"/>
      <c r="CW19" s="1397"/>
      <c r="CX19" s="1397">
        <v>0</v>
      </c>
      <c r="CY19" s="1397"/>
      <c r="CZ19" s="1397"/>
      <c r="DA19" s="1397">
        <v>0</v>
      </c>
      <c r="DB19" s="1397"/>
      <c r="DC19" s="1397"/>
      <c r="DD19" s="1397"/>
      <c r="DE19" s="1397">
        <v>0</v>
      </c>
      <c r="DF19" s="1397">
        <v>0</v>
      </c>
      <c r="DG19" s="1397"/>
      <c r="DH19" s="1397"/>
      <c r="DI19" s="1397">
        <v>0</v>
      </c>
      <c r="DJ19" s="1397"/>
      <c r="DK19" s="1397"/>
      <c r="DL19" s="1397">
        <v>0</v>
      </c>
      <c r="DM19" s="1397"/>
      <c r="DN19" s="1397"/>
      <c r="DO19" s="1397"/>
      <c r="DP19" s="1397"/>
      <c r="DQ19" s="1397"/>
      <c r="DR19" s="1397">
        <v>0</v>
      </c>
      <c r="DS19" s="1397"/>
      <c r="DT19" s="1397">
        <v>0</v>
      </c>
      <c r="DU19" s="1397"/>
      <c r="DV19" s="1397"/>
      <c r="DW19" s="1397">
        <v>0</v>
      </c>
      <c r="DX19" s="1397"/>
      <c r="DY19" s="1397"/>
      <c r="DZ19" s="1397"/>
      <c r="EA19" s="1397"/>
      <c r="EB19" s="1397">
        <v>0</v>
      </c>
      <c r="EC19" s="1397"/>
      <c r="ED19" s="1397"/>
      <c r="EE19" s="1397"/>
      <c r="EF19" s="1397">
        <v>0</v>
      </c>
      <c r="EG19" s="1397">
        <v>0</v>
      </c>
      <c r="EH19" s="1397"/>
      <c r="EI19" s="1397"/>
      <c r="EJ19" s="1397">
        <v>0</v>
      </c>
      <c r="EK19" s="1397"/>
      <c r="EL19" s="1397"/>
      <c r="EM19" s="1397">
        <v>0</v>
      </c>
      <c r="EN19" s="1397"/>
      <c r="EO19" s="1397"/>
      <c r="EP19" s="1397"/>
      <c r="EQ19" s="1397"/>
      <c r="ER19" s="1397"/>
      <c r="ES19" s="1397">
        <v>-18844927.405179061</v>
      </c>
      <c r="ET19" s="1397">
        <v>37045237</v>
      </c>
      <c r="EU19" s="1397">
        <v>2498362</v>
      </c>
      <c r="EV19" s="1397">
        <v>34546875</v>
      </c>
      <c r="EW19" s="1397">
        <v>0</v>
      </c>
      <c r="EX19" s="1397"/>
      <c r="EY19" s="1397"/>
      <c r="EZ19" s="1397">
        <v>-53204633.009999998</v>
      </c>
      <c r="FA19" s="1397"/>
      <c r="FB19" s="1397"/>
      <c r="FC19" s="1397">
        <v>-53204633.009999998</v>
      </c>
      <c r="FD19" s="1397">
        <v>-2685531.3951790617</v>
      </c>
      <c r="FE19" s="1397"/>
      <c r="FF19" s="1397">
        <v>52867962.340325005</v>
      </c>
      <c r="FG19" s="1397"/>
      <c r="FH19" s="1397"/>
      <c r="FI19" s="1397"/>
      <c r="FJ19" s="1397"/>
      <c r="FK19" s="1397"/>
      <c r="FL19" s="1397">
        <v>92534767.715145946</v>
      </c>
      <c r="FM19" s="1198">
        <v>0</v>
      </c>
    </row>
    <row r="20" spans="2:169">
      <c r="B20" s="1200">
        <v>42401</v>
      </c>
      <c r="C20" s="1397">
        <v>58304470.800000012</v>
      </c>
      <c r="D20" s="1397">
        <v>58304470.800000012</v>
      </c>
      <c r="E20" s="1397">
        <v>22676156.055709008</v>
      </c>
      <c r="F20" s="1397">
        <v>35628314.744291</v>
      </c>
      <c r="G20" s="1397"/>
      <c r="H20" s="1397"/>
      <c r="I20" s="1397"/>
      <c r="J20" s="1397"/>
      <c r="K20" s="1397"/>
      <c r="L20" s="1397"/>
      <c r="M20" s="1397"/>
      <c r="N20" s="1397"/>
      <c r="O20" s="1397"/>
      <c r="P20" s="1397"/>
      <c r="Q20" s="1397">
        <v>0</v>
      </c>
      <c r="R20" s="1397">
        <v>0</v>
      </c>
      <c r="S20" s="1397">
        <v>0</v>
      </c>
      <c r="T20" s="1397"/>
      <c r="U20" s="1397"/>
      <c r="V20" s="1397"/>
      <c r="W20" s="1397">
        <v>0</v>
      </c>
      <c r="X20" s="1397"/>
      <c r="Y20" s="1397"/>
      <c r="Z20" s="1397"/>
      <c r="AA20" s="1397">
        <v>0</v>
      </c>
      <c r="AB20" s="1397"/>
      <c r="AC20" s="1397"/>
      <c r="AD20" s="1397"/>
      <c r="AE20" s="1397">
        <v>0</v>
      </c>
      <c r="AF20" s="1397"/>
      <c r="AG20" s="1397"/>
      <c r="AH20" s="1397"/>
      <c r="AI20" s="1397">
        <v>0</v>
      </c>
      <c r="AJ20" s="1397"/>
      <c r="AK20" s="1397"/>
      <c r="AL20" s="1397"/>
      <c r="AM20" s="1397">
        <v>0</v>
      </c>
      <c r="AN20" s="1397"/>
      <c r="AO20" s="1397"/>
      <c r="AP20" s="1397"/>
      <c r="AQ20" s="1397">
        <v>0</v>
      </c>
      <c r="AR20" s="1397"/>
      <c r="AS20" s="1397"/>
      <c r="AT20" s="1397"/>
      <c r="AU20" s="1397">
        <v>0</v>
      </c>
      <c r="AV20" s="1397"/>
      <c r="AW20" s="1397"/>
      <c r="AX20" s="1397"/>
      <c r="AY20" s="1397">
        <v>0</v>
      </c>
      <c r="AZ20" s="1397"/>
      <c r="BA20" s="1397"/>
      <c r="BB20" s="1397"/>
      <c r="BC20" s="1397">
        <v>0</v>
      </c>
      <c r="BD20" s="1397"/>
      <c r="BE20" s="1397"/>
      <c r="BF20" s="1397"/>
      <c r="BG20" s="1397">
        <v>0</v>
      </c>
      <c r="BH20" s="1397"/>
      <c r="BI20" s="1397"/>
      <c r="BJ20" s="1397"/>
      <c r="BK20" s="1397"/>
      <c r="BL20" s="1397">
        <v>0</v>
      </c>
      <c r="BM20" s="1397">
        <v>0</v>
      </c>
      <c r="BN20" s="1397"/>
      <c r="BO20" s="1397">
        <v>0</v>
      </c>
      <c r="BP20" s="1397"/>
      <c r="BQ20" s="1397"/>
      <c r="BR20" s="1397"/>
      <c r="BS20" s="1397"/>
      <c r="BT20" s="1397">
        <v>0</v>
      </c>
      <c r="BU20" s="1397"/>
      <c r="BV20" s="1397">
        <v>0</v>
      </c>
      <c r="BW20" s="1397"/>
      <c r="BX20" s="1397"/>
      <c r="BY20" s="1397"/>
      <c r="BZ20" s="1397"/>
      <c r="CA20" s="1397">
        <v>0</v>
      </c>
      <c r="CB20" s="1397"/>
      <c r="CC20" s="1397">
        <v>0</v>
      </c>
      <c r="CD20" s="1397"/>
      <c r="CE20" s="1397"/>
      <c r="CF20" s="1397"/>
      <c r="CG20" s="1397"/>
      <c r="CH20" s="1397"/>
      <c r="CI20" s="1397">
        <v>0</v>
      </c>
      <c r="CJ20" s="1397"/>
      <c r="CK20" s="1397"/>
      <c r="CL20" s="1397"/>
      <c r="CM20" s="1397"/>
      <c r="CN20" s="1397"/>
      <c r="CO20" s="1397">
        <v>0</v>
      </c>
      <c r="CP20" s="1397"/>
      <c r="CQ20" s="1397"/>
      <c r="CR20" s="1397"/>
      <c r="CS20" s="1397"/>
      <c r="CT20" s="1397">
        <v>0</v>
      </c>
      <c r="CU20" s="1397">
        <v>0</v>
      </c>
      <c r="CV20" s="1397"/>
      <c r="CW20" s="1397"/>
      <c r="CX20" s="1397">
        <v>0</v>
      </c>
      <c r="CY20" s="1397"/>
      <c r="CZ20" s="1397"/>
      <c r="DA20" s="1397">
        <v>0</v>
      </c>
      <c r="DB20" s="1397"/>
      <c r="DC20" s="1397"/>
      <c r="DD20" s="1397"/>
      <c r="DE20" s="1397">
        <v>0</v>
      </c>
      <c r="DF20" s="1397">
        <v>0</v>
      </c>
      <c r="DG20" s="1397"/>
      <c r="DH20" s="1397"/>
      <c r="DI20" s="1397">
        <v>0</v>
      </c>
      <c r="DJ20" s="1397"/>
      <c r="DK20" s="1397"/>
      <c r="DL20" s="1397">
        <v>0</v>
      </c>
      <c r="DM20" s="1397"/>
      <c r="DN20" s="1397"/>
      <c r="DO20" s="1397"/>
      <c r="DP20" s="1397"/>
      <c r="DQ20" s="1397"/>
      <c r="DR20" s="1397">
        <v>0</v>
      </c>
      <c r="DS20" s="1397"/>
      <c r="DT20" s="1397">
        <v>0</v>
      </c>
      <c r="DU20" s="1397"/>
      <c r="DV20" s="1397"/>
      <c r="DW20" s="1397">
        <v>0</v>
      </c>
      <c r="DX20" s="1397"/>
      <c r="DY20" s="1397"/>
      <c r="DZ20" s="1397"/>
      <c r="EA20" s="1397"/>
      <c r="EB20" s="1397">
        <v>0</v>
      </c>
      <c r="EC20" s="1397"/>
      <c r="ED20" s="1397"/>
      <c r="EE20" s="1397"/>
      <c r="EF20" s="1397">
        <v>0</v>
      </c>
      <c r="EG20" s="1397">
        <v>0</v>
      </c>
      <c r="EH20" s="1397"/>
      <c r="EI20" s="1397"/>
      <c r="EJ20" s="1397">
        <v>0</v>
      </c>
      <c r="EK20" s="1397"/>
      <c r="EL20" s="1397"/>
      <c r="EM20" s="1397">
        <v>0</v>
      </c>
      <c r="EN20" s="1397"/>
      <c r="EO20" s="1397"/>
      <c r="EP20" s="1397"/>
      <c r="EQ20" s="1397"/>
      <c r="ER20" s="1397"/>
      <c r="ES20" s="1397">
        <v>-19381433.393419601</v>
      </c>
      <c r="ET20" s="1397">
        <v>37045237</v>
      </c>
      <c r="EU20" s="1397">
        <v>2498362</v>
      </c>
      <c r="EV20" s="1397">
        <v>34546875</v>
      </c>
      <c r="EW20" s="1397">
        <v>0</v>
      </c>
      <c r="EX20" s="1397"/>
      <c r="EY20" s="1397"/>
      <c r="EZ20" s="1397">
        <v>-53204633.009999998</v>
      </c>
      <c r="FA20" s="1397"/>
      <c r="FB20" s="1397"/>
      <c r="FC20" s="1397">
        <v>-53204633.009999998</v>
      </c>
      <c r="FD20" s="1397">
        <v>-3222037.3834196045</v>
      </c>
      <c r="FE20" s="1397"/>
      <c r="FF20" s="1397">
        <v>54283627.27897498</v>
      </c>
      <c r="FG20" s="1397"/>
      <c r="FH20" s="1397"/>
      <c r="FI20" s="1397"/>
      <c r="FJ20" s="1397"/>
      <c r="FK20" s="1397"/>
      <c r="FL20" s="1397">
        <v>93206664.685555398</v>
      </c>
      <c r="FM20" s="1198">
        <v>0</v>
      </c>
    </row>
    <row r="21" spans="2:169">
      <c r="B21" s="1200">
        <v>42430</v>
      </c>
      <c r="C21" s="1397">
        <v>58314951.969999999</v>
      </c>
      <c r="D21" s="1397">
        <v>58314951.969999999</v>
      </c>
      <c r="E21" s="1397">
        <v>22680232.460885234</v>
      </c>
      <c r="F21" s="1397">
        <v>35634719.509114765</v>
      </c>
      <c r="G21" s="1397"/>
      <c r="H21" s="1397"/>
      <c r="I21" s="1397"/>
      <c r="J21" s="1397"/>
      <c r="K21" s="1397"/>
      <c r="L21" s="1397"/>
      <c r="M21" s="1397"/>
      <c r="N21" s="1397"/>
      <c r="O21" s="1397"/>
      <c r="P21" s="1397"/>
      <c r="Q21" s="1397">
        <v>0</v>
      </c>
      <c r="R21" s="1397">
        <v>0</v>
      </c>
      <c r="S21" s="1397">
        <v>0</v>
      </c>
      <c r="T21" s="1397"/>
      <c r="U21" s="1397"/>
      <c r="V21" s="1397"/>
      <c r="W21" s="1397">
        <v>0</v>
      </c>
      <c r="X21" s="1397"/>
      <c r="Y21" s="1397"/>
      <c r="Z21" s="1397"/>
      <c r="AA21" s="1397">
        <v>0</v>
      </c>
      <c r="AB21" s="1397"/>
      <c r="AC21" s="1397"/>
      <c r="AD21" s="1397"/>
      <c r="AE21" s="1397">
        <v>0</v>
      </c>
      <c r="AF21" s="1397"/>
      <c r="AG21" s="1397"/>
      <c r="AH21" s="1397"/>
      <c r="AI21" s="1397">
        <v>0</v>
      </c>
      <c r="AJ21" s="1397"/>
      <c r="AK21" s="1397"/>
      <c r="AL21" s="1397"/>
      <c r="AM21" s="1397">
        <v>0</v>
      </c>
      <c r="AN21" s="1397"/>
      <c r="AO21" s="1397"/>
      <c r="AP21" s="1397"/>
      <c r="AQ21" s="1397">
        <v>0</v>
      </c>
      <c r="AR21" s="1397"/>
      <c r="AS21" s="1397"/>
      <c r="AT21" s="1397"/>
      <c r="AU21" s="1397">
        <v>0</v>
      </c>
      <c r="AV21" s="1397"/>
      <c r="AW21" s="1397"/>
      <c r="AX21" s="1397"/>
      <c r="AY21" s="1397">
        <v>0</v>
      </c>
      <c r="AZ21" s="1397"/>
      <c r="BA21" s="1397"/>
      <c r="BB21" s="1397"/>
      <c r="BC21" s="1397">
        <v>0</v>
      </c>
      <c r="BD21" s="1397"/>
      <c r="BE21" s="1397"/>
      <c r="BF21" s="1397"/>
      <c r="BG21" s="1397">
        <v>0</v>
      </c>
      <c r="BH21" s="1397"/>
      <c r="BI21" s="1397"/>
      <c r="BJ21" s="1397"/>
      <c r="BK21" s="1397"/>
      <c r="BL21" s="1397">
        <v>0</v>
      </c>
      <c r="BM21" s="1397">
        <v>0</v>
      </c>
      <c r="BN21" s="1397"/>
      <c r="BO21" s="1397">
        <v>0</v>
      </c>
      <c r="BP21" s="1397"/>
      <c r="BQ21" s="1397"/>
      <c r="BR21" s="1397"/>
      <c r="BS21" s="1397"/>
      <c r="BT21" s="1397">
        <v>0</v>
      </c>
      <c r="BU21" s="1397"/>
      <c r="BV21" s="1397">
        <v>0</v>
      </c>
      <c r="BW21" s="1397"/>
      <c r="BX21" s="1397"/>
      <c r="BY21" s="1397"/>
      <c r="BZ21" s="1397"/>
      <c r="CA21" s="1397">
        <v>0</v>
      </c>
      <c r="CB21" s="1397"/>
      <c r="CC21" s="1397">
        <v>0</v>
      </c>
      <c r="CD21" s="1397"/>
      <c r="CE21" s="1397"/>
      <c r="CF21" s="1397"/>
      <c r="CG21" s="1397"/>
      <c r="CH21" s="1397"/>
      <c r="CI21" s="1397">
        <v>0</v>
      </c>
      <c r="CJ21" s="1397"/>
      <c r="CK21" s="1397"/>
      <c r="CL21" s="1397"/>
      <c r="CM21" s="1397"/>
      <c r="CN21" s="1397"/>
      <c r="CO21" s="1397">
        <v>0</v>
      </c>
      <c r="CP21" s="1397"/>
      <c r="CQ21" s="1397"/>
      <c r="CR21" s="1397"/>
      <c r="CS21" s="1397"/>
      <c r="CT21" s="1397">
        <v>0</v>
      </c>
      <c r="CU21" s="1397">
        <v>0</v>
      </c>
      <c r="CV21" s="1397"/>
      <c r="CW21" s="1397"/>
      <c r="CX21" s="1397">
        <v>0</v>
      </c>
      <c r="CY21" s="1397"/>
      <c r="CZ21" s="1397"/>
      <c r="DA21" s="1397">
        <v>0</v>
      </c>
      <c r="DB21" s="1397"/>
      <c r="DC21" s="1397"/>
      <c r="DD21" s="1397"/>
      <c r="DE21" s="1397">
        <v>0</v>
      </c>
      <c r="DF21" s="1397">
        <v>0</v>
      </c>
      <c r="DG21" s="1397"/>
      <c r="DH21" s="1397"/>
      <c r="DI21" s="1397">
        <v>0</v>
      </c>
      <c r="DJ21" s="1397"/>
      <c r="DK21" s="1397"/>
      <c r="DL21" s="1397">
        <v>0</v>
      </c>
      <c r="DM21" s="1397"/>
      <c r="DN21" s="1397"/>
      <c r="DO21" s="1397"/>
      <c r="DP21" s="1397"/>
      <c r="DQ21" s="1397"/>
      <c r="DR21" s="1397">
        <v>0</v>
      </c>
      <c r="DS21" s="1397"/>
      <c r="DT21" s="1397">
        <v>0</v>
      </c>
      <c r="DU21" s="1397"/>
      <c r="DV21" s="1397"/>
      <c r="DW21" s="1397">
        <v>0</v>
      </c>
      <c r="DX21" s="1397"/>
      <c r="DY21" s="1397"/>
      <c r="DZ21" s="1397"/>
      <c r="EA21" s="1397"/>
      <c r="EB21" s="1397">
        <v>0</v>
      </c>
      <c r="EC21" s="1397"/>
      <c r="ED21" s="1397"/>
      <c r="EE21" s="1397"/>
      <c r="EF21" s="1397">
        <v>0</v>
      </c>
      <c r="EG21" s="1397">
        <v>0</v>
      </c>
      <c r="EH21" s="1397"/>
      <c r="EI21" s="1397"/>
      <c r="EJ21" s="1397">
        <v>0</v>
      </c>
      <c r="EK21" s="1397"/>
      <c r="EL21" s="1397"/>
      <c r="EM21" s="1397">
        <v>0</v>
      </c>
      <c r="EN21" s="1397"/>
      <c r="EO21" s="1397"/>
      <c r="EP21" s="1397"/>
      <c r="EQ21" s="1397"/>
      <c r="ER21" s="1397"/>
      <c r="ES21" s="1397">
        <v>-20098516.093419604</v>
      </c>
      <c r="ET21" s="1397">
        <v>37045237</v>
      </c>
      <c r="EU21" s="1397">
        <v>2498362</v>
      </c>
      <c r="EV21" s="1397">
        <v>34546875</v>
      </c>
      <c r="EW21" s="1397">
        <v>0</v>
      </c>
      <c r="EX21" s="1397"/>
      <c r="EY21" s="1397"/>
      <c r="EZ21" s="1397">
        <v>-53204633.009999998</v>
      </c>
      <c r="FA21" s="1397"/>
      <c r="FB21" s="1397"/>
      <c r="FC21" s="1397">
        <v>-53204633.009999998</v>
      </c>
      <c r="FD21" s="1397">
        <v>-3939120.0834196056</v>
      </c>
      <c r="FE21" s="1397"/>
      <c r="FF21" s="1397">
        <v>55346966.308974996</v>
      </c>
      <c r="FG21" s="1397"/>
      <c r="FH21" s="1397"/>
      <c r="FI21" s="1397"/>
      <c r="FJ21" s="1397"/>
      <c r="FK21" s="1397"/>
      <c r="FL21" s="1397">
        <v>93563402.185555398</v>
      </c>
      <c r="FM21" s="1198">
        <v>0</v>
      </c>
    </row>
    <row r="22" spans="2:169">
      <c r="B22" s="1200">
        <v>42461</v>
      </c>
      <c r="C22" s="1397">
        <v>58346211.469999999</v>
      </c>
      <c r="D22" s="1397">
        <v>58346211.469999999</v>
      </c>
      <c r="E22" s="1397">
        <v>22692390.109999999</v>
      </c>
      <c r="F22" s="1397">
        <v>35653821.359999999</v>
      </c>
      <c r="G22" s="1397"/>
      <c r="H22" s="1397"/>
      <c r="I22" s="1397"/>
      <c r="J22" s="1397"/>
      <c r="K22" s="1397"/>
      <c r="L22" s="1397"/>
      <c r="M22" s="1397"/>
      <c r="N22" s="1397"/>
      <c r="O22" s="1397"/>
      <c r="P22" s="1397"/>
      <c r="Q22" s="1397">
        <v>0</v>
      </c>
      <c r="R22" s="1397">
        <v>0</v>
      </c>
      <c r="S22" s="1397">
        <v>0</v>
      </c>
      <c r="T22" s="1397"/>
      <c r="U22" s="1397"/>
      <c r="V22" s="1397"/>
      <c r="W22" s="1397">
        <v>0</v>
      </c>
      <c r="X22" s="1397"/>
      <c r="Y22" s="1397"/>
      <c r="Z22" s="1397"/>
      <c r="AA22" s="1397">
        <v>0</v>
      </c>
      <c r="AB22" s="1397"/>
      <c r="AC22" s="1397"/>
      <c r="AD22" s="1397"/>
      <c r="AE22" s="1397">
        <v>0</v>
      </c>
      <c r="AF22" s="1397"/>
      <c r="AG22" s="1397"/>
      <c r="AH22" s="1397"/>
      <c r="AI22" s="1397">
        <v>0</v>
      </c>
      <c r="AJ22" s="1397"/>
      <c r="AK22" s="1397"/>
      <c r="AL22" s="1397"/>
      <c r="AM22" s="1397">
        <v>0</v>
      </c>
      <c r="AN22" s="1397"/>
      <c r="AO22" s="1397"/>
      <c r="AP22" s="1397"/>
      <c r="AQ22" s="1397">
        <v>0</v>
      </c>
      <c r="AR22" s="1397"/>
      <c r="AS22" s="1397"/>
      <c r="AT22" s="1397"/>
      <c r="AU22" s="1397">
        <v>0</v>
      </c>
      <c r="AV22" s="1397"/>
      <c r="AW22" s="1397"/>
      <c r="AX22" s="1397"/>
      <c r="AY22" s="1397">
        <v>0</v>
      </c>
      <c r="AZ22" s="1397"/>
      <c r="BA22" s="1397"/>
      <c r="BB22" s="1397"/>
      <c r="BC22" s="1397">
        <v>0</v>
      </c>
      <c r="BD22" s="1397"/>
      <c r="BE22" s="1397"/>
      <c r="BF22" s="1397"/>
      <c r="BG22" s="1397">
        <v>0</v>
      </c>
      <c r="BH22" s="1397"/>
      <c r="BI22" s="1397"/>
      <c r="BJ22" s="1397"/>
      <c r="BK22" s="1397"/>
      <c r="BL22" s="1397">
        <v>0</v>
      </c>
      <c r="BM22" s="1397">
        <v>0</v>
      </c>
      <c r="BN22" s="1397"/>
      <c r="BO22" s="1397">
        <v>0</v>
      </c>
      <c r="BP22" s="1397"/>
      <c r="BQ22" s="1397"/>
      <c r="BR22" s="1397"/>
      <c r="BS22" s="1397"/>
      <c r="BT22" s="1397">
        <v>0</v>
      </c>
      <c r="BU22" s="1397"/>
      <c r="BV22" s="1397">
        <v>0</v>
      </c>
      <c r="BW22" s="1397"/>
      <c r="BX22" s="1397"/>
      <c r="BY22" s="1397"/>
      <c r="BZ22" s="1397"/>
      <c r="CA22" s="1397">
        <v>0</v>
      </c>
      <c r="CB22" s="1397"/>
      <c r="CC22" s="1397">
        <v>0</v>
      </c>
      <c r="CD22" s="1397"/>
      <c r="CE22" s="1397"/>
      <c r="CF22" s="1397"/>
      <c r="CG22" s="1397"/>
      <c r="CH22" s="1397"/>
      <c r="CI22" s="1397">
        <v>0</v>
      </c>
      <c r="CJ22" s="1397"/>
      <c r="CK22" s="1397"/>
      <c r="CL22" s="1397"/>
      <c r="CM22" s="1397"/>
      <c r="CN22" s="1397"/>
      <c r="CO22" s="1397">
        <v>0</v>
      </c>
      <c r="CP22" s="1397"/>
      <c r="CQ22" s="1397"/>
      <c r="CR22" s="1397"/>
      <c r="CS22" s="1397"/>
      <c r="CT22" s="1397">
        <v>0</v>
      </c>
      <c r="CU22" s="1397">
        <v>0</v>
      </c>
      <c r="CV22" s="1397"/>
      <c r="CW22" s="1397"/>
      <c r="CX22" s="1397">
        <v>0</v>
      </c>
      <c r="CY22" s="1397"/>
      <c r="CZ22" s="1397"/>
      <c r="DA22" s="1397">
        <v>0</v>
      </c>
      <c r="DB22" s="1397"/>
      <c r="DC22" s="1397"/>
      <c r="DD22" s="1397"/>
      <c r="DE22" s="1397">
        <v>0</v>
      </c>
      <c r="DF22" s="1397">
        <v>0</v>
      </c>
      <c r="DG22" s="1397"/>
      <c r="DH22" s="1397"/>
      <c r="DI22" s="1397">
        <v>0</v>
      </c>
      <c r="DJ22" s="1397"/>
      <c r="DK22" s="1397"/>
      <c r="DL22" s="1397">
        <v>0</v>
      </c>
      <c r="DM22" s="1397"/>
      <c r="DN22" s="1397"/>
      <c r="DO22" s="1397"/>
      <c r="DP22" s="1397"/>
      <c r="DQ22" s="1397"/>
      <c r="DR22" s="1397">
        <v>0</v>
      </c>
      <c r="DS22" s="1397"/>
      <c r="DT22" s="1397">
        <v>0</v>
      </c>
      <c r="DU22" s="1397"/>
      <c r="DV22" s="1397"/>
      <c r="DW22" s="1397">
        <v>0</v>
      </c>
      <c r="DX22" s="1397"/>
      <c r="DY22" s="1397"/>
      <c r="DZ22" s="1397"/>
      <c r="EA22" s="1397"/>
      <c r="EB22" s="1397">
        <v>0</v>
      </c>
      <c r="EC22" s="1397"/>
      <c r="ED22" s="1397"/>
      <c r="EE22" s="1397"/>
      <c r="EF22" s="1397">
        <v>0</v>
      </c>
      <c r="EG22" s="1397">
        <v>0</v>
      </c>
      <c r="EH22" s="1397"/>
      <c r="EI22" s="1397"/>
      <c r="EJ22" s="1397">
        <v>0</v>
      </c>
      <c r="EK22" s="1397"/>
      <c r="EL22" s="1397"/>
      <c r="EM22" s="1397">
        <v>0</v>
      </c>
      <c r="EN22" s="1397"/>
      <c r="EO22" s="1397"/>
      <c r="EP22" s="1397"/>
      <c r="EQ22" s="1397"/>
      <c r="ER22" s="1397"/>
      <c r="ES22" s="1397">
        <v>-19525802</v>
      </c>
      <c r="ET22" s="1397">
        <v>37045237</v>
      </c>
      <c r="EU22" s="1397">
        <v>2498362</v>
      </c>
      <c r="EV22" s="1397">
        <v>34546875</v>
      </c>
      <c r="EW22" s="1397">
        <v>0</v>
      </c>
      <c r="EX22" s="1397"/>
      <c r="EY22" s="1397"/>
      <c r="EZ22" s="1397">
        <v>-53204633</v>
      </c>
      <c r="FA22" s="1397"/>
      <c r="FB22" s="1397"/>
      <c r="FC22" s="1397">
        <v>-53204633</v>
      </c>
      <c r="FD22" s="1397">
        <v>-3366406</v>
      </c>
      <c r="FE22" s="1397"/>
      <c r="FF22" s="1397">
        <v>55012337.180000007</v>
      </c>
      <c r="FG22" s="1397"/>
      <c r="FH22" s="1397"/>
      <c r="FI22" s="1397"/>
      <c r="FJ22" s="1397"/>
      <c r="FK22" s="1397"/>
      <c r="FL22" s="1397">
        <v>93832746.650000006</v>
      </c>
      <c r="FM22" s="1198">
        <v>0</v>
      </c>
    </row>
    <row r="23" spans="2:169">
      <c r="B23" s="1200">
        <v>42491</v>
      </c>
      <c r="C23" s="1397">
        <v>58364091.150000006</v>
      </c>
      <c r="D23" s="1397">
        <v>58364091.150000006</v>
      </c>
      <c r="E23" s="1397">
        <v>22699343.992108148</v>
      </c>
      <c r="F23" s="1397">
        <v>35664747.157891855</v>
      </c>
      <c r="G23" s="1397"/>
      <c r="H23" s="1397"/>
      <c r="I23" s="1397"/>
      <c r="J23" s="1397"/>
      <c r="K23" s="1397"/>
      <c r="L23" s="1397"/>
      <c r="M23" s="1397"/>
      <c r="N23" s="1397"/>
      <c r="O23" s="1397"/>
      <c r="P23" s="1397"/>
      <c r="Q23" s="1397">
        <v>0</v>
      </c>
      <c r="R23" s="1397">
        <v>0</v>
      </c>
      <c r="S23" s="1397">
        <v>0</v>
      </c>
      <c r="T23" s="1397"/>
      <c r="U23" s="1397"/>
      <c r="V23" s="1397"/>
      <c r="W23" s="1397">
        <v>0</v>
      </c>
      <c r="X23" s="1397"/>
      <c r="Y23" s="1397"/>
      <c r="Z23" s="1397"/>
      <c r="AA23" s="1397">
        <v>0</v>
      </c>
      <c r="AB23" s="1397"/>
      <c r="AC23" s="1397"/>
      <c r="AD23" s="1397"/>
      <c r="AE23" s="1397">
        <v>0</v>
      </c>
      <c r="AF23" s="1397"/>
      <c r="AG23" s="1397"/>
      <c r="AH23" s="1397"/>
      <c r="AI23" s="1397">
        <v>0</v>
      </c>
      <c r="AJ23" s="1397"/>
      <c r="AK23" s="1397"/>
      <c r="AL23" s="1397"/>
      <c r="AM23" s="1397">
        <v>0</v>
      </c>
      <c r="AN23" s="1397"/>
      <c r="AO23" s="1397"/>
      <c r="AP23" s="1397"/>
      <c r="AQ23" s="1397">
        <v>0</v>
      </c>
      <c r="AR23" s="1397"/>
      <c r="AS23" s="1397"/>
      <c r="AT23" s="1397"/>
      <c r="AU23" s="1397">
        <v>0</v>
      </c>
      <c r="AV23" s="1397"/>
      <c r="AW23" s="1397"/>
      <c r="AX23" s="1397"/>
      <c r="AY23" s="1397">
        <v>0</v>
      </c>
      <c r="AZ23" s="1397"/>
      <c r="BA23" s="1397"/>
      <c r="BB23" s="1397"/>
      <c r="BC23" s="1397">
        <v>0</v>
      </c>
      <c r="BD23" s="1397"/>
      <c r="BE23" s="1397"/>
      <c r="BF23" s="1397"/>
      <c r="BG23" s="1397">
        <v>0</v>
      </c>
      <c r="BH23" s="1397"/>
      <c r="BI23" s="1397"/>
      <c r="BJ23" s="1397"/>
      <c r="BK23" s="1397"/>
      <c r="BL23" s="1397">
        <v>0</v>
      </c>
      <c r="BM23" s="1397">
        <v>0</v>
      </c>
      <c r="BN23" s="1397"/>
      <c r="BO23" s="1397">
        <v>0</v>
      </c>
      <c r="BP23" s="1397"/>
      <c r="BQ23" s="1397"/>
      <c r="BR23" s="1397"/>
      <c r="BS23" s="1397"/>
      <c r="BT23" s="1397">
        <v>0</v>
      </c>
      <c r="BU23" s="1397"/>
      <c r="BV23" s="1397">
        <v>0</v>
      </c>
      <c r="BW23" s="1397"/>
      <c r="BX23" s="1397"/>
      <c r="BY23" s="1397"/>
      <c r="BZ23" s="1397"/>
      <c r="CA23" s="1397">
        <v>0</v>
      </c>
      <c r="CB23" s="1397"/>
      <c r="CC23" s="1397">
        <v>0</v>
      </c>
      <c r="CD23" s="1397"/>
      <c r="CE23" s="1397"/>
      <c r="CF23" s="1397"/>
      <c r="CG23" s="1397"/>
      <c r="CH23" s="1397"/>
      <c r="CI23" s="1397">
        <v>0</v>
      </c>
      <c r="CJ23" s="1397"/>
      <c r="CK23" s="1397"/>
      <c r="CL23" s="1397"/>
      <c r="CM23" s="1397"/>
      <c r="CN23" s="1397"/>
      <c r="CO23" s="1397">
        <v>0</v>
      </c>
      <c r="CP23" s="1397"/>
      <c r="CQ23" s="1397"/>
      <c r="CR23" s="1397"/>
      <c r="CS23" s="1397"/>
      <c r="CT23" s="1397">
        <v>0</v>
      </c>
      <c r="CU23" s="1397">
        <v>0</v>
      </c>
      <c r="CV23" s="1397"/>
      <c r="CW23" s="1397"/>
      <c r="CX23" s="1397">
        <v>0</v>
      </c>
      <c r="CY23" s="1397"/>
      <c r="CZ23" s="1397"/>
      <c r="DA23" s="1397">
        <v>0</v>
      </c>
      <c r="DB23" s="1397"/>
      <c r="DC23" s="1397"/>
      <c r="DD23" s="1397"/>
      <c r="DE23" s="1397">
        <v>0</v>
      </c>
      <c r="DF23" s="1397">
        <v>0</v>
      </c>
      <c r="DG23" s="1397"/>
      <c r="DH23" s="1397"/>
      <c r="DI23" s="1397">
        <v>0</v>
      </c>
      <c r="DJ23" s="1397"/>
      <c r="DK23" s="1397"/>
      <c r="DL23" s="1397">
        <v>0</v>
      </c>
      <c r="DM23" s="1397"/>
      <c r="DN23" s="1397"/>
      <c r="DO23" s="1397"/>
      <c r="DP23" s="1397"/>
      <c r="DQ23" s="1397"/>
      <c r="DR23" s="1397">
        <v>0</v>
      </c>
      <c r="DS23" s="1397"/>
      <c r="DT23" s="1397">
        <v>0</v>
      </c>
      <c r="DU23" s="1397"/>
      <c r="DV23" s="1397"/>
      <c r="DW23" s="1397">
        <v>0</v>
      </c>
      <c r="DX23" s="1397"/>
      <c r="DY23" s="1397"/>
      <c r="DZ23" s="1397"/>
      <c r="EA23" s="1397"/>
      <c r="EB23" s="1397">
        <v>0</v>
      </c>
      <c r="EC23" s="1397"/>
      <c r="ED23" s="1397"/>
      <c r="EE23" s="1397"/>
      <c r="EF23" s="1397">
        <v>0</v>
      </c>
      <c r="EG23" s="1397">
        <v>0</v>
      </c>
      <c r="EH23" s="1397"/>
      <c r="EI23" s="1397"/>
      <c r="EJ23" s="1397">
        <v>0</v>
      </c>
      <c r="EK23" s="1397"/>
      <c r="EL23" s="1397"/>
      <c r="EM23" s="1397">
        <v>0</v>
      </c>
      <c r="EN23" s="1397"/>
      <c r="EO23" s="1397"/>
      <c r="EP23" s="1397"/>
      <c r="EQ23" s="1397"/>
      <c r="ER23" s="1397"/>
      <c r="ES23" s="1397">
        <v>-20214985.054094605</v>
      </c>
      <c r="ET23" s="1397">
        <v>37045237</v>
      </c>
      <c r="EU23" s="1397">
        <v>2498362</v>
      </c>
      <c r="EV23" s="1397">
        <v>34546875</v>
      </c>
      <c r="EW23" s="1397">
        <v>0</v>
      </c>
      <c r="EX23" s="1397"/>
      <c r="EY23" s="1397"/>
      <c r="EZ23" s="1397">
        <v>-53204633.009999998</v>
      </c>
      <c r="FA23" s="1397"/>
      <c r="FB23" s="1397"/>
      <c r="FC23" s="1397">
        <v>-53204633.009999998</v>
      </c>
      <c r="FD23" s="1397">
        <v>-4055589.0440946077</v>
      </c>
      <c r="FE23" s="1397"/>
      <c r="FF23" s="1397">
        <v>56020314.960149981</v>
      </c>
      <c r="FG23" s="1397"/>
      <c r="FH23" s="1397"/>
      <c r="FI23" s="1397"/>
      <c r="FJ23" s="1397"/>
      <c r="FK23" s="1397"/>
      <c r="FL23" s="1397">
        <v>94169421.056055382</v>
      </c>
      <c r="FM23" s="1198">
        <v>0</v>
      </c>
    </row>
    <row r="24" spans="2:169">
      <c r="B24" s="1200">
        <v>42522</v>
      </c>
      <c r="C24" s="1397">
        <v>58364091.150000006</v>
      </c>
      <c r="D24" s="1397">
        <v>58364091.150000006</v>
      </c>
      <c r="E24" s="1397">
        <v>22699343.992108148</v>
      </c>
      <c r="F24" s="1397">
        <v>35664747.157891855</v>
      </c>
      <c r="G24" s="1397"/>
      <c r="H24" s="1397"/>
      <c r="I24" s="1397"/>
      <c r="J24" s="1397"/>
      <c r="K24" s="1397"/>
      <c r="L24" s="1397"/>
      <c r="M24" s="1397"/>
      <c r="N24" s="1397"/>
      <c r="O24" s="1397"/>
      <c r="P24" s="1397"/>
      <c r="Q24" s="1397">
        <v>0</v>
      </c>
      <c r="R24" s="1397">
        <v>0</v>
      </c>
      <c r="S24" s="1397">
        <v>0</v>
      </c>
      <c r="T24" s="1397"/>
      <c r="U24" s="1397"/>
      <c r="V24" s="1397"/>
      <c r="W24" s="1397">
        <v>0</v>
      </c>
      <c r="X24" s="1397"/>
      <c r="Y24" s="1397"/>
      <c r="Z24" s="1397"/>
      <c r="AA24" s="1397">
        <v>0</v>
      </c>
      <c r="AB24" s="1397"/>
      <c r="AC24" s="1397"/>
      <c r="AD24" s="1397"/>
      <c r="AE24" s="1397">
        <v>0</v>
      </c>
      <c r="AF24" s="1397"/>
      <c r="AG24" s="1397"/>
      <c r="AH24" s="1397"/>
      <c r="AI24" s="1397">
        <v>0</v>
      </c>
      <c r="AJ24" s="1397"/>
      <c r="AK24" s="1397"/>
      <c r="AL24" s="1397"/>
      <c r="AM24" s="1397">
        <v>0</v>
      </c>
      <c r="AN24" s="1397"/>
      <c r="AO24" s="1397"/>
      <c r="AP24" s="1397"/>
      <c r="AQ24" s="1397">
        <v>0</v>
      </c>
      <c r="AR24" s="1397"/>
      <c r="AS24" s="1397"/>
      <c r="AT24" s="1397"/>
      <c r="AU24" s="1397">
        <v>0</v>
      </c>
      <c r="AV24" s="1397"/>
      <c r="AW24" s="1397"/>
      <c r="AX24" s="1397"/>
      <c r="AY24" s="1397">
        <v>0</v>
      </c>
      <c r="AZ24" s="1397"/>
      <c r="BA24" s="1397"/>
      <c r="BB24" s="1397"/>
      <c r="BC24" s="1397">
        <v>0</v>
      </c>
      <c r="BD24" s="1397"/>
      <c r="BE24" s="1397"/>
      <c r="BF24" s="1397"/>
      <c r="BG24" s="1397">
        <v>0</v>
      </c>
      <c r="BH24" s="1397"/>
      <c r="BI24" s="1397"/>
      <c r="BJ24" s="1397"/>
      <c r="BK24" s="1397"/>
      <c r="BL24" s="1397">
        <v>0</v>
      </c>
      <c r="BM24" s="1397">
        <v>0</v>
      </c>
      <c r="BN24" s="1397"/>
      <c r="BO24" s="1397">
        <v>0</v>
      </c>
      <c r="BP24" s="1397"/>
      <c r="BQ24" s="1397"/>
      <c r="BR24" s="1397"/>
      <c r="BS24" s="1397"/>
      <c r="BT24" s="1397">
        <v>0</v>
      </c>
      <c r="BU24" s="1397"/>
      <c r="BV24" s="1397">
        <v>0</v>
      </c>
      <c r="BW24" s="1397"/>
      <c r="BX24" s="1397"/>
      <c r="BY24" s="1397"/>
      <c r="BZ24" s="1397"/>
      <c r="CA24" s="1397">
        <v>0</v>
      </c>
      <c r="CB24" s="1397"/>
      <c r="CC24" s="1397">
        <v>0</v>
      </c>
      <c r="CD24" s="1397"/>
      <c r="CE24" s="1397"/>
      <c r="CF24" s="1397"/>
      <c r="CG24" s="1397"/>
      <c r="CH24" s="1397"/>
      <c r="CI24" s="1397">
        <v>0</v>
      </c>
      <c r="CJ24" s="1397"/>
      <c r="CK24" s="1397"/>
      <c r="CL24" s="1397"/>
      <c r="CM24" s="1397"/>
      <c r="CN24" s="1397"/>
      <c r="CO24" s="1397">
        <v>0</v>
      </c>
      <c r="CP24" s="1397"/>
      <c r="CQ24" s="1397"/>
      <c r="CR24" s="1397"/>
      <c r="CS24" s="1397"/>
      <c r="CT24" s="1397">
        <v>0</v>
      </c>
      <c r="CU24" s="1397">
        <v>0</v>
      </c>
      <c r="CV24" s="1397"/>
      <c r="CW24" s="1397"/>
      <c r="CX24" s="1397">
        <v>0</v>
      </c>
      <c r="CY24" s="1397"/>
      <c r="CZ24" s="1397"/>
      <c r="DA24" s="1397">
        <v>0</v>
      </c>
      <c r="DB24" s="1397"/>
      <c r="DC24" s="1397"/>
      <c r="DD24" s="1397"/>
      <c r="DE24" s="1397">
        <v>0</v>
      </c>
      <c r="DF24" s="1397">
        <v>0</v>
      </c>
      <c r="DG24" s="1397"/>
      <c r="DH24" s="1397"/>
      <c r="DI24" s="1397">
        <v>0</v>
      </c>
      <c r="DJ24" s="1397"/>
      <c r="DK24" s="1397"/>
      <c r="DL24" s="1397">
        <v>0</v>
      </c>
      <c r="DM24" s="1397"/>
      <c r="DN24" s="1397"/>
      <c r="DO24" s="1397"/>
      <c r="DP24" s="1397"/>
      <c r="DQ24" s="1397"/>
      <c r="DR24" s="1397">
        <v>0</v>
      </c>
      <c r="DS24" s="1397"/>
      <c r="DT24" s="1397">
        <v>0</v>
      </c>
      <c r="DU24" s="1397"/>
      <c r="DV24" s="1397"/>
      <c r="DW24" s="1397">
        <v>0</v>
      </c>
      <c r="DX24" s="1397"/>
      <c r="DY24" s="1397"/>
      <c r="DZ24" s="1397"/>
      <c r="EA24" s="1397"/>
      <c r="EB24" s="1397">
        <v>0</v>
      </c>
      <c r="EC24" s="1397"/>
      <c r="ED24" s="1397"/>
      <c r="EE24" s="1397"/>
      <c r="EF24" s="1397">
        <v>0</v>
      </c>
      <c r="EG24" s="1397">
        <v>0</v>
      </c>
      <c r="EH24" s="1397"/>
      <c r="EI24" s="1397"/>
      <c r="EJ24" s="1397">
        <v>0</v>
      </c>
      <c r="EK24" s="1397"/>
      <c r="EL24" s="1397"/>
      <c r="EM24" s="1397">
        <v>0</v>
      </c>
      <c r="EN24" s="1397"/>
      <c r="EO24" s="1397"/>
      <c r="EP24" s="1397"/>
      <c r="EQ24" s="1397"/>
      <c r="ER24" s="1397"/>
      <c r="ES24" s="1397">
        <v>-20214985.054094605</v>
      </c>
      <c r="ET24" s="1397">
        <v>37045237</v>
      </c>
      <c r="EU24" s="1397">
        <v>2498362</v>
      </c>
      <c r="EV24" s="1397">
        <v>34546875</v>
      </c>
      <c r="EW24" s="1397">
        <v>0</v>
      </c>
      <c r="EX24" s="1397"/>
      <c r="EY24" s="1397"/>
      <c r="EZ24" s="1397">
        <v>-53204633.009999998</v>
      </c>
      <c r="FA24" s="1397"/>
      <c r="FB24" s="1397"/>
      <c r="FC24" s="1397">
        <v>-53204633.009999998</v>
      </c>
      <c r="FD24" s="1397">
        <v>-4055589.0440946077</v>
      </c>
      <c r="FE24" s="1397"/>
      <c r="FF24" s="1397">
        <v>56020314.960149981</v>
      </c>
      <c r="FG24" s="1397"/>
      <c r="FH24" s="1397"/>
      <c r="FI24" s="1397"/>
      <c r="FJ24" s="1397"/>
      <c r="FK24" s="1397"/>
      <c r="FL24" s="1397">
        <v>94169421.056055382</v>
      </c>
      <c r="FM24" s="1198">
        <v>0</v>
      </c>
    </row>
    <row r="25" spans="2:169">
      <c r="B25" s="1200">
        <v>42552</v>
      </c>
      <c r="C25" s="1397">
        <v>58350740.960000008</v>
      </c>
      <c r="D25" s="1397">
        <v>58350740.960000008</v>
      </c>
      <c r="E25" s="1397">
        <v>22694151.748912051</v>
      </c>
      <c r="F25" s="1397">
        <v>35656589.211087957</v>
      </c>
      <c r="G25" s="1397"/>
      <c r="H25" s="1397"/>
      <c r="I25" s="1397"/>
      <c r="J25" s="1397"/>
      <c r="K25" s="1397"/>
      <c r="L25" s="1397"/>
      <c r="M25" s="1397"/>
      <c r="N25" s="1397"/>
      <c r="O25" s="1397"/>
      <c r="P25" s="1397"/>
      <c r="Q25" s="1397">
        <v>0</v>
      </c>
      <c r="R25" s="1397">
        <v>0</v>
      </c>
      <c r="S25" s="1397">
        <v>0</v>
      </c>
      <c r="T25" s="1397"/>
      <c r="U25" s="1397"/>
      <c r="V25" s="1397"/>
      <c r="W25" s="1397">
        <v>0</v>
      </c>
      <c r="X25" s="1397"/>
      <c r="Y25" s="1397"/>
      <c r="Z25" s="1397"/>
      <c r="AA25" s="1397">
        <v>0</v>
      </c>
      <c r="AB25" s="1397"/>
      <c r="AC25" s="1397"/>
      <c r="AD25" s="1397"/>
      <c r="AE25" s="1397">
        <v>0</v>
      </c>
      <c r="AF25" s="1397"/>
      <c r="AG25" s="1397"/>
      <c r="AH25" s="1397"/>
      <c r="AI25" s="1397">
        <v>0</v>
      </c>
      <c r="AJ25" s="1397"/>
      <c r="AK25" s="1397"/>
      <c r="AL25" s="1397"/>
      <c r="AM25" s="1397">
        <v>0</v>
      </c>
      <c r="AN25" s="1397"/>
      <c r="AO25" s="1397"/>
      <c r="AP25" s="1397"/>
      <c r="AQ25" s="1397">
        <v>0</v>
      </c>
      <c r="AR25" s="1397"/>
      <c r="AS25" s="1397"/>
      <c r="AT25" s="1397"/>
      <c r="AU25" s="1397">
        <v>0</v>
      </c>
      <c r="AV25" s="1397"/>
      <c r="AW25" s="1397"/>
      <c r="AX25" s="1397"/>
      <c r="AY25" s="1397">
        <v>0</v>
      </c>
      <c r="AZ25" s="1397"/>
      <c r="BA25" s="1397"/>
      <c r="BB25" s="1397"/>
      <c r="BC25" s="1397">
        <v>0</v>
      </c>
      <c r="BD25" s="1397"/>
      <c r="BE25" s="1397"/>
      <c r="BF25" s="1397"/>
      <c r="BG25" s="1397">
        <v>0</v>
      </c>
      <c r="BH25" s="1397"/>
      <c r="BI25" s="1397"/>
      <c r="BJ25" s="1397"/>
      <c r="BK25" s="1397"/>
      <c r="BL25" s="1397">
        <v>0</v>
      </c>
      <c r="BM25" s="1397">
        <v>0</v>
      </c>
      <c r="BN25" s="1397"/>
      <c r="BO25" s="1397">
        <v>0</v>
      </c>
      <c r="BP25" s="1397"/>
      <c r="BQ25" s="1397"/>
      <c r="BR25" s="1397"/>
      <c r="BS25" s="1397"/>
      <c r="BT25" s="1397">
        <v>0</v>
      </c>
      <c r="BU25" s="1397"/>
      <c r="BV25" s="1397">
        <v>0</v>
      </c>
      <c r="BW25" s="1397"/>
      <c r="BX25" s="1397"/>
      <c r="BY25" s="1397"/>
      <c r="BZ25" s="1397"/>
      <c r="CA25" s="1397">
        <v>0</v>
      </c>
      <c r="CB25" s="1397"/>
      <c r="CC25" s="1397">
        <v>0</v>
      </c>
      <c r="CD25" s="1397"/>
      <c r="CE25" s="1397"/>
      <c r="CF25" s="1397"/>
      <c r="CG25" s="1397"/>
      <c r="CH25" s="1397"/>
      <c r="CI25" s="1397">
        <v>0</v>
      </c>
      <c r="CJ25" s="1397"/>
      <c r="CK25" s="1397"/>
      <c r="CL25" s="1397"/>
      <c r="CM25" s="1397"/>
      <c r="CN25" s="1397"/>
      <c r="CO25" s="1397">
        <v>0</v>
      </c>
      <c r="CP25" s="1397"/>
      <c r="CQ25" s="1397"/>
      <c r="CR25" s="1397"/>
      <c r="CS25" s="1397"/>
      <c r="CT25" s="1397">
        <v>0</v>
      </c>
      <c r="CU25" s="1397">
        <v>0</v>
      </c>
      <c r="CV25" s="1397"/>
      <c r="CW25" s="1397"/>
      <c r="CX25" s="1397">
        <v>0</v>
      </c>
      <c r="CY25" s="1397"/>
      <c r="CZ25" s="1397"/>
      <c r="DA25" s="1397">
        <v>0</v>
      </c>
      <c r="DB25" s="1397"/>
      <c r="DC25" s="1397"/>
      <c r="DD25" s="1397"/>
      <c r="DE25" s="1397">
        <v>0</v>
      </c>
      <c r="DF25" s="1397">
        <v>0</v>
      </c>
      <c r="DG25" s="1397"/>
      <c r="DH25" s="1397"/>
      <c r="DI25" s="1397">
        <v>0</v>
      </c>
      <c r="DJ25" s="1397"/>
      <c r="DK25" s="1397"/>
      <c r="DL25" s="1397">
        <v>0</v>
      </c>
      <c r="DM25" s="1397"/>
      <c r="DN25" s="1397"/>
      <c r="DO25" s="1397"/>
      <c r="DP25" s="1397"/>
      <c r="DQ25" s="1397"/>
      <c r="DR25" s="1397">
        <v>0</v>
      </c>
      <c r="DS25" s="1397"/>
      <c r="DT25" s="1397">
        <v>0</v>
      </c>
      <c r="DU25" s="1397"/>
      <c r="DV25" s="1397"/>
      <c r="DW25" s="1397">
        <v>0</v>
      </c>
      <c r="DX25" s="1397"/>
      <c r="DY25" s="1397"/>
      <c r="DZ25" s="1397"/>
      <c r="EA25" s="1397"/>
      <c r="EB25" s="1397">
        <v>0</v>
      </c>
      <c r="EC25" s="1397"/>
      <c r="ED25" s="1397"/>
      <c r="EE25" s="1397"/>
      <c r="EF25" s="1397">
        <v>0</v>
      </c>
      <c r="EG25" s="1397">
        <v>0</v>
      </c>
      <c r="EH25" s="1397"/>
      <c r="EI25" s="1397"/>
      <c r="EJ25" s="1397">
        <v>0</v>
      </c>
      <c r="EK25" s="1397"/>
      <c r="EL25" s="1397"/>
      <c r="EM25" s="1397">
        <v>0</v>
      </c>
      <c r="EN25" s="1397"/>
      <c r="EO25" s="1397"/>
      <c r="EP25" s="1397"/>
      <c r="EQ25" s="1397"/>
      <c r="ER25" s="1397"/>
      <c r="ES25" s="1397">
        <v>-19338180.213878799</v>
      </c>
      <c r="ET25" s="1397">
        <v>37045237</v>
      </c>
      <c r="EU25" s="1397">
        <v>2498362</v>
      </c>
      <c r="EV25" s="1397">
        <v>34546875</v>
      </c>
      <c r="EW25" s="1397">
        <v>0</v>
      </c>
      <c r="EX25" s="1397"/>
      <c r="EY25" s="1397"/>
      <c r="EZ25" s="1397">
        <v>-53204633.009999998</v>
      </c>
      <c r="FA25" s="1397"/>
      <c r="FB25" s="1397"/>
      <c r="FC25" s="1397">
        <v>-53204633.009999998</v>
      </c>
      <c r="FD25" s="1397">
        <v>-3178784.2038788004</v>
      </c>
      <c r="FE25" s="1397"/>
      <c r="FF25" s="1397">
        <v>56094607.894924983</v>
      </c>
      <c r="FG25" s="1397"/>
      <c r="FH25" s="1397"/>
      <c r="FI25" s="1397"/>
      <c r="FJ25" s="1397"/>
      <c r="FK25" s="1397"/>
      <c r="FL25" s="1397">
        <v>95107168.641046196</v>
      </c>
      <c r="FM25" s="1198">
        <v>0</v>
      </c>
    </row>
    <row r="26" spans="2:169">
      <c r="B26" s="1200">
        <v>42583</v>
      </c>
      <c r="C26" s="1397">
        <v>58341817.859999999</v>
      </c>
      <c r="D26" s="1397">
        <v>58341817.859999999</v>
      </c>
      <c r="E26" s="1397">
        <v>22690681.32</v>
      </c>
      <c r="F26" s="1397">
        <v>35651136.539999999</v>
      </c>
      <c r="G26" s="1397"/>
      <c r="H26" s="1397"/>
      <c r="I26" s="1397"/>
      <c r="J26" s="1397"/>
      <c r="K26" s="1397"/>
      <c r="L26" s="1397"/>
      <c r="M26" s="1397"/>
      <c r="N26" s="1397"/>
      <c r="O26" s="1397"/>
      <c r="P26" s="1397"/>
      <c r="Q26" s="1397">
        <v>0</v>
      </c>
      <c r="R26" s="1397">
        <v>0</v>
      </c>
      <c r="S26" s="1397">
        <v>0</v>
      </c>
      <c r="T26" s="1397"/>
      <c r="U26" s="1397"/>
      <c r="V26" s="1397"/>
      <c r="W26" s="1397">
        <v>0</v>
      </c>
      <c r="X26" s="1397"/>
      <c r="Y26" s="1397"/>
      <c r="Z26" s="1397"/>
      <c r="AA26" s="1397">
        <v>0</v>
      </c>
      <c r="AB26" s="1397"/>
      <c r="AC26" s="1397"/>
      <c r="AD26" s="1397"/>
      <c r="AE26" s="1397">
        <v>0</v>
      </c>
      <c r="AF26" s="1397"/>
      <c r="AG26" s="1397"/>
      <c r="AH26" s="1397"/>
      <c r="AI26" s="1397">
        <v>0</v>
      </c>
      <c r="AJ26" s="1397"/>
      <c r="AK26" s="1397"/>
      <c r="AL26" s="1397"/>
      <c r="AM26" s="1397">
        <v>0</v>
      </c>
      <c r="AN26" s="1397"/>
      <c r="AO26" s="1397"/>
      <c r="AP26" s="1397"/>
      <c r="AQ26" s="1397">
        <v>0</v>
      </c>
      <c r="AR26" s="1397"/>
      <c r="AS26" s="1397"/>
      <c r="AT26" s="1397"/>
      <c r="AU26" s="1397">
        <v>0</v>
      </c>
      <c r="AV26" s="1397"/>
      <c r="AW26" s="1397"/>
      <c r="AX26" s="1397"/>
      <c r="AY26" s="1397">
        <v>0</v>
      </c>
      <c r="AZ26" s="1397"/>
      <c r="BA26" s="1397"/>
      <c r="BB26" s="1397"/>
      <c r="BC26" s="1397">
        <v>0</v>
      </c>
      <c r="BD26" s="1397"/>
      <c r="BE26" s="1397"/>
      <c r="BF26" s="1397"/>
      <c r="BG26" s="1397">
        <v>0</v>
      </c>
      <c r="BH26" s="1397"/>
      <c r="BI26" s="1397"/>
      <c r="BJ26" s="1397"/>
      <c r="BK26" s="1397"/>
      <c r="BL26" s="1397">
        <v>0</v>
      </c>
      <c r="BM26" s="1397">
        <v>0</v>
      </c>
      <c r="BN26" s="1397"/>
      <c r="BO26" s="1397">
        <v>0</v>
      </c>
      <c r="BP26" s="1397"/>
      <c r="BQ26" s="1397"/>
      <c r="BR26" s="1397"/>
      <c r="BS26" s="1397"/>
      <c r="BT26" s="1397">
        <v>0</v>
      </c>
      <c r="BU26" s="1397"/>
      <c r="BV26" s="1397">
        <v>0</v>
      </c>
      <c r="BW26" s="1397"/>
      <c r="BX26" s="1397"/>
      <c r="BY26" s="1397"/>
      <c r="BZ26" s="1397"/>
      <c r="CA26" s="1397">
        <v>0</v>
      </c>
      <c r="CB26" s="1397"/>
      <c r="CC26" s="1397">
        <v>0</v>
      </c>
      <c r="CD26" s="1397"/>
      <c r="CE26" s="1397"/>
      <c r="CF26" s="1397"/>
      <c r="CG26" s="1397"/>
      <c r="CH26" s="1397"/>
      <c r="CI26" s="1397">
        <v>0</v>
      </c>
      <c r="CJ26" s="1397"/>
      <c r="CK26" s="1397"/>
      <c r="CL26" s="1397"/>
      <c r="CM26" s="1397"/>
      <c r="CN26" s="1397"/>
      <c r="CO26" s="1397">
        <v>0</v>
      </c>
      <c r="CP26" s="1397"/>
      <c r="CQ26" s="1397"/>
      <c r="CR26" s="1397"/>
      <c r="CS26" s="1397"/>
      <c r="CT26" s="1397">
        <v>0</v>
      </c>
      <c r="CU26" s="1397">
        <v>0</v>
      </c>
      <c r="CV26" s="1397"/>
      <c r="CW26" s="1397"/>
      <c r="CX26" s="1397">
        <v>0</v>
      </c>
      <c r="CY26" s="1397"/>
      <c r="CZ26" s="1397"/>
      <c r="DA26" s="1397">
        <v>0</v>
      </c>
      <c r="DB26" s="1397"/>
      <c r="DC26" s="1397"/>
      <c r="DD26" s="1397"/>
      <c r="DE26" s="1397">
        <v>0</v>
      </c>
      <c r="DF26" s="1397">
        <v>0</v>
      </c>
      <c r="DG26" s="1397"/>
      <c r="DH26" s="1397"/>
      <c r="DI26" s="1397">
        <v>0</v>
      </c>
      <c r="DJ26" s="1397"/>
      <c r="DK26" s="1397"/>
      <c r="DL26" s="1397">
        <v>0</v>
      </c>
      <c r="DM26" s="1397"/>
      <c r="DN26" s="1397"/>
      <c r="DO26" s="1397"/>
      <c r="DP26" s="1397"/>
      <c r="DQ26" s="1397"/>
      <c r="DR26" s="1397">
        <v>0</v>
      </c>
      <c r="DS26" s="1397"/>
      <c r="DT26" s="1397">
        <v>0</v>
      </c>
      <c r="DU26" s="1397"/>
      <c r="DV26" s="1397"/>
      <c r="DW26" s="1397">
        <v>0</v>
      </c>
      <c r="DX26" s="1397"/>
      <c r="DY26" s="1397"/>
      <c r="DZ26" s="1397"/>
      <c r="EA26" s="1397"/>
      <c r="EB26" s="1397">
        <v>0</v>
      </c>
      <c r="EC26" s="1397"/>
      <c r="ED26" s="1397"/>
      <c r="EE26" s="1397"/>
      <c r="EF26" s="1397">
        <v>0</v>
      </c>
      <c r="EG26" s="1397">
        <v>0</v>
      </c>
      <c r="EH26" s="1397"/>
      <c r="EI26" s="1397"/>
      <c r="EJ26" s="1397">
        <v>0</v>
      </c>
      <c r="EK26" s="1397"/>
      <c r="EL26" s="1397"/>
      <c r="EM26" s="1397">
        <v>0</v>
      </c>
      <c r="EN26" s="1397"/>
      <c r="EO26" s="1397"/>
      <c r="EP26" s="1397"/>
      <c r="EQ26" s="1397"/>
      <c r="ER26" s="1397"/>
      <c r="ES26" s="1397">
        <v>-19251485</v>
      </c>
      <c r="ET26" s="1397">
        <v>37045237</v>
      </c>
      <c r="EU26" s="1397">
        <v>2498362</v>
      </c>
      <c r="EV26" s="1397">
        <v>34546875</v>
      </c>
      <c r="EW26" s="1397">
        <v>0</v>
      </c>
      <c r="EX26" s="1397"/>
      <c r="EY26" s="1397"/>
      <c r="EZ26" s="1397">
        <v>-53204633</v>
      </c>
      <c r="FA26" s="1397"/>
      <c r="FB26" s="1397"/>
      <c r="FC26" s="1397">
        <v>-53204633</v>
      </c>
      <c r="FD26" s="1397">
        <v>-3092089</v>
      </c>
      <c r="FE26" s="1397"/>
      <c r="FF26" s="1397">
        <v>56081805.390000001</v>
      </c>
      <c r="FG26" s="1397"/>
      <c r="FH26" s="1397"/>
      <c r="FI26" s="1397"/>
      <c r="FJ26" s="1397"/>
      <c r="FK26" s="1397"/>
      <c r="FL26" s="1397">
        <v>95172138.25</v>
      </c>
      <c r="FM26" s="1198">
        <v>0</v>
      </c>
    </row>
    <row r="27" spans="2:169">
      <c r="B27" s="1200">
        <v>42614</v>
      </c>
      <c r="C27" s="1397">
        <v>58880311.210000001</v>
      </c>
      <c r="D27" s="1397">
        <v>58880311.210000001</v>
      </c>
      <c r="E27" s="1397">
        <v>22900115.670000002</v>
      </c>
      <c r="F27" s="1397">
        <v>35980195.539999999</v>
      </c>
      <c r="G27" s="1397"/>
      <c r="H27" s="1397"/>
      <c r="I27" s="1397"/>
      <c r="J27" s="1397"/>
      <c r="K27" s="1397"/>
      <c r="L27" s="1397"/>
      <c r="M27" s="1397"/>
      <c r="N27" s="1397"/>
      <c r="O27" s="1397"/>
      <c r="P27" s="1397"/>
      <c r="Q27" s="1397">
        <v>0</v>
      </c>
      <c r="R27" s="1397">
        <v>0</v>
      </c>
      <c r="S27" s="1397">
        <v>0</v>
      </c>
      <c r="T27" s="1397"/>
      <c r="U27" s="1397"/>
      <c r="V27" s="1397"/>
      <c r="W27" s="1397">
        <v>0</v>
      </c>
      <c r="X27" s="1397"/>
      <c r="Y27" s="1397"/>
      <c r="Z27" s="1397"/>
      <c r="AA27" s="1397">
        <v>0</v>
      </c>
      <c r="AB27" s="1397"/>
      <c r="AC27" s="1397"/>
      <c r="AD27" s="1397"/>
      <c r="AE27" s="1397">
        <v>0</v>
      </c>
      <c r="AF27" s="1397"/>
      <c r="AG27" s="1397"/>
      <c r="AH27" s="1397"/>
      <c r="AI27" s="1397">
        <v>0</v>
      </c>
      <c r="AJ27" s="1397"/>
      <c r="AK27" s="1397"/>
      <c r="AL27" s="1397"/>
      <c r="AM27" s="1397">
        <v>0</v>
      </c>
      <c r="AN27" s="1397"/>
      <c r="AO27" s="1397"/>
      <c r="AP27" s="1397"/>
      <c r="AQ27" s="1397">
        <v>0</v>
      </c>
      <c r="AR27" s="1397"/>
      <c r="AS27" s="1397"/>
      <c r="AT27" s="1397"/>
      <c r="AU27" s="1397">
        <v>0</v>
      </c>
      <c r="AV27" s="1397"/>
      <c r="AW27" s="1397"/>
      <c r="AX27" s="1397"/>
      <c r="AY27" s="1397">
        <v>0</v>
      </c>
      <c r="AZ27" s="1397"/>
      <c r="BA27" s="1397"/>
      <c r="BB27" s="1397"/>
      <c r="BC27" s="1397">
        <v>0</v>
      </c>
      <c r="BD27" s="1397"/>
      <c r="BE27" s="1397"/>
      <c r="BF27" s="1397"/>
      <c r="BG27" s="1397">
        <v>0</v>
      </c>
      <c r="BH27" s="1397"/>
      <c r="BI27" s="1397"/>
      <c r="BJ27" s="1397"/>
      <c r="BK27" s="1397"/>
      <c r="BL27" s="1397">
        <v>0</v>
      </c>
      <c r="BM27" s="1397">
        <v>0</v>
      </c>
      <c r="BN27" s="1397"/>
      <c r="BO27" s="1397">
        <v>0</v>
      </c>
      <c r="BP27" s="1397"/>
      <c r="BQ27" s="1397"/>
      <c r="BR27" s="1397"/>
      <c r="BS27" s="1397"/>
      <c r="BT27" s="1397">
        <v>0</v>
      </c>
      <c r="BU27" s="1397"/>
      <c r="BV27" s="1397">
        <v>0</v>
      </c>
      <c r="BW27" s="1397"/>
      <c r="BX27" s="1397"/>
      <c r="BY27" s="1397"/>
      <c r="BZ27" s="1397"/>
      <c r="CA27" s="1397">
        <v>0</v>
      </c>
      <c r="CB27" s="1397"/>
      <c r="CC27" s="1397">
        <v>0</v>
      </c>
      <c r="CD27" s="1397"/>
      <c r="CE27" s="1397"/>
      <c r="CF27" s="1397"/>
      <c r="CG27" s="1397"/>
      <c r="CH27" s="1397"/>
      <c r="CI27" s="1397">
        <v>0</v>
      </c>
      <c r="CJ27" s="1397"/>
      <c r="CK27" s="1397"/>
      <c r="CL27" s="1397"/>
      <c r="CM27" s="1397"/>
      <c r="CN27" s="1397"/>
      <c r="CO27" s="1397">
        <v>0</v>
      </c>
      <c r="CP27" s="1397"/>
      <c r="CQ27" s="1397"/>
      <c r="CR27" s="1397"/>
      <c r="CS27" s="1397"/>
      <c r="CT27" s="1397">
        <v>0</v>
      </c>
      <c r="CU27" s="1397">
        <v>0</v>
      </c>
      <c r="CV27" s="1397"/>
      <c r="CW27" s="1397"/>
      <c r="CX27" s="1397">
        <v>0</v>
      </c>
      <c r="CY27" s="1397"/>
      <c r="CZ27" s="1397"/>
      <c r="DA27" s="1397">
        <v>0</v>
      </c>
      <c r="DB27" s="1397"/>
      <c r="DC27" s="1397"/>
      <c r="DD27" s="1397"/>
      <c r="DE27" s="1397">
        <v>0</v>
      </c>
      <c r="DF27" s="1397">
        <v>0</v>
      </c>
      <c r="DG27" s="1397"/>
      <c r="DH27" s="1397"/>
      <c r="DI27" s="1397">
        <v>0</v>
      </c>
      <c r="DJ27" s="1397"/>
      <c r="DK27" s="1397"/>
      <c r="DL27" s="1397">
        <v>0</v>
      </c>
      <c r="DM27" s="1397"/>
      <c r="DN27" s="1397"/>
      <c r="DO27" s="1397"/>
      <c r="DP27" s="1397"/>
      <c r="DQ27" s="1397"/>
      <c r="DR27" s="1397">
        <v>0</v>
      </c>
      <c r="DS27" s="1397"/>
      <c r="DT27" s="1397">
        <v>0</v>
      </c>
      <c r="DU27" s="1397"/>
      <c r="DV27" s="1397"/>
      <c r="DW27" s="1397">
        <v>0</v>
      </c>
      <c r="DX27" s="1397"/>
      <c r="DY27" s="1397"/>
      <c r="DZ27" s="1397"/>
      <c r="EA27" s="1397"/>
      <c r="EB27" s="1397">
        <v>0</v>
      </c>
      <c r="EC27" s="1397"/>
      <c r="ED27" s="1397"/>
      <c r="EE27" s="1397"/>
      <c r="EF27" s="1397">
        <v>0</v>
      </c>
      <c r="EG27" s="1397">
        <v>0</v>
      </c>
      <c r="EH27" s="1397"/>
      <c r="EI27" s="1397"/>
      <c r="EJ27" s="1397">
        <v>0</v>
      </c>
      <c r="EK27" s="1397"/>
      <c r="EL27" s="1397"/>
      <c r="EM27" s="1397">
        <v>0</v>
      </c>
      <c r="EN27" s="1397"/>
      <c r="EO27" s="1397"/>
      <c r="EP27" s="1397"/>
      <c r="EQ27" s="1397"/>
      <c r="ER27" s="1397"/>
      <c r="ES27" s="1397">
        <v>-19265891</v>
      </c>
      <c r="ET27" s="1397">
        <v>37045237</v>
      </c>
      <c r="EU27" s="1397">
        <v>2498362</v>
      </c>
      <c r="EV27" s="1397">
        <v>34546875</v>
      </c>
      <c r="EW27" s="1397">
        <v>0</v>
      </c>
      <c r="EX27" s="1397"/>
      <c r="EY27" s="1397"/>
      <c r="EZ27" s="1397">
        <v>-53204633</v>
      </c>
      <c r="FA27" s="1397"/>
      <c r="FB27" s="1397"/>
      <c r="FC27" s="1397">
        <v>-53204633</v>
      </c>
      <c r="FD27" s="1397">
        <v>-3106495</v>
      </c>
      <c r="FE27" s="1397"/>
      <c r="FF27" s="1397">
        <v>55892757.039999992</v>
      </c>
      <c r="FG27" s="1397"/>
      <c r="FH27" s="1397"/>
      <c r="FI27" s="1397"/>
      <c r="FJ27" s="1397"/>
      <c r="FK27" s="1397"/>
      <c r="FL27" s="1397">
        <v>95507177.25</v>
      </c>
      <c r="FM27" s="1198">
        <v>0</v>
      </c>
    </row>
    <row r="28" spans="2:169">
      <c r="B28" s="1200">
        <v>42644</v>
      </c>
      <c r="C28" s="1397">
        <v>58880311.210000001</v>
      </c>
      <c r="D28" s="1397">
        <v>58880311.210000001</v>
      </c>
      <c r="E28" s="1397">
        <v>22900115.670000002</v>
      </c>
      <c r="F28" s="1397">
        <v>35980195.539999999</v>
      </c>
      <c r="G28" s="1397"/>
      <c r="H28" s="1397"/>
      <c r="I28" s="1397"/>
      <c r="J28" s="1397"/>
      <c r="K28" s="1397"/>
      <c r="L28" s="1397"/>
      <c r="M28" s="1397"/>
      <c r="N28" s="1397"/>
      <c r="O28" s="1397"/>
      <c r="P28" s="1397"/>
      <c r="Q28" s="1397">
        <v>0</v>
      </c>
      <c r="R28" s="1397">
        <v>0</v>
      </c>
      <c r="S28" s="1397">
        <v>0</v>
      </c>
      <c r="T28" s="1397"/>
      <c r="U28" s="1397"/>
      <c r="V28" s="1397"/>
      <c r="W28" s="1397">
        <v>0</v>
      </c>
      <c r="X28" s="1397"/>
      <c r="Y28" s="1397"/>
      <c r="Z28" s="1397"/>
      <c r="AA28" s="1397">
        <v>0</v>
      </c>
      <c r="AB28" s="1397"/>
      <c r="AC28" s="1397"/>
      <c r="AD28" s="1397"/>
      <c r="AE28" s="1397">
        <v>0</v>
      </c>
      <c r="AF28" s="1397"/>
      <c r="AG28" s="1397"/>
      <c r="AH28" s="1397"/>
      <c r="AI28" s="1397">
        <v>0</v>
      </c>
      <c r="AJ28" s="1397"/>
      <c r="AK28" s="1397"/>
      <c r="AL28" s="1397"/>
      <c r="AM28" s="1397">
        <v>0</v>
      </c>
      <c r="AN28" s="1397"/>
      <c r="AO28" s="1397"/>
      <c r="AP28" s="1397"/>
      <c r="AQ28" s="1397">
        <v>0</v>
      </c>
      <c r="AR28" s="1397"/>
      <c r="AS28" s="1397"/>
      <c r="AT28" s="1397"/>
      <c r="AU28" s="1397">
        <v>0</v>
      </c>
      <c r="AV28" s="1397"/>
      <c r="AW28" s="1397"/>
      <c r="AX28" s="1397"/>
      <c r="AY28" s="1397">
        <v>0</v>
      </c>
      <c r="AZ28" s="1397"/>
      <c r="BA28" s="1397"/>
      <c r="BB28" s="1397"/>
      <c r="BC28" s="1397">
        <v>0</v>
      </c>
      <c r="BD28" s="1397"/>
      <c r="BE28" s="1397"/>
      <c r="BF28" s="1397"/>
      <c r="BG28" s="1397">
        <v>0</v>
      </c>
      <c r="BH28" s="1397"/>
      <c r="BI28" s="1397"/>
      <c r="BJ28" s="1397"/>
      <c r="BK28" s="1397"/>
      <c r="BL28" s="1397">
        <v>0</v>
      </c>
      <c r="BM28" s="1397">
        <v>0</v>
      </c>
      <c r="BN28" s="1397"/>
      <c r="BO28" s="1397">
        <v>0</v>
      </c>
      <c r="BP28" s="1397"/>
      <c r="BQ28" s="1397"/>
      <c r="BR28" s="1397"/>
      <c r="BS28" s="1397"/>
      <c r="BT28" s="1397">
        <v>0</v>
      </c>
      <c r="BU28" s="1397"/>
      <c r="BV28" s="1397">
        <v>0</v>
      </c>
      <c r="BW28" s="1397"/>
      <c r="BX28" s="1397"/>
      <c r="BY28" s="1397"/>
      <c r="BZ28" s="1397"/>
      <c r="CA28" s="1397">
        <v>0</v>
      </c>
      <c r="CB28" s="1397"/>
      <c r="CC28" s="1397">
        <v>0</v>
      </c>
      <c r="CD28" s="1397"/>
      <c r="CE28" s="1397"/>
      <c r="CF28" s="1397"/>
      <c r="CG28" s="1397"/>
      <c r="CH28" s="1397"/>
      <c r="CI28" s="1397">
        <v>0</v>
      </c>
      <c r="CJ28" s="1397"/>
      <c r="CK28" s="1397"/>
      <c r="CL28" s="1397"/>
      <c r="CM28" s="1397"/>
      <c r="CN28" s="1397"/>
      <c r="CO28" s="1397">
        <v>0</v>
      </c>
      <c r="CP28" s="1397"/>
      <c r="CQ28" s="1397"/>
      <c r="CR28" s="1397"/>
      <c r="CS28" s="1397"/>
      <c r="CT28" s="1397">
        <v>0</v>
      </c>
      <c r="CU28" s="1397">
        <v>0</v>
      </c>
      <c r="CV28" s="1397"/>
      <c r="CW28" s="1397"/>
      <c r="CX28" s="1397">
        <v>0</v>
      </c>
      <c r="CY28" s="1397"/>
      <c r="CZ28" s="1397"/>
      <c r="DA28" s="1397">
        <v>0</v>
      </c>
      <c r="DB28" s="1397"/>
      <c r="DC28" s="1397"/>
      <c r="DD28" s="1397"/>
      <c r="DE28" s="1397">
        <v>0</v>
      </c>
      <c r="DF28" s="1397">
        <v>0</v>
      </c>
      <c r="DG28" s="1397"/>
      <c r="DH28" s="1397"/>
      <c r="DI28" s="1397">
        <v>0</v>
      </c>
      <c r="DJ28" s="1397"/>
      <c r="DK28" s="1397"/>
      <c r="DL28" s="1397">
        <v>0</v>
      </c>
      <c r="DM28" s="1397"/>
      <c r="DN28" s="1397"/>
      <c r="DO28" s="1397"/>
      <c r="DP28" s="1397"/>
      <c r="DQ28" s="1397"/>
      <c r="DR28" s="1397">
        <v>0</v>
      </c>
      <c r="DS28" s="1397"/>
      <c r="DT28" s="1397">
        <v>0</v>
      </c>
      <c r="DU28" s="1397"/>
      <c r="DV28" s="1397"/>
      <c r="DW28" s="1397">
        <v>0</v>
      </c>
      <c r="DX28" s="1397"/>
      <c r="DY28" s="1397"/>
      <c r="DZ28" s="1397"/>
      <c r="EA28" s="1397"/>
      <c r="EB28" s="1397">
        <v>0</v>
      </c>
      <c r="EC28" s="1397"/>
      <c r="ED28" s="1397"/>
      <c r="EE28" s="1397"/>
      <c r="EF28" s="1397">
        <v>0</v>
      </c>
      <c r="EG28" s="1397">
        <v>0</v>
      </c>
      <c r="EH28" s="1397"/>
      <c r="EI28" s="1397"/>
      <c r="EJ28" s="1397">
        <v>0</v>
      </c>
      <c r="EK28" s="1397"/>
      <c r="EL28" s="1397"/>
      <c r="EM28" s="1397">
        <v>0</v>
      </c>
      <c r="EN28" s="1397"/>
      <c r="EO28" s="1397"/>
      <c r="EP28" s="1397"/>
      <c r="EQ28" s="1397"/>
      <c r="ER28" s="1397"/>
      <c r="ES28" s="1397">
        <v>-19265891</v>
      </c>
      <c r="ET28" s="1397">
        <v>37045237</v>
      </c>
      <c r="EU28" s="1397">
        <v>2498362</v>
      </c>
      <c r="EV28" s="1397">
        <v>34546875</v>
      </c>
      <c r="EW28" s="1397">
        <v>0</v>
      </c>
      <c r="EX28" s="1397"/>
      <c r="EY28" s="1397"/>
      <c r="EZ28" s="1397">
        <v>-53204633</v>
      </c>
      <c r="FA28" s="1397"/>
      <c r="FB28" s="1397"/>
      <c r="FC28" s="1397">
        <v>-53204633</v>
      </c>
      <c r="FD28" s="1397">
        <v>-3106495</v>
      </c>
      <c r="FE28" s="1397"/>
      <c r="FF28" s="1397">
        <v>55892757.039999992</v>
      </c>
      <c r="FG28" s="1397"/>
      <c r="FH28" s="1397"/>
      <c r="FI28" s="1397"/>
      <c r="FJ28" s="1397"/>
      <c r="FK28" s="1397"/>
      <c r="FL28" s="1397">
        <v>95507177.25</v>
      </c>
      <c r="FM28" s="1198">
        <v>0</v>
      </c>
    </row>
    <row r="29" spans="2:169" ht="14.25" customHeight="1">
      <c r="B29" s="1200">
        <v>42675</v>
      </c>
      <c r="C29" s="1397">
        <v>58880311.210000008</v>
      </c>
      <c r="D29" s="1397">
        <v>58880311.210000008</v>
      </c>
      <c r="E29" s="1397">
        <v>22900115.673576657</v>
      </c>
      <c r="F29" s="1397">
        <v>35980195.536423348</v>
      </c>
      <c r="G29" s="1397"/>
      <c r="H29" s="1397"/>
      <c r="I29" s="1397"/>
      <c r="J29" s="1397"/>
      <c r="K29" s="1397"/>
      <c r="L29" s="1397"/>
      <c r="M29" s="1397"/>
      <c r="N29" s="1397"/>
      <c r="O29" s="1397"/>
      <c r="P29" s="1397"/>
      <c r="Q29" s="1397">
        <v>0</v>
      </c>
      <c r="R29" s="1397">
        <v>0</v>
      </c>
      <c r="S29" s="1397">
        <v>0</v>
      </c>
      <c r="T29" s="1397"/>
      <c r="U29" s="1397"/>
      <c r="V29" s="1397"/>
      <c r="W29" s="1397">
        <v>0</v>
      </c>
      <c r="X29" s="1397"/>
      <c r="Y29" s="1397"/>
      <c r="Z29" s="1397"/>
      <c r="AA29" s="1397">
        <v>0</v>
      </c>
      <c r="AB29" s="1397"/>
      <c r="AC29" s="1397"/>
      <c r="AD29" s="1397"/>
      <c r="AE29" s="1397">
        <v>0</v>
      </c>
      <c r="AF29" s="1397"/>
      <c r="AG29" s="1397"/>
      <c r="AH29" s="1397"/>
      <c r="AI29" s="1397">
        <v>0</v>
      </c>
      <c r="AJ29" s="1397"/>
      <c r="AK29" s="1397"/>
      <c r="AL29" s="1397"/>
      <c r="AM29" s="1397">
        <v>0</v>
      </c>
      <c r="AN29" s="1397"/>
      <c r="AO29" s="1397"/>
      <c r="AP29" s="1397"/>
      <c r="AQ29" s="1397">
        <v>0</v>
      </c>
      <c r="AR29" s="1397"/>
      <c r="AS29" s="1397"/>
      <c r="AT29" s="1397"/>
      <c r="AU29" s="1397">
        <v>0</v>
      </c>
      <c r="AV29" s="1397"/>
      <c r="AW29" s="1397"/>
      <c r="AX29" s="1397"/>
      <c r="AY29" s="1397">
        <v>0</v>
      </c>
      <c r="AZ29" s="1397"/>
      <c r="BA29" s="1397"/>
      <c r="BB29" s="1397"/>
      <c r="BC29" s="1397">
        <v>0</v>
      </c>
      <c r="BD29" s="1397"/>
      <c r="BE29" s="1397"/>
      <c r="BF29" s="1397"/>
      <c r="BG29" s="1397">
        <v>0</v>
      </c>
      <c r="BH29" s="1397"/>
      <c r="BI29" s="1397"/>
      <c r="BJ29" s="1397"/>
      <c r="BK29" s="1397"/>
      <c r="BL29" s="1397">
        <v>0</v>
      </c>
      <c r="BM29" s="1397">
        <v>0</v>
      </c>
      <c r="BN29" s="1397"/>
      <c r="BO29" s="1397">
        <v>0</v>
      </c>
      <c r="BP29" s="1397"/>
      <c r="BQ29" s="1397"/>
      <c r="BR29" s="1397"/>
      <c r="BS29" s="1397"/>
      <c r="BT29" s="1397">
        <v>0</v>
      </c>
      <c r="BU29" s="1397"/>
      <c r="BV29" s="1397">
        <v>0</v>
      </c>
      <c r="BW29" s="1397"/>
      <c r="BX29" s="1397"/>
      <c r="BY29" s="1397"/>
      <c r="BZ29" s="1397"/>
      <c r="CA29" s="1397">
        <v>0</v>
      </c>
      <c r="CB29" s="1397"/>
      <c r="CC29" s="1397">
        <v>0</v>
      </c>
      <c r="CD29" s="1397"/>
      <c r="CE29" s="1397"/>
      <c r="CF29" s="1397"/>
      <c r="CG29" s="1397"/>
      <c r="CH29" s="1397"/>
      <c r="CI29" s="1397">
        <v>0</v>
      </c>
      <c r="CJ29" s="1397"/>
      <c r="CK29" s="1397"/>
      <c r="CL29" s="1397"/>
      <c r="CM29" s="1397"/>
      <c r="CN29" s="1397"/>
      <c r="CO29" s="1397">
        <v>0</v>
      </c>
      <c r="CP29" s="1397"/>
      <c r="CQ29" s="1397"/>
      <c r="CR29" s="1397"/>
      <c r="CS29" s="1397"/>
      <c r="CT29" s="1397">
        <v>0</v>
      </c>
      <c r="CU29" s="1397">
        <v>0</v>
      </c>
      <c r="CV29" s="1397"/>
      <c r="CW29" s="1397"/>
      <c r="CX29" s="1397">
        <v>0</v>
      </c>
      <c r="CY29" s="1397"/>
      <c r="CZ29" s="1397"/>
      <c r="DA29" s="1397">
        <v>0</v>
      </c>
      <c r="DB29" s="1397"/>
      <c r="DC29" s="1397"/>
      <c r="DD29" s="1397"/>
      <c r="DE29" s="1397">
        <v>0</v>
      </c>
      <c r="DF29" s="1397">
        <v>0</v>
      </c>
      <c r="DG29" s="1397"/>
      <c r="DH29" s="1397"/>
      <c r="DI29" s="1397">
        <v>0</v>
      </c>
      <c r="DJ29" s="1397"/>
      <c r="DK29" s="1397"/>
      <c r="DL29" s="1397">
        <v>0</v>
      </c>
      <c r="DM29" s="1397"/>
      <c r="DN29" s="1397"/>
      <c r="DO29" s="1397"/>
      <c r="DP29" s="1397"/>
      <c r="DQ29" s="1397"/>
      <c r="DR29" s="1397">
        <v>0</v>
      </c>
      <c r="DS29" s="1397"/>
      <c r="DT29" s="1397">
        <v>0</v>
      </c>
      <c r="DU29" s="1397"/>
      <c r="DV29" s="1397"/>
      <c r="DW29" s="1397">
        <v>0</v>
      </c>
      <c r="DX29" s="1397"/>
      <c r="DY29" s="1397"/>
      <c r="DZ29" s="1397"/>
      <c r="EA29" s="1397"/>
      <c r="EB29" s="1397">
        <v>0</v>
      </c>
      <c r="EC29" s="1397"/>
      <c r="ED29" s="1397"/>
      <c r="EE29" s="1397"/>
      <c r="EF29" s="1397">
        <v>0</v>
      </c>
      <c r="EG29" s="1397">
        <v>0</v>
      </c>
      <c r="EH29" s="1397"/>
      <c r="EI29" s="1397"/>
      <c r="EJ29" s="1397">
        <v>0</v>
      </c>
      <c r="EK29" s="1397"/>
      <c r="EL29" s="1397"/>
      <c r="EM29" s="1397">
        <v>0</v>
      </c>
      <c r="EN29" s="1397"/>
      <c r="EO29" s="1397"/>
      <c r="EP29" s="1397"/>
      <c r="EQ29" s="1397"/>
      <c r="ER29" s="1397"/>
      <c r="ES29" s="1397">
        <v>-19193602.568528786</v>
      </c>
      <c r="ET29" s="1397">
        <v>37045237</v>
      </c>
      <c r="EU29" s="1397">
        <v>2498362</v>
      </c>
      <c r="EV29" s="1397">
        <v>34546875</v>
      </c>
      <c r="EW29" s="1397">
        <v>0</v>
      </c>
      <c r="EX29" s="1397"/>
      <c r="EY29" s="1397"/>
      <c r="EZ29" s="1397">
        <v>-53204633</v>
      </c>
      <c r="FA29" s="1397"/>
      <c r="FB29" s="1397"/>
      <c r="FC29" s="1397">
        <v>-53204633</v>
      </c>
      <c r="FD29" s="1397">
        <v>-3034206.5685287849</v>
      </c>
      <c r="FE29" s="1397"/>
      <c r="FF29" s="1397">
        <v>55892756.649750002</v>
      </c>
      <c r="FG29" s="1397"/>
      <c r="FH29" s="1397"/>
      <c r="FI29" s="1397"/>
      <c r="FJ29" s="1397"/>
      <c r="FK29" s="1397"/>
      <c r="FL29" s="1397">
        <v>95579465.291221231</v>
      </c>
      <c r="FM29" s="1198">
        <v>3.2496452331542969E-4</v>
      </c>
    </row>
    <row r="30" spans="2:169">
      <c r="B30" s="1200">
        <v>42705</v>
      </c>
      <c r="C30" s="1397">
        <v>58524403.74000001</v>
      </c>
      <c r="D30" s="1397">
        <v>58524403.74000001</v>
      </c>
      <c r="E30" s="1397">
        <v>22761693.812947873</v>
      </c>
      <c r="F30" s="1397">
        <v>35762709.927052133</v>
      </c>
      <c r="G30" s="1397"/>
      <c r="H30" s="1397"/>
      <c r="I30" s="1397"/>
      <c r="J30" s="1397"/>
      <c r="K30" s="1397"/>
      <c r="L30" s="1397"/>
      <c r="M30" s="1397"/>
      <c r="N30" s="1397"/>
      <c r="O30" s="1397"/>
      <c r="P30" s="1397"/>
      <c r="Q30" s="1397">
        <v>0</v>
      </c>
      <c r="R30" s="1397">
        <v>0</v>
      </c>
      <c r="S30" s="1397">
        <v>0</v>
      </c>
      <c r="T30" s="1397"/>
      <c r="U30" s="1397"/>
      <c r="V30" s="1397"/>
      <c r="W30" s="1397">
        <v>0</v>
      </c>
      <c r="X30" s="1397"/>
      <c r="Y30" s="1397"/>
      <c r="Z30" s="1397"/>
      <c r="AA30" s="1397">
        <v>0</v>
      </c>
      <c r="AB30" s="1397"/>
      <c r="AC30" s="1397"/>
      <c r="AD30" s="1397"/>
      <c r="AE30" s="1397">
        <v>0</v>
      </c>
      <c r="AF30" s="1397"/>
      <c r="AG30" s="1397"/>
      <c r="AH30" s="1397"/>
      <c r="AI30" s="1397">
        <v>0</v>
      </c>
      <c r="AJ30" s="1397"/>
      <c r="AK30" s="1397"/>
      <c r="AL30" s="1397"/>
      <c r="AM30" s="1397">
        <v>0</v>
      </c>
      <c r="AN30" s="1397"/>
      <c r="AO30" s="1397"/>
      <c r="AP30" s="1397"/>
      <c r="AQ30" s="1397">
        <v>0</v>
      </c>
      <c r="AR30" s="1397"/>
      <c r="AS30" s="1397"/>
      <c r="AT30" s="1397"/>
      <c r="AU30" s="1397">
        <v>0</v>
      </c>
      <c r="AV30" s="1397"/>
      <c r="AW30" s="1397"/>
      <c r="AX30" s="1397"/>
      <c r="AY30" s="1397">
        <v>0</v>
      </c>
      <c r="AZ30" s="1397"/>
      <c r="BA30" s="1397"/>
      <c r="BB30" s="1397"/>
      <c r="BC30" s="1397">
        <v>0</v>
      </c>
      <c r="BD30" s="1397"/>
      <c r="BE30" s="1397"/>
      <c r="BF30" s="1397"/>
      <c r="BG30" s="1397">
        <v>0</v>
      </c>
      <c r="BH30" s="1397"/>
      <c r="BI30" s="1397"/>
      <c r="BJ30" s="1397"/>
      <c r="BK30" s="1397"/>
      <c r="BL30" s="1397">
        <v>0</v>
      </c>
      <c r="BM30" s="1397">
        <v>0</v>
      </c>
      <c r="BN30" s="1397"/>
      <c r="BO30" s="1397">
        <v>0</v>
      </c>
      <c r="BP30" s="1397"/>
      <c r="BQ30" s="1397"/>
      <c r="BR30" s="1397"/>
      <c r="BS30" s="1397"/>
      <c r="BT30" s="1397">
        <v>0</v>
      </c>
      <c r="BU30" s="1397"/>
      <c r="BV30" s="1397">
        <v>0</v>
      </c>
      <c r="BW30" s="1397"/>
      <c r="BX30" s="1397"/>
      <c r="BY30" s="1397"/>
      <c r="BZ30" s="1397"/>
      <c r="CA30" s="1397">
        <v>0</v>
      </c>
      <c r="CB30" s="1397"/>
      <c r="CC30" s="1397">
        <v>0</v>
      </c>
      <c r="CD30" s="1397"/>
      <c r="CE30" s="1397"/>
      <c r="CF30" s="1397"/>
      <c r="CG30" s="1397"/>
      <c r="CH30" s="1397"/>
      <c r="CI30" s="1397">
        <v>0</v>
      </c>
      <c r="CJ30" s="1397"/>
      <c r="CK30" s="1397"/>
      <c r="CL30" s="1397"/>
      <c r="CM30" s="1397"/>
      <c r="CN30" s="1397"/>
      <c r="CO30" s="1397">
        <v>0</v>
      </c>
      <c r="CP30" s="1397"/>
      <c r="CQ30" s="1397"/>
      <c r="CR30" s="1397"/>
      <c r="CS30" s="1397"/>
      <c r="CT30" s="1397">
        <v>0</v>
      </c>
      <c r="CU30" s="1397">
        <v>0</v>
      </c>
      <c r="CV30" s="1397"/>
      <c r="CW30" s="1397"/>
      <c r="CX30" s="1397">
        <v>0</v>
      </c>
      <c r="CY30" s="1397"/>
      <c r="CZ30" s="1397"/>
      <c r="DA30" s="1397">
        <v>0</v>
      </c>
      <c r="DB30" s="1397"/>
      <c r="DC30" s="1397"/>
      <c r="DD30" s="1397"/>
      <c r="DE30" s="1397">
        <v>0</v>
      </c>
      <c r="DF30" s="1397">
        <v>0</v>
      </c>
      <c r="DG30" s="1397"/>
      <c r="DH30" s="1397"/>
      <c r="DI30" s="1397">
        <v>0</v>
      </c>
      <c r="DJ30" s="1397"/>
      <c r="DK30" s="1397"/>
      <c r="DL30" s="1397">
        <v>0</v>
      </c>
      <c r="DM30" s="1397"/>
      <c r="DN30" s="1397"/>
      <c r="DO30" s="1397"/>
      <c r="DP30" s="1397"/>
      <c r="DQ30" s="1397"/>
      <c r="DR30" s="1397">
        <v>0</v>
      </c>
      <c r="DS30" s="1397"/>
      <c r="DT30" s="1397">
        <v>0</v>
      </c>
      <c r="DU30" s="1397"/>
      <c r="DV30" s="1397"/>
      <c r="DW30" s="1397">
        <v>0</v>
      </c>
      <c r="DX30" s="1397"/>
      <c r="DY30" s="1397"/>
      <c r="DZ30" s="1397"/>
      <c r="EA30" s="1397"/>
      <c r="EB30" s="1397">
        <v>0</v>
      </c>
      <c r="EC30" s="1397"/>
      <c r="ED30" s="1397"/>
      <c r="EE30" s="1397"/>
      <c r="EF30" s="1397">
        <v>0</v>
      </c>
      <c r="EG30" s="1397">
        <v>0</v>
      </c>
      <c r="EH30" s="1397"/>
      <c r="EI30" s="1397"/>
      <c r="EJ30" s="1397">
        <v>0</v>
      </c>
      <c r="EK30" s="1397"/>
      <c r="EL30" s="1397"/>
      <c r="EM30" s="1397">
        <v>0</v>
      </c>
      <c r="EN30" s="1397"/>
      <c r="EO30" s="1397"/>
      <c r="EP30" s="1397"/>
      <c r="EQ30" s="1397"/>
      <c r="ER30" s="1397"/>
      <c r="ES30" s="1397">
        <v>-20134578.286134463</v>
      </c>
      <c r="ET30" s="1397">
        <v>37045237</v>
      </c>
      <c r="EU30" s="1397">
        <v>2498362</v>
      </c>
      <c r="EV30" s="1397">
        <v>34546875</v>
      </c>
      <c r="EW30" s="1397">
        <v>0</v>
      </c>
      <c r="EX30" s="1397"/>
      <c r="EY30" s="1397"/>
      <c r="EZ30" s="1397">
        <v>-53204633.009999998</v>
      </c>
      <c r="FA30" s="1397"/>
      <c r="FB30" s="1397"/>
      <c r="FC30" s="1397">
        <v>-53204633.009999998</v>
      </c>
      <c r="FD30" s="1397">
        <v>-3975182.2761344658</v>
      </c>
      <c r="FE30" s="1397"/>
      <c r="FF30" s="1397">
        <v>53174905.495224968</v>
      </c>
      <c r="FG30" s="1397"/>
      <c r="FH30" s="1397"/>
      <c r="FI30" s="1397"/>
      <c r="FJ30" s="1397"/>
      <c r="FK30" s="1397"/>
      <c r="FL30" s="1397">
        <v>91564730.949090511</v>
      </c>
      <c r="FM30" s="1198">
        <v>0</v>
      </c>
    </row>
    <row r="31" spans="2:169">
      <c r="C31" s="1197"/>
      <c r="D31" s="1197"/>
      <c r="E31" s="1197"/>
      <c r="F31" s="1197"/>
      <c r="G31" s="1197"/>
      <c r="H31" s="1197"/>
      <c r="I31" s="1197"/>
      <c r="J31" s="1197"/>
      <c r="K31" s="1197"/>
      <c r="L31" s="1197"/>
      <c r="M31" s="1197"/>
      <c r="N31" s="1197"/>
      <c r="O31" s="1197"/>
      <c r="P31" s="1197"/>
      <c r="Q31" s="1197"/>
      <c r="R31" s="1197"/>
      <c r="S31" s="1197"/>
      <c r="T31" s="1197"/>
      <c r="U31" s="1197"/>
      <c r="V31" s="1197"/>
      <c r="W31" s="1197"/>
      <c r="X31" s="1197"/>
      <c r="Y31" s="1197"/>
      <c r="Z31" s="1197"/>
      <c r="AA31" s="1197"/>
      <c r="AB31" s="1197"/>
      <c r="AC31" s="1197"/>
      <c r="AD31" s="1197"/>
      <c r="AE31" s="1197"/>
      <c r="AF31" s="1197"/>
      <c r="AG31" s="1197"/>
      <c r="AH31" s="1197"/>
      <c r="AI31" s="1197"/>
      <c r="AJ31" s="1197"/>
      <c r="AK31" s="1197"/>
      <c r="AL31" s="1197"/>
      <c r="AM31" s="1197"/>
      <c r="AN31" s="1197"/>
      <c r="AO31" s="1197"/>
      <c r="AP31" s="1197"/>
      <c r="AQ31" s="1197"/>
      <c r="AR31" s="1197"/>
      <c r="AS31" s="1197"/>
      <c r="AT31" s="1197"/>
      <c r="AU31" s="1197"/>
      <c r="AV31" s="1197"/>
      <c r="AW31" s="1197"/>
      <c r="AX31" s="1197"/>
      <c r="AY31" s="1197"/>
      <c r="AZ31" s="1197"/>
      <c r="BA31" s="1197"/>
      <c r="BB31" s="1197"/>
      <c r="BC31" s="1197"/>
      <c r="BD31" s="1197"/>
      <c r="BE31" s="1197"/>
      <c r="BF31" s="1197"/>
      <c r="BG31" s="1197"/>
      <c r="BH31" s="1197"/>
      <c r="BI31" s="1197"/>
      <c r="BJ31" s="1197"/>
      <c r="BK31" s="1197"/>
      <c r="BL31" s="1197"/>
      <c r="BM31" s="1197"/>
      <c r="BN31" s="1197"/>
      <c r="BO31" s="1197"/>
      <c r="BP31" s="1197"/>
      <c r="BQ31" s="1197"/>
      <c r="BR31" s="1197"/>
      <c r="BS31" s="1197"/>
      <c r="BT31" s="1197"/>
      <c r="BU31" s="1197"/>
      <c r="BV31" s="1197"/>
      <c r="BW31" s="1197"/>
      <c r="BX31" s="1197"/>
      <c r="BY31" s="1197"/>
      <c r="BZ31" s="1197"/>
      <c r="CA31" s="1197"/>
      <c r="CB31" s="1197"/>
      <c r="CC31" s="1197"/>
      <c r="CD31" s="1197"/>
      <c r="CE31" s="1197"/>
      <c r="CF31" s="1197"/>
      <c r="CG31" s="1197"/>
      <c r="CH31" s="1197"/>
      <c r="CI31" s="1197"/>
      <c r="CJ31" s="1197"/>
      <c r="CK31" s="1197"/>
      <c r="CL31" s="1197"/>
      <c r="CM31" s="1197"/>
      <c r="CN31" s="1197"/>
      <c r="CO31" s="1197"/>
      <c r="CP31" s="1197"/>
      <c r="CQ31" s="1197"/>
      <c r="CR31" s="1197"/>
      <c r="CS31" s="1197"/>
      <c r="CT31" s="1197"/>
      <c r="CU31" s="1197"/>
      <c r="CV31" s="1197"/>
      <c r="CW31" s="1197"/>
      <c r="CX31" s="1197"/>
      <c r="CY31" s="1197"/>
      <c r="CZ31" s="1197"/>
      <c r="DA31" s="1197"/>
      <c r="DB31" s="1197"/>
      <c r="DC31" s="1197"/>
      <c r="DD31" s="1197"/>
      <c r="DE31" s="1197"/>
      <c r="DF31" s="1197"/>
      <c r="DG31" s="1197"/>
      <c r="DH31" s="1197"/>
      <c r="DI31" s="1197"/>
      <c r="DJ31" s="1197"/>
      <c r="DK31" s="1197"/>
      <c r="DL31" s="1197"/>
      <c r="DM31" s="1197"/>
      <c r="DN31" s="1197"/>
      <c r="DO31" s="1197"/>
      <c r="DP31" s="1197"/>
      <c r="DQ31" s="1197"/>
      <c r="DR31" s="1197"/>
      <c r="DS31" s="1197"/>
      <c r="DT31" s="1197"/>
      <c r="DU31" s="1197"/>
      <c r="DV31" s="1197"/>
      <c r="DW31" s="1197"/>
      <c r="DX31" s="1197"/>
      <c r="DY31" s="1197"/>
      <c r="DZ31" s="1197"/>
      <c r="EA31" s="1197"/>
      <c r="EB31" s="1197"/>
      <c r="EC31" s="1197"/>
      <c r="ED31" s="1197"/>
      <c r="EE31" s="1197"/>
      <c r="EF31" s="1197"/>
      <c r="EG31" s="1197"/>
      <c r="EH31" s="1197"/>
      <c r="EI31" s="1197"/>
      <c r="EJ31" s="1197"/>
      <c r="EK31" s="1197"/>
      <c r="EL31" s="1197"/>
      <c r="EM31" s="1197"/>
      <c r="EN31" s="1197"/>
      <c r="EO31" s="1197"/>
      <c r="EP31" s="1197"/>
      <c r="EQ31" s="1197"/>
      <c r="ER31" s="1197"/>
      <c r="ES31" s="1197"/>
      <c r="ET31" s="1197"/>
      <c r="EU31" s="1197"/>
      <c r="EV31" s="1197"/>
      <c r="EW31" s="1197"/>
      <c r="EX31" s="1197"/>
      <c r="EY31" s="1197"/>
      <c r="EZ31" s="1197"/>
      <c r="FA31" s="1197"/>
      <c r="FB31" s="1197"/>
      <c r="FC31" s="1197"/>
      <c r="FD31" s="1197"/>
      <c r="FE31" s="1197"/>
      <c r="FF31" s="1197"/>
      <c r="FG31" s="1197"/>
      <c r="FH31" s="1197"/>
      <c r="FI31" s="1197"/>
      <c r="FJ31" s="1197"/>
      <c r="FK31" s="1197"/>
      <c r="FL31" s="1197"/>
    </row>
    <row r="32" spans="2:169">
      <c r="C32" s="1197"/>
      <c r="D32" s="1197"/>
      <c r="E32" s="1197"/>
      <c r="F32" s="1197"/>
      <c r="G32" s="1197"/>
      <c r="H32" s="1197"/>
      <c r="I32" s="1197"/>
      <c r="J32" s="1197"/>
      <c r="K32" s="1197"/>
      <c r="L32" s="1197"/>
      <c r="M32" s="1197"/>
      <c r="N32" s="1197"/>
      <c r="O32" s="1197"/>
      <c r="P32" s="1197"/>
      <c r="Q32" s="1197"/>
      <c r="R32" s="1197"/>
      <c r="S32" s="1197"/>
      <c r="T32" s="1197"/>
      <c r="U32" s="1197"/>
      <c r="V32" s="1197"/>
      <c r="W32" s="1197"/>
      <c r="X32" s="1197"/>
      <c r="Y32" s="1197"/>
      <c r="Z32" s="1197"/>
      <c r="AA32" s="1197"/>
      <c r="AB32" s="1197"/>
      <c r="AC32" s="1197"/>
      <c r="AD32" s="1197"/>
      <c r="AE32" s="1197"/>
      <c r="AF32" s="1197"/>
      <c r="AG32" s="1197"/>
      <c r="AH32" s="1197"/>
      <c r="AI32" s="1197"/>
      <c r="AJ32" s="1197"/>
      <c r="AK32" s="1197"/>
      <c r="AL32" s="1197"/>
      <c r="AM32" s="1197"/>
      <c r="AN32" s="1197"/>
      <c r="AO32" s="1197"/>
      <c r="AP32" s="1197"/>
      <c r="AQ32" s="1197"/>
      <c r="AR32" s="1197"/>
      <c r="AS32" s="1197"/>
      <c r="AT32" s="1197"/>
      <c r="AU32" s="1197"/>
      <c r="AV32" s="1197"/>
      <c r="AW32" s="1197"/>
      <c r="AX32" s="1197"/>
      <c r="AY32" s="1197"/>
      <c r="AZ32" s="1197"/>
      <c r="BA32" s="1197"/>
      <c r="BB32" s="1197"/>
      <c r="BC32" s="1197"/>
      <c r="BD32" s="1197"/>
      <c r="BE32" s="1197"/>
      <c r="BF32" s="1197"/>
      <c r="BG32" s="1197"/>
      <c r="BH32" s="1197"/>
      <c r="BI32" s="1197"/>
      <c r="BJ32" s="1197"/>
      <c r="BK32" s="1197"/>
      <c r="BL32" s="1197"/>
      <c r="BM32" s="1197"/>
      <c r="BN32" s="1197"/>
      <c r="BO32" s="1197"/>
      <c r="BP32" s="1197"/>
      <c r="BQ32" s="1197"/>
      <c r="BR32" s="1197"/>
      <c r="BS32" s="1197"/>
      <c r="BT32" s="1197"/>
      <c r="BU32" s="1197"/>
      <c r="BV32" s="1197"/>
      <c r="BW32" s="1197"/>
      <c r="BX32" s="1197"/>
      <c r="BY32" s="1197"/>
      <c r="BZ32" s="1197"/>
      <c r="CA32" s="1197"/>
      <c r="CB32" s="1197"/>
      <c r="CC32" s="1197"/>
      <c r="CD32" s="1197"/>
      <c r="CE32" s="1197"/>
      <c r="CF32" s="1197"/>
      <c r="CG32" s="1197"/>
      <c r="CH32" s="1197"/>
      <c r="CI32" s="1197"/>
      <c r="CJ32" s="1197"/>
      <c r="CK32" s="1197"/>
      <c r="CL32" s="1197"/>
      <c r="CM32" s="1197"/>
      <c r="CN32" s="1197"/>
      <c r="CO32" s="1197"/>
      <c r="CP32" s="1197"/>
      <c r="CQ32" s="1197"/>
      <c r="CR32" s="1197"/>
      <c r="CS32" s="1197"/>
      <c r="CT32" s="1197"/>
      <c r="CU32" s="1197"/>
      <c r="CV32" s="1197"/>
      <c r="CW32" s="1197"/>
      <c r="CX32" s="1197"/>
      <c r="CY32" s="1197"/>
      <c r="CZ32" s="1197"/>
      <c r="DA32" s="1197"/>
      <c r="DB32" s="1197"/>
      <c r="DC32" s="1197"/>
      <c r="DD32" s="1197"/>
      <c r="DE32" s="1197"/>
      <c r="DF32" s="1197"/>
      <c r="DG32" s="1197"/>
      <c r="DH32" s="1197"/>
      <c r="DI32" s="1197"/>
      <c r="DJ32" s="1197"/>
      <c r="DK32" s="1197"/>
      <c r="DL32" s="1197"/>
      <c r="DM32" s="1197"/>
      <c r="DN32" s="1197"/>
      <c r="DO32" s="1197"/>
      <c r="DP32" s="1197"/>
      <c r="DQ32" s="1197"/>
      <c r="DR32" s="1197"/>
      <c r="DS32" s="1197"/>
      <c r="DT32" s="1197"/>
      <c r="DU32" s="1197"/>
      <c r="DV32" s="1197"/>
      <c r="DW32" s="1197"/>
      <c r="DX32" s="1197"/>
      <c r="DY32" s="1197"/>
      <c r="DZ32" s="1197"/>
      <c r="EA32" s="1197"/>
      <c r="EB32" s="1197"/>
      <c r="EC32" s="1197"/>
      <c r="ED32" s="1197"/>
      <c r="EE32" s="1197"/>
      <c r="EF32" s="1197"/>
      <c r="EG32" s="1197"/>
      <c r="EH32" s="1197"/>
      <c r="EI32" s="1197"/>
      <c r="EJ32" s="1197"/>
      <c r="EK32" s="1197"/>
      <c r="EL32" s="1197"/>
      <c r="EM32" s="1197"/>
      <c r="EN32" s="1197"/>
      <c r="EO32" s="1197"/>
      <c r="EP32" s="1197"/>
      <c r="EQ32" s="1197"/>
      <c r="ER32" s="1197"/>
      <c r="ES32" s="1197"/>
      <c r="ET32" s="1197"/>
      <c r="EU32" s="1197"/>
      <c r="EV32" s="1197"/>
      <c r="EW32" s="1197"/>
      <c r="EX32" s="1197"/>
      <c r="EY32" s="1197"/>
      <c r="EZ32" s="1197"/>
      <c r="FA32" s="1197"/>
      <c r="FB32" s="1197"/>
      <c r="FC32" s="1197"/>
      <c r="FD32" s="1197"/>
      <c r="FE32" s="1197"/>
      <c r="FF32" s="1197"/>
      <c r="FG32" s="1197"/>
      <c r="FH32" s="1197"/>
      <c r="FI32" s="1197"/>
      <c r="FJ32" s="1197"/>
      <c r="FK32" s="1197"/>
      <c r="FL32" s="1197"/>
    </row>
    <row r="33" spans="1:169" s="1" customFormat="1" ht="14.25" customHeight="1">
      <c r="A33" s="1191"/>
      <c r="B33" s="1200">
        <v>42736</v>
      </c>
      <c r="C33" s="1397">
        <v>58880311.210000008</v>
      </c>
      <c r="D33" s="1397">
        <v>58880311.210000008</v>
      </c>
      <c r="E33" s="1397">
        <v>22900115.673576657</v>
      </c>
      <c r="F33" s="1397">
        <v>35980195.536423348</v>
      </c>
      <c r="G33" s="1397"/>
      <c r="H33" s="1397"/>
      <c r="I33" s="1397"/>
      <c r="J33" s="1397"/>
      <c r="K33" s="1397"/>
      <c r="L33" s="1397"/>
      <c r="M33" s="1397"/>
      <c r="N33" s="1397"/>
      <c r="O33" s="1397"/>
      <c r="P33" s="1397"/>
      <c r="Q33" s="1397">
        <v>0</v>
      </c>
      <c r="R33" s="1397">
        <v>0</v>
      </c>
      <c r="S33" s="1397">
        <v>0</v>
      </c>
      <c r="T33" s="1397"/>
      <c r="U33" s="1397"/>
      <c r="V33" s="1397"/>
      <c r="W33" s="1397">
        <v>0</v>
      </c>
      <c r="X33" s="1397"/>
      <c r="Y33" s="1397"/>
      <c r="Z33" s="1397"/>
      <c r="AA33" s="1397">
        <v>0</v>
      </c>
      <c r="AB33" s="1397"/>
      <c r="AC33" s="1397"/>
      <c r="AD33" s="1397"/>
      <c r="AE33" s="1397">
        <v>0</v>
      </c>
      <c r="AF33" s="1397"/>
      <c r="AG33" s="1397"/>
      <c r="AH33" s="1397"/>
      <c r="AI33" s="1397">
        <v>0</v>
      </c>
      <c r="AJ33" s="1397"/>
      <c r="AK33" s="1397"/>
      <c r="AL33" s="1397"/>
      <c r="AM33" s="1397">
        <v>0</v>
      </c>
      <c r="AN33" s="1397"/>
      <c r="AO33" s="1397"/>
      <c r="AP33" s="1397"/>
      <c r="AQ33" s="1397">
        <v>0</v>
      </c>
      <c r="AR33" s="1397"/>
      <c r="AS33" s="1397"/>
      <c r="AT33" s="1397"/>
      <c r="AU33" s="1397">
        <v>0</v>
      </c>
      <c r="AV33" s="1397"/>
      <c r="AW33" s="1397"/>
      <c r="AX33" s="1397"/>
      <c r="AY33" s="1397">
        <v>0</v>
      </c>
      <c r="AZ33" s="1397"/>
      <c r="BA33" s="1397"/>
      <c r="BB33" s="1397"/>
      <c r="BC33" s="1397">
        <v>0</v>
      </c>
      <c r="BD33" s="1397"/>
      <c r="BE33" s="1397"/>
      <c r="BF33" s="1397"/>
      <c r="BG33" s="1397">
        <v>0</v>
      </c>
      <c r="BH33" s="1397"/>
      <c r="BI33" s="1397"/>
      <c r="BJ33" s="1397"/>
      <c r="BK33" s="1397"/>
      <c r="BL33" s="1397">
        <v>0</v>
      </c>
      <c r="BM33" s="1397">
        <v>0</v>
      </c>
      <c r="BN33" s="1397"/>
      <c r="BO33" s="1397">
        <v>0</v>
      </c>
      <c r="BP33" s="1397"/>
      <c r="BQ33" s="1397"/>
      <c r="BR33" s="1397"/>
      <c r="BS33" s="1397"/>
      <c r="BT33" s="1397">
        <v>0</v>
      </c>
      <c r="BU33" s="1397"/>
      <c r="BV33" s="1397">
        <v>0</v>
      </c>
      <c r="BW33" s="1397"/>
      <c r="BX33" s="1397"/>
      <c r="BY33" s="1397"/>
      <c r="BZ33" s="1397"/>
      <c r="CA33" s="1397">
        <v>0</v>
      </c>
      <c r="CB33" s="1397"/>
      <c r="CC33" s="1397">
        <v>0</v>
      </c>
      <c r="CD33" s="1397"/>
      <c r="CE33" s="1397"/>
      <c r="CF33" s="1397"/>
      <c r="CG33" s="1397"/>
      <c r="CH33" s="1397"/>
      <c r="CI33" s="1397">
        <v>0</v>
      </c>
      <c r="CJ33" s="1397"/>
      <c r="CK33" s="1397"/>
      <c r="CL33" s="1397"/>
      <c r="CM33" s="1397"/>
      <c r="CN33" s="1397"/>
      <c r="CO33" s="1397">
        <v>0</v>
      </c>
      <c r="CP33" s="1397"/>
      <c r="CQ33" s="1397"/>
      <c r="CR33" s="1397"/>
      <c r="CS33" s="1397"/>
      <c r="CT33" s="1397">
        <v>0</v>
      </c>
      <c r="CU33" s="1397">
        <v>0</v>
      </c>
      <c r="CV33" s="1397"/>
      <c r="CW33" s="1397"/>
      <c r="CX33" s="1397">
        <v>0</v>
      </c>
      <c r="CY33" s="1397"/>
      <c r="CZ33" s="1397"/>
      <c r="DA33" s="1397">
        <v>0</v>
      </c>
      <c r="DB33" s="1397"/>
      <c r="DC33" s="1397"/>
      <c r="DD33" s="1397"/>
      <c r="DE33" s="1397">
        <v>0</v>
      </c>
      <c r="DF33" s="1397">
        <v>0</v>
      </c>
      <c r="DG33" s="1397"/>
      <c r="DH33" s="1397"/>
      <c r="DI33" s="1397">
        <v>0</v>
      </c>
      <c r="DJ33" s="1397"/>
      <c r="DK33" s="1397"/>
      <c r="DL33" s="1397">
        <v>0</v>
      </c>
      <c r="DM33" s="1397"/>
      <c r="DN33" s="1397"/>
      <c r="DO33" s="1397"/>
      <c r="DP33" s="1397"/>
      <c r="DQ33" s="1397"/>
      <c r="DR33" s="1397">
        <v>0</v>
      </c>
      <c r="DS33" s="1397"/>
      <c r="DT33" s="1397">
        <v>0</v>
      </c>
      <c r="DU33" s="1397"/>
      <c r="DV33" s="1397"/>
      <c r="DW33" s="1397">
        <v>0</v>
      </c>
      <c r="DX33" s="1397"/>
      <c r="DY33" s="1397"/>
      <c r="DZ33" s="1397"/>
      <c r="EA33" s="1397"/>
      <c r="EB33" s="1397">
        <v>0</v>
      </c>
      <c r="EC33" s="1397"/>
      <c r="ED33" s="1397"/>
      <c r="EE33" s="1397"/>
      <c r="EF33" s="1397">
        <v>0</v>
      </c>
      <c r="EG33" s="1397">
        <v>0</v>
      </c>
      <c r="EH33" s="1397"/>
      <c r="EI33" s="1397"/>
      <c r="EJ33" s="1397">
        <v>0</v>
      </c>
      <c r="EK33" s="1397"/>
      <c r="EL33" s="1397"/>
      <c r="EM33" s="1397">
        <v>0</v>
      </c>
      <c r="EN33" s="1397"/>
      <c r="EO33" s="1397"/>
      <c r="EP33" s="1397"/>
      <c r="EQ33" s="1397"/>
      <c r="ER33" s="1397"/>
      <c r="ES33" s="1397">
        <v>-18933518.193603788</v>
      </c>
      <c r="ET33" s="1397">
        <v>37045237</v>
      </c>
      <c r="EU33" s="1397">
        <v>2498362</v>
      </c>
      <c r="EV33" s="1397">
        <v>34546875</v>
      </c>
      <c r="EW33" s="1397">
        <v>0</v>
      </c>
      <c r="EX33" s="1397"/>
      <c r="EY33" s="1397"/>
      <c r="EZ33" s="1397">
        <v>-52958954.602374993</v>
      </c>
      <c r="FA33" s="1397"/>
      <c r="FB33" s="1397"/>
      <c r="FC33" s="1397">
        <v>-52958954.602374993</v>
      </c>
      <c r="FD33" s="1397">
        <v>-3019800.5912287934</v>
      </c>
      <c r="FE33" s="1397"/>
      <c r="FF33" s="1397">
        <v>55892757.275149956</v>
      </c>
      <c r="FG33" s="1397"/>
      <c r="FH33" s="1397"/>
      <c r="FI33" s="1397"/>
      <c r="FJ33" s="1397"/>
      <c r="FK33" s="1397"/>
      <c r="FL33" s="1397">
        <v>95839550.291546181</v>
      </c>
      <c r="FM33" s="1198">
        <v>0</v>
      </c>
    </row>
    <row r="34" spans="1:169" s="1" customFormat="1" ht="15.75">
      <c r="A34" s="1191"/>
      <c r="B34" s="1200">
        <v>42767</v>
      </c>
      <c r="C34" s="1397">
        <v>58880311.210000008</v>
      </c>
      <c r="D34" s="1397">
        <v>58880311.210000008</v>
      </c>
      <c r="E34" s="1397">
        <v>22900115.673576657</v>
      </c>
      <c r="F34" s="1397">
        <v>35980195.536423348</v>
      </c>
      <c r="G34" s="1397"/>
      <c r="H34" s="1397"/>
      <c r="I34" s="1397"/>
      <c r="J34" s="1397"/>
      <c r="K34" s="1397"/>
      <c r="L34" s="1397"/>
      <c r="M34" s="1397"/>
      <c r="N34" s="1397"/>
      <c r="O34" s="1397"/>
      <c r="P34" s="1397"/>
      <c r="Q34" s="1397">
        <v>0</v>
      </c>
      <c r="R34" s="1397">
        <v>0</v>
      </c>
      <c r="S34" s="1397">
        <v>0</v>
      </c>
      <c r="T34" s="1397"/>
      <c r="U34" s="1397"/>
      <c r="V34" s="1397"/>
      <c r="W34" s="1397">
        <v>0</v>
      </c>
      <c r="X34" s="1397"/>
      <c r="Y34" s="1397"/>
      <c r="Z34" s="1397"/>
      <c r="AA34" s="1397">
        <v>0</v>
      </c>
      <c r="AB34" s="1397"/>
      <c r="AC34" s="1397"/>
      <c r="AD34" s="1397"/>
      <c r="AE34" s="1397">
        <v>0</v>
      </c>
      <c r="AF34" s="1397"/>
      <c r="AG34" s="1397"/>
      <c r="AH34" s="1397"/>
      <c r="AI34" s="1397">
        <v>0</v>
      </c>
      <c r="AJ34" s="1397"/>
      <c r="AK34" s="1397"/>
      <c r="AL34" s="1397"/>
      <c r="AM34" s="1397">
        <v>0</v>
      </c>
      <c r="AN34" s="1397"/>
      <c r="AO34" s="1397"/>
      <c r="AP34" s="1397"/>
      <c r="AQ34" s="1397">
        <v>0</v>
      </c>
      <c r="AR34" s="1397"/>
      <c r="AS34" s="1397"/>
      <c r="AT34" s="1397"/>
      <c r="AU34" s="1397">
        <v>0</v>
      </c>
      <c r="AV34" s="1397"/>
      <c r="AW34" s="1397"/>
      <c r="AX34" s="1397"/>
      <c r="AY34" s="1397">
        <v>0</v>
      </c>
      <c r="AZ34" s="1397"/>
      <c r="BA34" s="1397"/>
      <c r="BB34" s="1397"/>
      <c r="BC34" s="1397">
        <v>0</v>
      </c>
      <c r="BD34" s="1397"/>
      <c r="BE34" s="1397"/>
      <c r="BF34" s="1397"/>
      <c r="BG34" s="1397">
        <v>0</v>
      </c>
      <c r="BH34" s="1397"/>
      <c r="BI34" s="1397"/>
      <c r="BJ34" s="1397"/>
      <c r="BK34" s="1397"/>
      <c r="BL34" s="1397">
        <v>0</v>
      </c>
      <c r="BM34" s="1397">
        <v>0</v>
      </c>
      <c r="BN34" s="1397"/>
      <c r="BO34" s="1397">
        <v>0</v>
      </c>
      <c r="BP34" s="1397"/>
      <c r="BQ34" s="1397"/>
      <c r="BR34" s="1397"/>
      <c r="BS34" s="1397"/>
      <c r="BT34" s="1397">
        <v>0</v>
      </c>
      <c r="BU34" s="1397"/>
      <c r="BV34" s="1397">
        <v>0</v>
      </c>
      <c r="BW34" s="1397"/>
      <c r="BX34" s="1397"/>
      <c r="BY34" s="1397"/>
      <c r="BZ34" s="1397"/>
      <c r="CA34" s="1397">
        <v>0</v>
      </c>
      <c r="CB34" s="1397"/>
      <c r="CC34" s="1397">
        <v>0</v>
      </c>
      <c r="CD34" s="1397"/>
      <c r="CE34" s="1397"/>
      <c r="CF34" s="1397"/>
      <c r="CG34" s="1397"/>
      <c r="CH34" s="1397"/>
      <c r="CI34" s="1397">
        <v>0</v>
      </c>
      <c r="CJ34" s="1397"/>
      <c r="CK34" s="1397"/>
      <c r="CL34" s="1397"/>
      <c r="CM34" s="1397"/>
      <c r="CN34" s="1397"/>
      <c r="CO34" s="1397">
        <v>0</v>
      </c>
      <c r="CP34" s="1397"/>
      <c r="CQ34" s="1397"/>
      <c r="CR34" s="1397"/>
      <c r="CS34" s="1397"/>
      <c r="CT34" s="1397">
        <v>0</v>
      </c>
      <c r="CU34" s="1397">
        <v>0</v>
      </c>
      <c r="CV34" s="1397"/>
      <c r="CW34" s="1397"/>
      <c r="CX34" s="1397">
        <v>0</v>
      </c>
      <c r="CY34" s="1397"/>
      <c r="CZ34" s="1397"/>
      <c r="DA34" s="1397">
        <v>0</v>
      </c>
      <c r="DB34" s="1397"/>
      <c r="DC34" s="1397"/>
      <c r="DD34" s="1397"/>
      <c r="DE34" s="1397">
        <v>0</v>
      </c>
      <c r="DF34" s="1397">
        <v>0</v>
      </c>
      <c r="DG34" s="1397"/>
      <c r="DH34" s="1397"/>
      <c r="DI34" s="1397">
        <v>0</v>
      </c>
      <c r="DJ34" s="1397"/>
      <c r="DK34" s="1397"/>
      <c r="DL34" s="1397">
        <v>0</v>
      </c>
      <c r="DM34" s="1397"/>
      <c r="DN34" s="1397"/>
      <c r="DO34" s="1397"/>
      <c r="DP34" s="1397"/>
      <c r="DQ34" s="1397"/>
      <c r="DR34" s="1397">
        <v>0</v>
      </c>
      <c r="DS34" s="1397"/>
      <c r="DT34" s="1397">
        <v>0</v>
      </c>
      <c r="DU34" s="1397"/>
      <c r="DV34" s="1397"/>
      <c r="DW34" s="1397">
        <v>0</v>
      </c>
      <c r="DX34" s="1397"/>
      <c r="DY34" s="1397"/>
      <c r="DZ34" s="1397"/>
      <c r="EA34" s="1397"/>
      <c r="EB34" s="1397">
        <v>0</v>
      </c>
      <c r="EC34" s="1397"/>
      <c r="ED34" s="1397"/>
      <c r="EE34" s="1397"/>
      <c r="EF34" s="1397">
        <v>0</v>
      </c>
      <c r="EG34" s="1397">
        <v>0</v>
      </c>
      <c r="EH34" s="1397"/>
      <c r="EI34" s="1397"/>
      <c r="EJ34" s="1397">
        <v>0</v>
      </c>
      <c r="EK34" s="1397"/>
      <c r="EL34" s="1397"/>
      <c r="EM34" s="1397">
        <v>0</v>
      </c>
      <c r="EN34" s="1397"/>
      <c r="EO34" s="1397"/>
      <c r="EP34" s="1397"/>
      <c r="EQ34" s="1397"/>
      <c r="ER34" s="1397"/>
      <c r="ES34" s="1397">
        <v>-19020214</v>
      </c>
      <c r="ET34" s="1397">
        <v>37045237</v>
      </c>
      <c r="EU34" s="1397">
        <v>2498362</v>
      </c>
      <c r="EV34" s="1397">
        <v>34546875</v>
      </c>
      <c r="EW34" s="1397">
        <v>0</v>
      </c>
      <c r="EX34" s="1397"/>
      <c r="EY34" s="1397"/>
      <c r="EZ34" s="1397">
        <v>-52958955</v>
      </c>
      <c r="FA34" s="1397"/>
      <c r="FB34" s="1397"/>
      <c r="FC34" s="1397">
        <v>-52958955</v>
      </c>
      <c r="FD34" s="1397">
        <v>-3106496</v>
      </c>
      <c r="FE34" s="1397"/>
      <c r="FF34" s="1397">
        <v>55892758.351546168</v>
      </c>
      <c r="FG34" s="1397"/>
      <c r="FH34" s="1397"/>
      <c r="FI34" s="1397"/>
      <c r="FJ34" s="1397"/>
      <c r="FK34" s="1397"/>
      <c r="FL34" s="1397">
        <v>95752855.561546177</v>
      </c>
      <c r="FM34" s="1198">
        <v>0</v>
      </c>
    </row>
    <row r="35" spans="1:169" s="1" customFormat="1" ht="15.75">
      <c r="A35" s="1191"/>
      <c r="B35" s="1200">
        <v>42795</v>
      </c>
      <c r="C35" s="1397">
        <v>58880311.210000008</v>
      </c>
      <c r="D35" s="1397">
        <v>58880311.210000008</v>
      </c>
      <c r="E35" s="1397">
        <v>22900115.673576657</v>
      </c>
      <c r="F35" s="1397">
        <v>35980195.536423348</v>
      </c>
      <c r="G35" s="1397"/>
      <c r="H35" s="1397"/>
      <c r="I35" s="1397"/>
      <c r="J35" s="1397"/>
      <c r="K35" s="1397"/>
      <c r="L35" s="1397"/>
      <c r="M35" s="1397"/>
      <c r="N35" s="1397"/>
      <c r="O35" s="1397"/>
      <c r="P35" s="1397"/>
      <c r="Q35" s="1397">
        <v>0</v>
      </c>
      <c r="R35" s="1397">
        <v>0</v>
      </c>
      <c r="S35" s="1397">
        <v>0</v>
      </c>
      <c r="T35" s="1397"/>
      <c r="U35" s="1397"/>
      <c r="V35" s="1397"/>
      <c r="W35" s="1397">
        <v>0</v>
      </c>
      <c r="X35" s="1397"/>
      <c r="Y35" s="1397"/>
      <c r="Z35" s="1397"/>
      <c r="AA35" s="1397">
        <v>0</v>
      </c>
      <c r="AB35" s="1397"/>
      <c r="AC35" s="1397"/>
      <c r="AD35" s="1397"/>
      <c r="AE35" s="1397">
        <v>0</v>
      </c>
      <c r="AF35" s="1397"/>
      <c r="AG35" s="1397"/>
      <c r="AH35" s="1397"/>
      <c r="AI35" s="1397">
        <v>0</v>
      </c>
      <c r="AJ35" s="1397"/>
      <c r="AK35" s="1397"/>
      <c r="AL35" s="1397"/>
      <c r="AM35" s="1397">
        <v>0</v>
      </c>
      <c r="AN35" s="1397"/>
      <c r="AO35" s="1397"/>
      <c r="AP35" s="1397"/>
      <c r="AQ35" s="1397">
        <v>0</v>
      </c>
      <c r="AR35" s="1397"/>
      <c r="AS35" s="1397"/>
      <c r="AT35" s="1397"/>
      <c r="AU35" s="1397">
        <v>0</v>
      </c>
      <c r="AV35" s="1397"/>
      <c r="AW35" s="1397"/>
      <c r="AX35" s="1397"/>
      <c r="AY35" s="1397">
        <v>0</v>
      </c>
      <c r="AZ35" s="1397"/>
      <c r="BA35" s="1397"/>
      <c r="BB35" s="1397"/>
      <c r="BC35" s="1397">
        <v>0</v>
      </c>
      <c r="BD35" s="1397"/>
      <c r="BE35" s="1397"/>
      <c r="BF35" s="1397"/>
      <c r="BG35" s="1397">
        <v>0</v>
      </c>
      <c r="BH35" s="1397"/>
      <c r="BI35" s="1397"/>
      <c r="BJ35" s="1397"/>
      <c r="BK35" s="1397"/>
      <c r="BL35" s="1397">
        <v>0</v>
      </c>
      <c r="BM35" s="1397">
        <v>0</v>
      </c>
      <c r="BN35" s="1397"/>
      <c r="BO35" s="1397">
        <v>0</v>
      </c>
      <c r="BP35" s="1397"/>
      <c r="BQ35" s="1397"/>
      <c r="BR35" s="1397"/>
      <c r="BS35" s="1397"/>
      <c r="BT35" s="1397">
        <v>0</v>
      </c>
      <c r="BU35" s="1397"/>
      <c r="BV35" s="1397">
        <v>0</v>
      </c>
      <c r="BW35" s="1397"/>
      <c r="BX35" s="1397"/>
      <c r="BY35" s="1397"/>
      <c r="BZ35" s="1397"/>
      <c r="CA35" s="1397">
        <v>0</v>
      </c>
      <c r="CB35" s="1397"/>
      <c r="CC35" s="1397">
        <v>0</v>
      </c>
      <c r="CD35" s="1397"/>
      <c r="CE35" s="1397"/>
      <c r="CF35" s="1397"/>
      <c r="CG35" s="1397"/>
      <c r="CH35" s="1397"/>
      <c r="CI35" s="1397">
        <v>0</v>
      </c>
      <c r="CJ35" s="1397"/>
      <c r="CK35" s="1397"/>
      <c r="CL35" s="1397"/>
      <c r="CM35" s="1397"/>
      <c r="CN35" s="1397"/>
      <c r="CO35" s="1397">
        <v>0</v>
      </c>
      <c r="CP35" s="1397"/>
      <c r="CQ35" s="1397"/>
      <c r="CR35" s="1397"/>
      <c r="CS35" s="1397"/>
      <c r="CT35" s="1397">
        <v>0</v>
      </c>
      <c r="CU35" s="1397">
        <v>0</v>
      </c>
      <c r="CV35" s="1397"/>
      <c r="CW35" s="1397"/>
      <c r="CX35" s="1397">
        <v>0</v>
      </c>
      <c r="CY35" s="1397"/>
      <c r="CZ35" s="1397"/>
      <c r="DA35" s="1397">
        <v>0</v>
      </c>
      <c r="DB35" s="1397"/>
      <c r="DC35" s="1397"/>
      <c r="DD35" s="1397"/>
      <c r="DE35" s="1397">
        <v>0</v>
      </c>
      <c r="DF35" s="1397">
        <v>0</v>
      </c>
      <c r="DG35" s="1397"/>
      <c r="DH35" s="1397"/>
      <c r="DI35" s="1397">
        <v>0</v>
      </c>
      <c r="DJ35" s="1397"/>
      <c r="DK35" s="1397"/>
      <c r="DL35" s="1397">
        <v>0</v>
      </c>
      <c r="DM35" s="1397"/>
      <c r="DN35" s="1397"/>
      <c r="DO35" s="1397"/>
      <c r="DP35" s="1397"/>
      <c r="DQ35" s="1397"/>
      <c r="DR35" s="1397">
        <v>0</v>
      </c>
      <c r="DS35" s="1397"/>
      <c r="DT35" s="1397">
        <v>0</v>
      </c>
      <c r="DU35" s="1397"/>
      <c r="DV35" s="1397"/>
      <c r="DW35" s="1397">
        <v>0</v>
      </c>
      <c r="DX35" s="1397"/>
      <c r="DY35" s="1397"/>
      <c r="DZ35" s="1397"/>
      <c r="EA35" s="1397"/>
      <c r="EB35" s="1397">
        <v>0</v>
      </c>
      <c r="EC35" s="1397"/>
      <c r="ED35" s="1397"/>
      <c r="EE35" s="1397"/>
      <c r="EF35" s="1397">
        <v>0</v>
      </c>
      <c r="EG35" s="1397">
        <v>0</v>
      </c>
      <c r="EH35" s="1397"/>
      <c r="EI35" s="1397"/>
      <c r="EJ35" s="1397">
        <v>0</v>
      </c>
      <c r="EK35" s="1397"/>
      <c r="EL35" s="1397"/>
      <c r="EM35" s="1397">
        <v>0</v>
      </c>
      <c r="EN35" s="1397"/>
      <c r="EO35" s="1397"/>
      <c r="EP35" s="1397"/>
      <c r="EQ35" s="1397"/>
      <c r="ER35" s="1397"/>
      <c r="ES35" s="1397">
        <v>-19005807.216303792</v>
      </c>
      <c r="ET35" s="1397">
        <v>37045237</v>
      </c>
      <c r="EU35" s="1397">
        <v>2498362</v>
      </c>
      <c r="EV35" s="1397">
        <v>34546875</v>
      </c>
      <c r="EW35" s="1397">
        <v>0</v>
      </c>
      <c r="EX35" s="1397"/>
      <c r="EY35" s="1397"/>
      <c r="EZ35" s="1397">
        <v>-52944548.625074998</v>
      </c>
      <c r="FA35" s="1397"/>
      <c r="FB35" s="1397"/>
      <c r="FC35" s="1397">
        <v>-52944548.625074998</v>
      </c>
      <c r="FD35" s="1397">
        <v>-3106495.5912287934</v>
      </c>
      <c r="FE35" s="1397"/>
      <c r="FF35" s="1397">
        <v>55892757.297849968</v>
      </c>
      <c r="FG35" s="1397"/>
      <c r="FH35" s="1397"/>
      <c r="FI35" s="1397"/>
      <c r="FJ35" s="1397"/>
      <c r="FK35" s="1397"/>
      <c r="FL35" s="1397">
        <v>95767261.291546181</v>
      </c>
      <c r="FM35" s="1198">
        <v>0</v>
      </c>
    </row>
    <row r="36" spans="1:169" s="1" customFormat="1" ht="15.75">
      <c r="A36" s="1191"/>
      <c r="B36" s="1200">
        <v>42826</v>
      </c>
      <c r="C36" s="1397">
        <v>58880311.210000008</v>
      </c>
      <c r="D36" s="1397">
        <v>58880311.210000008</v>
      </c>
      <c r="E36" s="1397">
        <v>22900115.673576657</v>
      </c>
      <c r="F36" s="1397">
        <v>35980195.536423348</v>
      </c>
      <c r="G36" s="1397"/>
      <c r="H36" s="1397"/>
      <c r="I36" s="1397"/>
      <c r="J36" s="1397"/>
      <c r="K36" s="1397"/>
      <c r="L36" s="1397"/>
      <c r="M36" s="1397"/>
      <c r="N36" s="1397"/>
      <c r="O36" s="1397"/>
      <c r="P36" s="1397"/>
      <c r="Q36" s="1397">
        <v>0</v>
      </c>
      <c r="R36" s="1397">
        <v>0</v>
      </c>
      <c r="S36" s="1397">
        <v>0</v>
      </c>
      <c r="T36" s="1397"/>
      <c r="U36" s="1397"/>
      <c r="V36" s="1397"/>
      <c r="W36" s="1397">
        <v>0</v>
      </c>
      <c r="X36" s="1397"/>
      <c r="Y36" s="1397"/>
      <c r="Z36" s="1397"/>
      <c r="AA36" s="1397">
        <v>0</v>
      </c>
      <c r="AB36" s="1397"/>
      <c r="AC36" s="1397"/>
      <c r="AD36" s="1397"/>
      <c r="AE36" s="1397">
        <v>0</v>
      </c>
      <c r="AF36" s="1397"/>
      <c r="AG36" s="1397"/>
      <c r="AH36" s="1397"/>
      <c r="AI36" s="1397">
        <v>0</v>
      </c>
      <c r="AJ36" s="1397"/>
      <c r="AK36" s="1397"/>
      <c r="AL36" s="1397"/>
      <c r="AM36" s="1397">
        <v>0</v>
      </c>
      <c r="AN36" s="1397"/>
      <c r="AO36" s="1397"/>
      <c r="AP36" s="1397"/>
      <c r="AQ36" s="1397">
        <v>0</v>
      </c>
      <c r="AR36" s="1397"/>
      <c r="AS36" s="1397"/>
      <c r="AT36" s="1397"/>
      <c r="AU36" s="1397">
        <v>0</v>
      </c>
      <c r="AV36" s="1397"/>
      <c r="AW36" s="1397"/>
      <c r="AX36" s="1397"/>
      <c r="AY36" s="1397">
        <v>0</v>
      </c>
      <c r="AZ36" s="1397"/>
      <c r="BA36" s="1397"/>
      <c r="BB36" s="1397"/>
      <c r="BC36" s="1397">
        <v>0</v>
      </c>
      <c r="BD36" s="1397"/>
      <c r="BE36" s="1397"/>
      <c r="BF36" s="1397"/>
      <c r="BG36" s="1397">
        <v>0</v>
      </c>
      <c r="BH36" s="1397"/>
      <c r="BI36" s="1397"/>
      <c r="BJ36" s="1397"/>
      <c r="BK36" s="1397"/>
      <c r="BL36" s="1397">
        <v>0</v>
      </c>
      <c r="BM36" s="1397">
        <v>0</v>
      </c>
      <c r="BN36" s="1397"/>
      <c r="BO36" s="1397">
        <v>0</v>
      </c>
      <c r="BP36" s="1397"/>
      <c r="BQ36" s="1397"/>
      <c r="BR36" s="1397"/>
      <c r="BS36" s="1397"/>
      <c r="BT36" s="1397">
        <v>0</v>
      </c>
      <c r="BU36" s="1397"/>
      <c r="BV36" s="1397">
        <v>0</v>
      </c>
      <c r="BW36" s="1397"/>
      <c r="BX36" s="1397"/>
      <c r="BY36" s="1397"/>
      <c r="BZ36" s="1397"/>
      <c r="CA36" s="1397">
        <v>0</v>
      </c>
      <c r="CB36" s="1397"/>
      <c r="CC36" s="1397">
        <v>0</v>
      </c>
      <c r="CD36" s="1397"/>
      <c r="CE36" s="1397"/>
      <c r="CF36" s="1397"/>
      <c r="CG36" s="1397"/>
      <c r="CH36" s="1397"/>
      <c r="CI36" s="1397">
        <v>0</v>
      </c>
      <c r="CJ36" s="1397"/>
      <c r="CK36" s="1397"/>
      <c r="CL36" s="1397"/>
      <c r="CM36" s="1397"/>
      <c r="CN36" s="1397"/>
      <c r="CO36" s="1397">
        <v>0</v>
      </c>
      <c r="CP36" s="1397"/>
      <c r="CQ36" s="1397"/>
      <c r="CR36" s="1397"/>
      <c r="CS36" s="1397"/>
      <c r="CT36" s="1397">
        <v>0</v>
      </c>
      <c r="CU36" s="1397">
        <v>0</v>
      </c>
      <c r="CV36" s="1397"/>
      <c r="CW36" s="1397"/>
      <c r="CX36" s="1397">
        <v>0</v>
      </c>
      <c r="CY36" s="1397"/>
      <c r="CZ36" s="1397"/>
      <c r="DA36" s="1397">
        <v>0</v>
      </c>
      <c r="DB36" s="1397"/>
      <c r="DC36" s="1397"/>
      <c r="DD36" s="1397"/>
      <c r="DE36" s="1397">
        <v>0</v>
      </c>
      <c r="DF36" s="1397">
        <v>0</v>
      </c>
      <c r="DG36" s="1397"/>
      <c r="DH36" s="1397"/>
      <c r="DI36" s="1397">
        <v>0</v>
      </c>
      <c r="DJ36" s="1397"/>
      <c r="DK36" s="1397"/>
      <c r="DL36" s="1397">
        <v>0</v>
      </c>
      <c r="DM36" s="1397"/>
      <c r="DN36" s="1397"/>
      <c r="DO36" s="1397"/>
      <c r="DP36" s="1397"/>
      <c r="DQ36" s="1397"/>
      <c r="DR36" s="1397">
        <v>0</v>
      </c>
      <c r="DS36" s="1397"/>
      <c r="DT36" s="1397">
        <v>0</v>
      </c>
      <c r="DU36" s="1397"/>
      <c r="DV36" s="1397"/>
      <c r="DW36" s="1397">
        <v>0</v>
      </c>
      <c r="DX36" s="1397"/>
      <c r="DY36" s="1397"/>
      <c r="DZ36" s="1397"/>
      <c r="EA36" s="1397"/>
      <c r="EB36" s="1397">
        <v>0</v>
      </c>
      <c r="EC36" s="1397"/>
      <c r="ED36" s="1397"/>
      <c r="EE36" s="1397"/>
      <c r="EF36" s="1397">
        <v>0</v>
      </c>
      <c r="EG36" s="1397">
        <v>0</v>
      </c>
      <c r="EH36" s="1397"/>
      <c r="EI36" s="1397"/>
      <c r="EJ36" s="1397">
        <v>0</v>
      </c>
      <c r="EK36" s="1397"/>
      <c r="EL36" s="1397"/>
      <c r="EM36" s="1397">
        <v>0</v>
      </c>
      <c r="EN36" s="1397"/>
      <c r="EO36" s="1397"/>
      <c r="EP36" s="1397"/>
      <c r="EQ36" s="1397"/>
      <c r="ER36" s="1397"/>
      <c r="ES36" s="1397">
        <v>-18919113</v>
      </c>
      <c r="ET36" s="1397">
        <v>37045237</v>
      </c>
      <c r="EU36" s="1397">
        <v>2498362</v>
      </c>
      <c r="EV36" s="1397">
        <v>34546875</v>
      </c>
      <c r="EW36" s="1397">
        <v>0</v>
      </c>
      <c r="EX36" s="1397"/>
      <c r="EY36" s="1397"/>
      <c r="EZ36" s="1397">
        <v>-52857854</v>
      </c>
      <c r="FA36" s="1397"/>
      <c r="FB36" s="1397"/>
      <c r="FC36" s="1397">
        <v>-52857854</v>
      </c>
      <c r="FD36" s="1397">
        <v>-3106496</v>
      </c>
      <c r="FE36" s="1397"/>
      <c r="FF36" s="1397">
        <v>55892758.110096171</v>
      </c>
      <c r="FG36" s="1397"/>
      <c r="FH36" s="1397"/>
      <c r="FI36" s="1397"/>
      <c r="FJ36" s="1397"/>
      <c r="FK36" s="1397"/>
      <c r="FL36" s="1397">
        <v>95853956.32009618</v>
      </c>
      <c r="FM36" s="1198">
        <v>0</v>
      </c>
    </row>
    <row r="37" spans="1:169" s="1" customFormat="1" ht="15.75">
      <c r="A37" s="1191"/>
      <c r="B37" s="1200">
        <v>42856</v>
      </c>
      <c r="C37" s="1397">
        <v>58880311.210000008</v>
      </c>
      <c r="D37" s="1397">
        <v>58880311.210000008</v>
      </c>
      <c r="E37" s="1397">
        <v>22900115.673576657</v>
      </c>
      <c r="F37" s="1397">
        <v>35980195.536423348</v>
      </c>
      <c r="G37" s="1397"/>
      <c r="H37" s="1397"/>
      <c r="I37" s="1397"/>
      <c r="J37" s="1397"/>
      <c r="K37" s="1397"/>
      <c r="L37" s="1397"/>
      <c r="M37" s="1397"/>
      <c r="N37" s="1397"/>
      <c r="O37" s="1397"/>
      <c r="P37" s="1397"/>
      <c r="Q37" s="1397">
        <v>0</v>
      </c>
      <c r="R37" s="1397">
        <v>0</v>
      </c>
      <c r="S37" s="1397">
        <v>0</v>
      </c>
      <c r="T37" s="1397"/>
      <c r="U37" s="1397"/>
      <c r="V37" s="1397"/>
      <c r="W37" s="1397">
        <v>0</v>
      </c>
      <c r="X37" s="1397"/>
      <c r="Y37" s="1397"/>
      <c r="Z37" s="1397"/>
      <c r="AA37" s="1397">
        <v>0</v>
      </c>
      <c r="AB37" s="1397"/>
      <c r="AC37" s="1397"/>
      <c r="AD37" s="1397"/>
      <c r="AE37" s="1397">
        <v>0</v>
      </c>
      <c r="AF37" s="1397"/>
      <c r="AG37" s="1397"/>
      <c r="AH37" s="1397"/>
      <c r="AI37" s="1397">
        <v>0</v>
      </c>
      <c r="AJ37" s="1397"/>
      <c r="AK37" s="1397"/>
      <c r="AL37" s="1397"/>
      <c r="AM37" s="1397">
        <v>0</v>
      </c>
      <c r="AN37" s="1397"/>
      <c r="AO37" s="1397"/>
      <c r="AP37" s="1397"/>
      <c r="AQ37" s="1397">
        <v>0</v>
      </c>
      <c r="AR37" s="1397"/>
      <c r="AS37" s="1397"/>
      <c r="AT37" s="1397"/>
      <c r="AU37" s="1397">
        <v>0</v>
      </c>
      <c r="AV37" s="1397"/>
      <c r="AW37" s="1397"/>
      <c r="AX37" s="1397"/>
      <c r="AY37" s="1397">
        <v>0</v>
      </c>
      <c r="AZ37" s="1397"/>
      <c r="BA37" s="1397"/>
      <c r="BB37" s="1397"/>
      <c r="BC37" s="1397">
        <v>0</v>
      </c>
      <c r="BD37" s="1397"/>
      <c r="BE37" s="1397"/>
      <c r="BF37" s="1397"/>
      <c r="BG37" s="1397">
        <v>0</v>
      </c>
      <c r="BH37" s="1397"/>
      <c r="BI37" s="1397"/>
      <c r="BJ37" s="1397"/>
      <c r="BK37" s="1397"/>
      <c r="BL37" s="1397">
        <v>0</v>
      </c>
      <c r="BM37" s="1397">
        <v>0</v>
      </c>
      <c r="BN37" s="1397"/>
      <c r="BO37" s="1397">
        <v>0</v>
      </c>
      <c r="BP37" s="1397"/>
      <c r="BQ37" s="1397"/>
      <c r="BR37" s="1397"/>
      <c r="BS37" s="1397"/>
      <c r="BT37" s="1397">
        <v>0</v>
      </c>
      <c r="BU37" s="1397"/>
      <c r="BV37" s="1397">
        <v>0</v>
      </c>
      <c r="BW37" s="1397"/>
      <c r="BX37" s="1397"/>
      <c r="BY37" s="1397"/>
      <c r="BZ37" s="1397"/>
      <c r="CA37" s="1397">
        <v>0</v>
      </c>
      <c r="CB37" s="1397"/>
      <c r="CC37" s="1397">
        <v>0</v>
      </c>
      <c r="CD37" s="1397"/>
      <c r="CE37" s="1397"/>
      <c r="CF37" s="1397"/>
      <c r="CG37" s="1397"/>
      <c r="CH37" s="1397"/>
      <c r="CI37" s="1397">
        <v>0</v>
      </c>
      <c r="CJ37" s="1397"/>
      <c r="CK37" s="1397"/>
      <c r="CL37" s="1397"/>
      <c r="CM37" s="1397"/>
      <c r="CN37" s="1397"/>
      <c r="CO37" s="1397">
        <v>0</v>
      </c>
      <c r="CP37" s="1397"/>
      <c r="CQ37" s="1397"/>
      <c r="CR37" s="1397"/>
      <c r="CS37" s="1397"/>
      <c r="CT37" s="1397">
        <v>0</v>
      </c>
      <c r="CU37" s="1397">
        <v>0</v>
      </c>
      <c r="CV37" s="1397"/>
      <c r="CW37" s="1397"/>
      <c r="CX37" s="1397">
        <v>0</v>
      </c>
      <c r="CY37" s="1397"/>
      <c r="CZ37" s="1397"/>
      <c r="DA37" s="1397">
        <v>0</v>
      </c>
      <c r="DB37" s="1397"/>
      <c r="DC37" s="1397"/>
      <c r="DD37" s="1397"/>
      <c r="DE37" s="1397">
        <v>0</v>
      </c>
      <c r="DF37" s="1397">
        <v>0</v>
      </c>
      <c r="DG37" s="1397"/>
      <c r="DH37" s="1397"/>
      <c r="DI37" s="1397">
        <v>0</v>
      </c>
      <c r="DJ37" s="1397"/>
      <c r="DK37" s="1397"/>
      <c r="DL37" s="1397">
        <v>0</v>
      </c>
      <c r="DM37" s="1397"/>
      <c r="DN37" s="1397"/>
      <c r="DO37" s="1397"/>
      <c r="DP37" s="1397"/>
      <c r="DQ37" s="1397"/>
      <c r="DR37" s="1397">
        <v>0</v>
      </c>
      <c r="DS37" s="1397"/>
      <c r="DT37" s="1397">
        <v>0</v>
      </c>
      <c r="DU37" s="1397"/>
      <c r="DV37" s="1397"/>
      <c r="DW37" s="1397">
        <v>0</v>
      </c>
      <c r="DX37" s="1397"/>
      <c r="DY37" s="1397"/>
      <c r="DZ37" s="1397"/>
      <c r="EA37" s="1397"/>
      <c r="EB37" s="1397">
        <v>0</v>
      </c>
      <c r="EC37" s="1397"/>
      <c r="ED37" s="1397"/>
      <c r="EE37" s="1397"/>
      <c r="EF37" s="1397">
        <v>0</v>
      </c>
      <c r="EG37" s="1397">
        <v>0</v>
      </c>
      <c r="EH37" s="1397"/>
      <c r="EI37" s="1397"/>
      <c r="EJ37" s="1397">
        <v>0</v>
      </c>
      <c r="EK37" s="1397"/>
      <c r="EL37" s="1397"/>
      <c r="EM37" s="1397">
        <v>0</v>
      </c>
      <c r="EN37" s="1397"/>
      <c r="EO37" s="1397"/>
      <c r="EP37" s="1397"/>
      <c r="EQ37" s="1397"/>
      <c r="ER37" s="1397"/>
      <c r="ES37" s="1397">
        <v>-14755761.847034482</v>
      </c>
      <c r="ET37" s="1397">
        <v>37045237</v>
      </c>
      <c r="EU37" s="1397">
        <v>2498362</v>
      </c>
      <c r="EV37" s="1397">
        <v>34546875</v>
      </c>
      <c r="EW37" s="1397">
        <v>0</v>
      </c>
      <c r="EX37" s="1397"/>
      <c r="EY37" s="1397"/>
      <c r="EZ37" s="1397">
        <v>-52235236.218374975</v>
      </c>
      <c r="FA37" s="1397"/>
      <c r="FB37" s="1397"/>
      <c r="FC37" s="1397">
        <v>-52235236.218374975</v>
      </c>
      <c r="FD37" s="1397">
        <v>434237.37134049227</v>
      </c>
      <c r="FE37" s="1397"/>
      <c r="FF37" s="1397">
        <v>51892757.424362943</v>
      </c>
      <c r="FG37" s="1397"/>
      <c r="FH37" s="1397"/>
      <c r="FI37" s="1397"/>
      <c r="FJ37" s="1397"/>
      <c r="FK37" s="1397"/>
      <c r="FL37" s="1397">
        <v>96017306.787328467</v>
      </c>
      <c r="FM37" s="1198">
        <v>0</v>
      </c>
    </row>
    <row r="38" spans="1:169" s="947" customFormat="1" ht="15.75">
      <c r="B38" s="1200">
        <v>42887</v>
      </c>
      <c r="C38" s="1397">
        <v>58880311.210000008</v>
      </c>
      <c r="D38" s="1397">
        <v>58880311.210000008</v>
      </c>
      <c r="E38" s="1397">
        <v>22900115.673576657</v>
      </c>
      <c r="F38" s="1397">
        <v>35980195.536423348</v>
      </c>
      <c r="G38" s="1397"/>
      <c r="H38" s="1397"/>
      <c r="I38" s="1397"/>
      <c r="J38" s="1397"/>
      <c r="K38" s="1397"/>
      <c r="L38" s="1397"/>
      <c r="M38" s="1397"/>
      <c r="N38" s="1397"/>
      <c r="O38" s="1397"/>
      <c r="P38" s="1397"/>
      <c r="Q38" s="1397">
        <v>0</v>
      </c>
      <c r="R38" s="1397">
        <v>0</v>
      </c>
      <c r="S38" s="1397">
        <v>0</v>
      </c>
      <c r="T38" s="1397"/>
      <c r="U38" s="1397"/>
      <c r="V38" s="1397"/>
      <c r="W38" s="1397">
        <v>0</v>
      </c>
      <c r="X38" s="1397"/>
      <c r="Y38" s="1397"/>
      <c r="Z38" s="1397"/>
      <c r="AA38" s="1397">
        <v>0</v>
      </c>
      <c r="AB38" s="1397"/>
      <c r="AC38" s="1397"/>
      <c r="AD38" s="1397"/>
      <c r="AE38" s="1397">
        <v>0</v>
      </c>
      <c r="AF38" s="1397"/>
      <c r="AG38" s="1397"/>
      <c r="AH38" s="1397"/>
      <c r="AI38" s="1397">
        <v>0</v>
      </c>
      <c r="AJ38" s="1397"/>
      <c r="AK38" s="1397"/>
      <c r="AL38" s="1397"/>
      <c r="AM38" s="1397">
        <v>0</v>
      </c>
      <c r="AN38" s="1397"/>
      <c r="AO38" s="1397"/>
      <c r="AP38" s="1397"/>
      <c r="AQ38" s="1397">
        <v>0</v>
      </c>
      <c r="AR38" s="1397"/>
      <c r="AS38" s="1397"/>
      <c r="AT38" s="1397"/>
      <c r="AU38" s="1397">
        <v>0</v>
      </c>
      <c r="AV38" s="1397"/>
      <c r="AW38" s="1397"/>
      <c r="AX38" s="1397"/>
      <c r="AY38" s="1397">
        <v>0</v>
      </c>
      <c r="AZ38" s="1397"/>
      <c r="BA38" s="1397"/>
      <c r="BB38" s="1397"/>
      <c r="BC38" s="1397">
        <v>0</v>
      </c>
      <c r="BD38" s="1397"/>
      <c r="BE38" s="1397"/>
      <c r="BF38" s="1397"/>
      <c r="BG38" s="1397">
        <v>0</v>
      </c>
      <c r="BH38" s="1397"/>
      <c r="BI38" s="1397"/>
      <c r="BJ38" s="1397"/>
      <c r="BK38" s="1397"/>
      <c r="BL38" s="1397">
        <v>0</v>
      </c>
      <c r="BM38" s="1397">
        <v>0</v>
      </c>
      <c r="BN38" s="1397"/>
      <c r="BO38" s="1397">
        <v>0</v>
      </c>
      <c r="BP38" s="1397"/>
      <c r="BQ38" s="1397"/>
      <c r="BR38" s="1397"/>
      <c r="BS38" s="1397"/>
      <c r="BT38" s="1397">
        <v>0</v>
      </c>
      <c r="BU38" s="1397"/>
      <c r="BV38" s="1397">
        <v>0</v>
      </c>
      <c r="BW38" s="1397"/>
      <c r="BX38" s="1397"/>
      <c r="BY38" s="1397"/>
      <c r="BZ38" s="1397"/>
      <c r="CA38" s="1397">
        <v>0</v>
      </c>
      <c r="CB38" s="1397"/>
      <c r="CC38" s="1397">
        <v>0</v>
      </c>
      <c r="CD38" s="1397"/>
      <c r="CE38" s="1397"/>
      <c r="CF38" s="1397"/>
      <c r="CG38" s="1397"/>
      <c r="CH38" s="1397"/>
      <c r="CI38" s="1397">
        <v>0</v>
      </c>
      <c r="CJ38" s="1397"/>
      <c r="CK38" s="1397"/>
      <c r="CL38" s="1397"/>
      <c r="CM38" s="1397"/>
      <c r="CN38" s="1397"/>
      <c r="CO38" s="1397">
        <v>0</v>
      </c>
      <c r="CP38" s="1397"/>
      <c r="CQ38" s="1397"/>
      <c r="CR38" s="1397"/>
      <c r="CS38" s="1397"/>
      <c r="CT38" s="1397">
        <v>0</v>
      </c>
      <c r="CU38" s="1397">
        <v>0</v>
      </c>
      <c r="CV38" s="1397"/>
      <c r="CW38" s="1397"/>
      <c r="CX38" s="1397">
        <v>0</v>
      </c>
      <c r="CY38" s="1397"/>
      <c r="CZ38" s="1397"/>
      <c r="DA38" s="1397">
        <v>0</v>
      </c>
      <c r="DB38" s="1397"/>
      <c r="DC38" s="1397"/>
      <c r="DD38" s="1397"/>
      <c r="DE38" s="1397">
        <v>0</v>
      </c>
      <c r="DF38" s="1397">
        <v>0</v>
      </c>
      <c r="DG38" s="1397"/>
      <c r="DH38" s="1397"/>
      <c r="DI38" s="1397">
        <v>0</v>
      </c>
      <c r="DJ38" s="1397"/>
      <c r="DK38" s="1397"/>
      <c r="DL38" s="1397">
        <v>0</v>
      </c>
      <c r="DM38" s="1397"/>
      <c r="DN38" s="1397"/>
      <c r="DO38" s="1397"/>
      <c r="DP38" s="1397"/>
      <c r="DQ38" s="1397"/>
      <c r="DR38" s="1397">
        <v>0</v>
      </c>
      <c r="DS38" s="1397"/>
      <c r="DT38" s="1397">
        <v>0</v>
      </c>
      <c r="DU38" s="1397"/>
      <c r="DV38" s="1397"/>
      <c r="DW38" s="1397">
        <v>0</v>
      </c>
      <c r="DX38" s="1397"/>
      <c r="DY38" s="1397"/>
      <c r="DZ38" s="1397"/>
      <c r="EA38" s="1397"/>
      <c r="EB38" s="1397">
        <v>0</v>
      </c>
      <c r="EC38" s="1397"/>
      <c r="ED38" s="1397"/>
      <c r="EE38" s="1397"/>
      <c r="EF38" s="1397">
        <v>0</v>
      </c>
      <c r="EG38" s="1397">
        <v>0</v>
      </c>
      <c r="EH38" s="1397"/>
      <c r="EI38" s="1397"/>
      <c r="EJ38" s="1397">
        <v>0</v>
      </c>
      <c r="EK38" s="1397"/>
      <c r="EL38" s="1397"/>
      <c r="EM38" s="1397">
        <v>0</v>
      </c>
      <c r="EN38" s="1397"/>
      <c r="EO38" s="1397"/>
      <c r="EP38" s="1397"/>
      <c r="EQ38" s="1397"/>
      <c r="ER38" s="1397"/>
      <c r="ES38" s="1397">
        <v>-14755761.847034482</v>
      </c>
      <c r="ET38" s="1397">
        <v>37045237</v>
      </c>
      <c r="EU38" s="1397">
        <v>2498362</v>
      </c>
      <c r="EV38" s="1397">
        <v>34546875</v>
      </c>
      <c r="EW38" s="1397">
        <v>0</v>
      </c>
      <c r="EX38" s="1397"/>
      <c r="EY38" s="1397"/>
      <c r="EZ38" s="1397">
        <v>-52235236.218374975</v>
      </c>
      <c r="FA38" s="1397"/>
      <c r="FB38" s="1397"/>
      <c r="FC38" s="1397">
        <v>-52235236.218374975</v>
      </c>
      <c r="FD38" s="1397">
        <v>434237.37134049227</v>
      </c>
      <c r="FE38" s="1397"/>
      <c r="FF38" s="1397">
        <v>51921008.424362943</v>
      </c>
      <c r="FG38" s="1397"/>
      <c r="FH38" s="1397"/>
      <c r="FI38" s="1397"/>
      <c r="FJ38" s="1397"/>
      <c r="FK38" s="1397"/>
      <c r="FL38" s="1397">
        <v>96045557.787328467</v>
      </c>
      <c r="FM38" s="1198">
        <v>0</v>
      </c>
    </row>
    <row r="39" spans="1:169" s="1349" customFormat="1">
      <c r="B39" s="1355">
        <v>42917</v>
      </c>
      <c r="C39" s="1402">
        <v>58880311.210000008</v>
      </c>
      <c r="D39" s="1402">
        <v>58880311.210000008</v>
      </c>
      <c r="E39" s="1402">
        <v>22900115.673576657</v>
      </c>
      <c r="F39" s="1402">
        <v>35980195.536423348</v>
      </c>
      <c r="G39" s="1402"/>
      <c r="H39" s="1402"/>
      <c r="I39" s="1402"/>
      <c r="J39" s="1402"/>
      <c r="K39" s="1402"/>
      <c r="L39" s="1402"/>
      <c r="M39" s="1402"/>
      <c r="N39" s="1402"/>
      <c r="O39" s="1402"/>
      <c r="P39" s="1402"/>
      <c r="Q39" s="1402">
        <v>0</v>
      </c>
      <c r="R39" s="1402">
        <v>0</v>
      </c>
      <c r="S39" s="1402">
        <v>0</v>
      </c>
      <c r="T39" s="1402"/>
      <c r="U39" s="1402"/>
      <c r="V39" s="1402"/>
      <c r="W39" s="1402">
        <v>0</v>
      </c>
      <c r="X39" s="1402"/>
      <c r="Y39" s="1402"/>
      <c r="Z39" s="1402"/>
      <c r="AA39" s="1402">
        <v>0</v>
      </c>
      <c r="AB39" s="1402"/>
      <c r="AC39" s="1402"/>
      <c r="AD39" s="1402"/>
      <c r="AE39" s="1402">
        <v>0</v>
      </c>
      <c r="AF39" s="1402"/>
      <c r="AG39" s="1402"/>
      <c r="AH39" s="1402"/>
      <c r="AI39" s="1402">
        <v>0</v>
      </c>
      <c r="AJ39" s="1402"/>
      <c r="AK39" s="1402"/>
      <c r="AL39" s="1402"/>
      <c r="AM39" s="1402">
        <v>0</v>
      </c>
      <c r="AN39" s="1402"/>
      <c r="AO39" s="1402"/>
      <c r="AP39" s="1402"/>
      <c r="AQ39" s="1402">
        <v>0</v>
      </c>
      <c r="AR39" s="1402"/>
      <c r="AS39" s="1402"/>
      <c r="AT39" s="1402"/>
      <c r="AU39" s="1402">
        <v>0</v>
      </c>
      <c r="AV39" s="1402"/>
      <c r="AW39" s="1402"/>
      <c r="AX39" s="1402"/>
      <c r="AY39" s="1402">
        <v>0</v>
      </c>
      <c r="AZ39" s="1402"/>
      <c r="BA39" s="1402"/>
      <c r="BB39" s="1402"/>
      <c r="BC39" s="1402">
        <v>0</v>
      </c>
      <c r="BD39" s="1402"/>
      <c r="BE39" s="1402"/>
      <c r="BF39" s="1402"/>
      <c r="BG39" s="1402">
        <v>0</v>
      </c>
      <c r="BH39" s="1402"/>
      <c r="BI39" s="1402"/>
      <c r="BJ39" s="1402"/>
      <c r="BK39" s="1402"/>
      <c r="BL39" s="1402">
        <v>0</v>
      </c>
      <c r="BM39" s="1402">
        <v>0</v>
      </c>
      <c r="BN39" s="1402"/>
      <c r="BO39" s="1402">
        <v>0</v>
      </c>
      <c r="BP39" s="1402"/>
      <c r="BQ39" s="1402"/>
      <c r="BR39" s="1402"/>
      <c r="BS39" s="1402"/>
      <c r="BT39" s="1402">
        <v>0</v>
      </c>
      <c r="BU39" s="1402"/>
      <c r="BV39" s="1402">
        <v>0</v>
      </c>
      <c r="BW39" s="1402"/>
      <c r="BX39" s="1402"/>
      <c r="BY39" s="1402"/>
      <c r="BZ39" s="1402"/>
      <c r="CA39" s="1402">
        <v>0</v>
      </c>
      <c r="CB39" s="1402"/>
      <c r="CC39" s="1402">
        <v>0</v>
      </c>
      <c r="CD39" s="1402"/>
      <c r="CE39" s="1402"/>
      <c r="CF39" s="1402"/>
      <c r="CG39" s="1402"/>
      <c r="CH39" s="1402"/>
      <c r="CI39" s="1402">
        <v>0</v>
      </c>
      <c r="CJ39" s="1402"/>
      <c r="CK39" s="1402"/>
      <c r="CL39" s="1402"/>
      <c r="CM39" s="1402"/>
      <c r="CN39" s="1402"/>
      <c r="CO39" s="1402">
        <v>0</v>
      </c>
      <c r="CP39" s="1402"/>
      <c r="CQ39" s="1402"/>
      <c r="CR39" s="1402"/>
      <c r="CS39" s="1402"/>
      <c r="CT39" s="1402">
        <v>0</v>
      </c>
      <c r="CU39" s="1402">
        <v>0</v>
      </c>
      <c r="CV39" s="1402"/>
      <c r="CW39" s="1402"/>
      <c r="CX39" s="1402">
        <v>0</v>
      </c>
      <c r="CY39" s="1402"/>
      <c r="CZ39" s="1402"/>
      <c r="DA39" s="1402">
        <v>0</v>
      </c>
      <c r="DB39" s="1402"/>
      <c r="DC39" s="1402"/>
      <c r="DD39" s="1402"/>
      <c r="DE39" s="1402">
        <v>0</v>
      </c>
      <c r="DF39" s="1402">
        <v>0</v>
      </c>
      <c r="DG39" s="1402"/>
      <c r="DH39" s="1402"/>
      <c r="DI39" s="1402">
        <v>0</v>
      </c>
      <c r="DJ39" s="1402"/>
      <c r="DK39" s="1402"/>
      <c r="DL39" s="1402">
        <v>0</v>
      </c>
      <c r="DM39" s="1402"/>
      <c r="DN39" s="1402"/>
      <c r="DO39" s="1402"/>
      <c r="DP39" s="1402"/>
      <c r="DQ39" s="1402"/>
      <c r="DR39" s="1402">
        <v>0</v>
      </c>
      <c r="DS39" s="1402"/>
      <c r="DT39" s="1402">
        <v>0</v>
      </c>
      <c r="DU39" s="1402"/>
      <c r="DV39" s="1402"/>
      <c r="DW39" s="1402">
        <v>0</v>
      </c>
      <c r="DX39" s="1402"/>
      <c r="DY39" s="1402"/>
      <c r="DZ39" s="1402"/>
      <c r="EA39" s="1402"/>
      <c r="EB39" s="1402">
        <v>0</v>
      </c>
      <c r="EC39" s="1402"/>
      <c r="ED39" s="1402"/>
      <c r="EE39" s="1402"/>
      <c r="EF39" s="1402">
        <v>0</v>
      </c>
      <c r="EG39" s="1402">
        <v>0</v>
      </c>
      <c r="EH39" s="1402"/>
      <c r="EI39" s="1402"/>
      <c r="EJ39" s="1402">
        <v>0</v>
      </c>
      <c r="EK39" s="1402"/>
      <c r="EL39" s="1402"/>
      <c r="EM39" s="1402">
        <v>0</v>
      </c>
      <c r="EN39" s="1402"/>
      <c r="EO39" s="1402"/>
      <c r="EP39" s="1402"/>
      <c r="EQ39" s="1402"/>
      <c r="ER39" s="1402"/>
      <c r="ES39" s="1402">
        <v>-14755761.847034482</v>
      </c>
      <c r="ET39" s="1402">
        <v>37045237</v>
      </c>
      <c r="EU39" s="1402">
        <v>2498362</v>
      </c>
      <c r="EV39" s="1402">
        <v>34546875</v>
      </c>
      <c r="EW39" s="1402">
        <v>0</v>
      </c>
      <c r="EX39" s="1402"/>
      <c r="EY39" s="1402"/>
      <c r="EZ39" s="1402">
        <v>-52235236.218374975</v>
      </c>
      <c r="FA39" s="1402"/>
      <c r="FB39" s="1402"/>
      <c r="FC39" s="1402">
        <v>-52235236.218374975</v>
      </c>
      <c r="FD39" s="1402">
        <v>434237.37134049227</v>
      </c>
      <c r="FE39" s="1402"/>
      <c r="FF39" s="1402">
        <v>51921008.424362943</v>
      </c>
      <c r="FG39" s="1402"/>
      <c r="FH39" s="1402"/>
      <c r="FI39" s="1402"/>
      <c r="FJ39" s="1402"/>
      <c r="FK39" s="1402"/>
      <c r="FL39" s="1402">
        <v>96045557.787328467</v>
      </c>
      <c r="FM39" s="1356">
        <v>0</v>
      </c>
    </row>
    <row r="40" spans="1:169" s="1353" customFormat="1">
      <c r="B40" s="1355">
        <v>42948</v>
      </c>
      <c r="C40" s="1402">
        <v>58880311.210000008</v>
      </c>
      <c r="D40" s="1402">
        <v>58880311.210000008</v>
      </c>
      <c r="E40" s="1402">
        <v>22900115.673576657</v>
      </c>
      <c r="F40" s="1402">
        <v>35980195.536423348</v>
      </c>
      <c r="G40" s="1402"/>
      <c r="H40" s="1402"/>
      <c r="I40" s="1402"/>
      <c r="J40" s="1402"/>
      <c r="K40" s="1402"/>
      <c r="L40" s="1402"/>
      <c r="M40" s="1402"/>
      <c r="N40" s="1402"/>
      <c r="O40" s="1402"/>
      <c r="P40" s="1402"/>
      <c r="Q40" s="1402">
        <v>0</v>
      </c>
      <c r="R40" s="1402">
        <v>0</v>
      </c>
      <c r="S40" s="1402">
        <v>0</v>
      </c>
      <c r="T40" s="1402"/>
      <c r="U40" s="1402"/>
      <c r="V40" s="1402"/>
      <c r="W40" s="1402">
        <v>0</v>
      </c>
      <c r="X40" s="1402"/>
      <c r="Y40" s="1402"/>
      <c r="Z40" s="1402"/>
      <c r="AA40" s="1402">
        <v>0</v>
      </c>
      <c r="AB40" s="1402"/>
      <c r="AC40" s="1402"/>
      <c r="AD40" s="1402"/>
      <c r="AE40" s="1402">
        <v>0</v>
      </c>
      <c r="AF40" s="1402"/>
      <c r="AG40" s="1402"/>
      <c r="AH40" s="1402"/>
      <c r="AI40" s="1402">
        <v>0</v>
      </c>
      <c r="AJ40" s="1402"/>
      <c r="AK40" s="1402"/>
      <c r="AL40" s="1402"/>
      <c r="AM40" s="1402">
        <v>0</v>
      </c>
      <c r="AN40" s="1402"/>
      <c r="AO40" s="1402"/>
      <c r="AP40" s="1402"/>
      <c r="AQ40" s="1402">
        <v>0</v>
      </c>
      <c r="AR40" s="1402"/>
      <c r="AS40" s="1402"/>
      <c r="AT40" s="1402"/>
      <c r="AU40" s="1402">
        <v>0</v>
      </c>
      <c r="AV40" s="1402"/>
      <c r="AW40" s="1402"/>
      <c r="AX40" s="1402"/>
      <c r="AY40" s="1402">
        <v>0</v>
      </c>
      <c r="AZ40" s="1402"/>
      <c r="BA40" s="1402"/>
      <c r="BB40" s="1402"/>
      <c r="BC40" s="1402">
        <v>0</v>
      </c>
      <c r="BD40" s="1402"/>
      <c r="BE40" s="1402"/>
      <c r="BF40" s="1402"/>
      <c r="BG40" s="1402">
        <v>0</v>
      </c>
      <c r="BH40" s="1402"/>
      <c r="BI40" s="1402"/>
      <c r="BJ40" s="1402"/>
      <c r="BK40" s="1402"/>
      <c r="BL40" s="1402">
        <v>0</v>
      </c>
      <c r="BM40" s="1402">
        <v>0</v>
      </c>
      <c r="BN40" s="1402"/>
      <c r="BO40" s="1402">
        <v>0</v>
      </c>
      <c r="BP40" s="1402"/>
      <c r="BQ40" s="1402"/>
      <c r="BR40" s="1402"/>
      <c r="BS40" s="1402"/>
      <c r="BT40" s="1402">
        <v>0</v>
      </c>
      <c r="BU40" s="1402"/>
      <c r="BV40" s="1402">
        <v>0</v>
      </c>
      <c r="BW40" s="1402"/>
      <c r="BX40" s="1402"/>
      <c r="BY40" s="1402"/>
      <c r="BZ40" s="1402"/>
      <c r="CA40" s="1402">
        <v>0</v>
      </c>
      <c r="CB40" s="1402"/>
      <c r="CC40" s="1402">
        <v>0</v>
      </c>
      <c r="CD40" s="1402"/>
      <c r="CE40" s="1402"/>
      <c r="CF40" s="1402"/>
      <c r="CG40" s="1402"/>
      <c r="CH40" s="1402"/>
      <c r="CI40" s="1402">
        <v>0</v>
      </c>
      <c r="CJ40" s="1402"/>
      <c r="CK40" s="1402"/>
      <c r="CL40" s="1402"/>
      <c r="CM40" s="1402"/>
      <c r="CN40" s="1402"/>
      <c r="CO40" s="1402">
        <v>0</v>
      </c>
      <c r="CP40" s="1402"/>
      <c r="CQ40" s="1402"/>
      <c r="CR40" s="1402"/>
      <c r="CS40" s="1402"/>
      <c r="CT40" s="1402">
        <v>0</v>
      </c>
      <c r="CU40" s="1402">
        <v>0</v>
      </c>
      <c r="CV40" s="1402"/>
      <c r="CW40" s="1402"/>
      <c r="CX40" s="1402">
        <v>0</v>
      </c>
      <c r="CY40" s="1402"/>
      <c r="CZ40" s="1402"/>
      <c r="DA40" s="1402">
        <v>0</v>
      </c>
      <c r="DB40" s="1402"/>
      <c r="DC40" s="1402"/>
      <c r="DD40" s="1402"/>
      <c r="DE40" s="1402">
        <v>0</v>
      </c>
      <c r="DF40" s="1402">
        <v>0</v>
      </c>
      <c r="DG40" s="1402"/>
      <c r="DH40" s="1402"/>
      <c r="DI40" s="1402">
        <v>0</v>
      </c>
      <c r="DJ40" s="1402"/>
      <c r="DK40" s="1402"/>
      <c r="DL40" s="1402">
        <v>0</v>
      </c>
      <c r="DM40" s="1402"/>
      <c r="DN40" s="1402"/>
      <c r="DO40" s="1402"/>
      <c r="DP40" s="1402"/>
      <c r="DQ40" s="1402"/>
      <c r="DR40" s="1402">
        <v>0</v>
      </c>
      <c r="DS40" s="1402"/>
      <c r="DT40" s="1402">
        <v>0</v>
      </c>
      <c r="DU40" s="1402"/>
      <c r="DV40" s="1402"/>
      <c r="DW40" s="1402">
        <v>0</v>
      </c>
      <c r="DX40" s="1402"/>
      <c r="DY40" s="1402"/>
      <c r="DZ40" s="1402"/>
      <c r="EA40" s="1402"/>
      <c r="EB40" s="1402">
        <v>0</v>
      </c>
      <c r="EC40" s="1402"/>
      <c r="ED40" s="1402"/>
      <c r="EE40" s="1402"/>
      <c r="EF40" s="1402">
        <v>0</v>
      </c>
      <c r="EG40" s="1402">
        <v>0</v>
      </c>
      <c r="EH40" s="1402"/>
      <c r="EI40" s="1402"/>
      <c r="EJ40" s="1402">
        <v>0</v>
      </c>
      <c r="EK40" s="1402"/>
      <c r="EL40" s="1402"/>
      <c r="EM40" s="1402">
        <v>0</v>
      </c>
      <c r="EN40" s="1402"/>
      <c r="EO40" s="1402"/>
      <c r="EP40" s="1402"/>
      <c r="EQ40" s="1402"/>
      <c r="ER40" s="1402"/>
      <c r="ES40" s="1402">
        <v>-14580410.202109488</v>
      </c>
      <c r="ET40" s="1402">
        <v>37045237</v>
      </c>
      <c r="EU40" s="1402">
        <v>2498362</v>
      </c>
      <c r="EV40" s="1402">
        <v>34546875</v>
      </c>
      <c r="EW40" s="1402">
        <v>0</v>
      </c>
      <c r="EX40" s="1402"/>
      <c r="EY40" s="1402"/>
      <c r="EZ40" s="1402">
        <v>-52235236.218374975</v>
      </c>
      <c r="FA40" s="1402"/>
      <c r="FB40" s="1402"/>
      <c r="FC40" s="1402">
        <v>-52235236.218374975</v>
      </c>
      <c r="FD40" s="1402">
        <v>609589.0162654873</v>
      </c>
      <c r="FE40" s="1402"/>
      <c r="FF40" s="1402">
        <v>51757912.779749997</v>
      </c>
      <c r="FG40" s="1402"/>
      <c r="FH40" s="1402"/>
      <c r="FI40" s="1402"/>
      <c r="FJ40" s="1402"/>
      <c r="FK40" s="1402"/>
      <c r="FL40" s="1402">
        <v>96057813.787640512</v>
      </c>
      <c r="FM40" s="1356">
        <v>0</v>
      </c>
    </row>
    <row r="41" spans="1:169" s="1353" customFormat="1">
      <c r="B41" s="1355">
        <v>42979</v>
      </c>
      <c r="C41" s="1359">
        <v>60470455.88000001</v>
      </c>
      <c r="D41" s="1359">
        <v>60470455.88000001</v>
      </c>
      <c r="E41" s="1359">
        <v>23518565.137113746</v>
      </c>
      <c r="F41" s="1359">
        <v>36951890.74288626</v>
      </c>
      <c r="G41" s="1359"/>
      <c r="H41" s="1359"/>
      <c r="I41" s="1359"/>
      <c r="J41" s="1359"/>
      <c r="K41" s="1359"/>
      <c r="L41" s="1359"/>
      <c r="M41" s="1359"/>
      <c r="N41" s="1359"/>
      <c r="O41" s="1359"/>
      <c r="P41" s="1359"/>
      <c r="Q41" s="1359">
        <v>0</v>
      </c>
      <c r="R41" s="1359">
        <v>0</v>
      </c>
      <c r="S41" s="1359">
        <v>0</v>
      </c>
      <c r="T41" s="1359"/>
      <c r="U41" s="1359"/>
      <c r="V41" s="1359"/>
      <c r="W41" s="1359">
        <v>0</v>
      </c>
      <c r="X41" s="1359"/>
      <c r="Y41" s="1359"/>
      <c r="Z41" s="1359"/>
      <c r="AA41" s="1359">
        <v>0</v>
      </c>
      <c r="AB41" s="1359"/>
      <c r="AC41" s="1359"/>
      <c r="AD41" s="1359"/>
      <c r="AE41" s="1359">
        <v>0</v>
      </c>
      <c r="AF41" s="1359"/>
      <c r="AG41" s="1359"/>
      <c r="AH41" s="1359"/>
      <c r="AI41" s="1359">
        <v>0</v>
      </c>
      <c r="AJ41" s="1359"/>
      <c r="AK41" s="1359"/>
      <c r="AL41" s="1359"/>
      <c r="AM41" s="1359">
        <v>0</v>
      </c>
      <c r="AN41" s="1359"/>
      <c r="AO41" s="1359"/>
      <c r="AP41" s="1359"/>
      <c r="AQ41" s="1359">
        <v>0</v>
      </c>
      <c r="AR41" s="1359"/>
      <c r="AS41" s="1359"/>
      <c r="AT41" s="1359"/>
      <c r="AU41" s="1359">
        <v>0</v>
      </c>
      <c r="AV41" s="1359"/>
      <c r="AW41" s="1359"/>
      <c r="AX41" s="1359"/>
      <c r="AY41" s="1359">
        <v>0</v>
      </c>
      <c r="AZ41" s="1359"/>
      <c r="BA41" s="1359"/>
      <c r="BB41" s="1359"/>
      <c r="BC41" s="1359">
        <v>0</v>
      </c>
      <c r="BD41" s="1359"/>
      <c r="BE41" s="1359"/>
      <c r="BF41" s="1359"/>
      <c r="BG41" s="1359">
        <v>0</v>
      </c>
      <c r="BH41" s="1359"/>
      <c r="BI41" s="1359"/>
      <c r="BJ41" s="1359"/>
      <c r="BK41" s="1359"/>
      <c r="BL41" s="1359">
        <v>0</v>
      </c>
      <c r="BM41" s="1359">
        <v>0</v>
      </c>
      <c r="BN41" s="1359"/>
      <c r="BO41" s="1359">
        <v>0</v>
      </c>
      <c r="BP41" s="1359"/>
      <c r="BQ41" s="1359"/>
      <c r="BR41" s="1359"/>
      <c r="BS41" s="1359"/>
      <c r="BT41" s="1359">
        <v>0</v>
      </c>
      <c r="BU41" s="1359"/>
      <c r="BV41" s="1359">
        <v>0</v>
      </c>
      <c r="BW41" s="1359"/>
      <c r="BX41" s="1359"/>
      <c r="BY41" s="1359"/>
      <c r="BZ41" s="1359"/>
      <c r="CA41" s="1359">
        <v>0</v>
      </c>
      <c r="CB41" s="1359"/>
      <c r="CC41" s="1359">
        <v>0</v>
      </c>
      <c r="CD41" s="1359"/>
      <c r="CE41" s="1359"/>
      <c r="CF41" s="1359"/>
      <c r="CG41" s="1359"/>
      <c r="CH41" s="1359"/>
      <c r="CI41" s="1359">
        <v>0</v>
      </c>
      <c r="CJ41" s="1359"/>
      <c r="CK41" s="1359"/>
      <c r="CL41" s="1359"/>
      <c r="CM41" s="1359"/>
      <c r="CN41" s="1359"/>
      <c r="CO41" s="1359">
        <v>0</v>
      </c>
      <c r="CP41" s="1359"/>
      <c r="CQ41" s="1359"/>
      <c r="CR41" s="1359"/>
      <c r="CS41" s="1359"/>
      <c r="CT41" s="1359">
        <v>0</v>
      </c>
      <c r="CU41" s="1359">
        <v>0</v>
      </c>
      <c r="CV41" s="1359"/>
      <c r="CW41" s="1359"/>
      <c r="CX41" s="1359">
        <v>0</v>
      </c>
      <c r="CY41" s="1359"/>
      <c r="CZ41" s="1359"/>
      <c r="DA41" s="1359">
        <v>0</v>
      </c>
      <c r="DB41" s="1359"/>
      <c r="DC41" s="1359"/>
      <c r="DD41" s="1359"/>
      <c r="DE41" s="1359">
        <v>0</v>
      </c>
      <c r="DF41" s="1359">
        <v>0</v>
      </c>
      <c r="DG41" s="1359"/>
      <c r="DH41" s="1359"/>
      <c r="DI41" s="1359">
        <v>0</v>
      </c>
      <c r="DJ41" s="1359"/>
      <c r="DK41" s="1359"/>
      <c r="DL41" s="1359">
        <v>0</v>
      </c>
      <c r="DM41" s="1359"/>
      <c r="DN41" s="1359"/>
      <c r="DO41" s="1359"/>
      <c r="DP41" s="1359"/>
      <c r="DQ41" s="1359"/>
      <c r="DR41" s="1359">
        <v>0</v>
      </c>
      <c r="DS41" s="1359"/>
      <c r="DT41" s="1359">
        <v>0</v>
      </c>
      <c r="DU41" s="1359"/>
      <c r="DV41" s="1359"/>
      <c r="DW41" s="1359">
        <v>0</v>
      </c>
      <c r="DX41" s="1359"/>
      <c r="DY41" s="1359"/>
      <c r="DZ41" s="1359"/>
      <c r="EA41" s="1359"/>
      <c r="EB41" s="1359">
        <v>0</v>
      </c>
      <c r="EC41" s="1359"/>
      <c r="ED41" s="1359"/>
      <c r="EE41" s="1359"/>
      <c r="EF41" s="1359">
        <v>0</v>
      </c>
      <c r="EG41" s="1359">
        <v>0</v>
      </c>
      <c r="EH41" s="1359"/>
      <c r="EI41" s="1359"/>
      <c r="EJ41" s="1359">
        <v>0</v>
      </c>
      <c r="EK41" s="1359"/>
      <c r="EL41" s="1359"/>
      <c r="EM41" s="1359">
        <v>0</v>
      </c>
      <c r="EN41" s="1359"/>
      <c r="EO41" s="1359"/>
      <c r="EP41" s="1359"/>
      <c r="EQ41" s="1359"/>
      <c r="ER41" s="1359"/>
      <c r="ES41" s="1359">
        <v>-19529247.539999995</v>
      </c>
      <c r="ET41" s="1359">
        <v>37045237</v>
      </c>
      <c r="EU41" s="1359">
        <v>2498362</v>
      </c>
      <c r="EV41" s="1359">
        <v>34546875</v>
      </c>
      <c r="EW41" s="1359">
        <v>0</v>
      </c>
      <c r="EX41" s="1359"/>
      <c r="EY41" s="1359"/>
      <c r="EZ41" s="1359">
        <v>-56675125.839999996</v>
      </c>
      <c r="FA41" s="1359"/>
      <c r="FB41" s="1359"/>
      <c r="FC41" s="1359">
        <v>-56675125.839999996</v>
      </c>
      <c r="FD41" s="1359">
        <v>100641.29999999955</v>
      </c>
      <c r="FE41" s="1359"/>
      <c r="FF41" s="1359">
        <v>54332537.799999997</v>
      </c>
      <c r="FG41" s="1359"/>
      <c r="FH41" s="1359"/>
      <c r="FI41" s="1359"/>
      <c r="FJ41" s="1359"/>
      <c r="FK41" s="1359"/>
      <c r="FL41" s="1359">
        <v>95273746.140000015</v>
      </c>
    </row>
    <row r="42" spans="1:169" s="1353" customFormat="1">
      <c r="B42" s="1354">
        <v>43009</v>
      </c>
      <c r="C42" s="1403">
        <v>54204182.63000001</v>
      </c>
      <c r="D42" s="1403">
        <v>54204182.63000001</v>
      </c>
      <c r="E42" s="1403">
        <v>21081445.167495314</v>
      </c>
      <c r="F42" s="1403">
        <v>33122737.4625047</v>
      </c>
      <c r="G42" s="1403"/>
      <c r="H42" s="1403"/>
      <c r="I42" s="1403"/>
      <c r="J42" s="1403"/>
      <c r="K42" s="1403"/>
      <c r="L42" s="1403"/>
      <c r="M42" s="1403"/>
      <c r="N42" s="1403"/>
      <c r="O42" s="1403"/>
      <c r="P42" s="1403"/>
      <c r="Q42" s="1403">
        <v>0</v>
      </c>
      <c r="R42" s="1403">
        <v>0</v>
      </c>
      <c r="S42" s="1403">
        <v>0</v>
      </c>
      <c r="T42" s="1403"/>
      <c r="U42" s="1403"/>
      <c r="V42" s="1403"/>
      <c r="W42" s="1403">
        <v>0</v>
      </c>
      <c r="X42" s="1403"/>
      <c r="Y42" s="1403"/>
      <c r="Z42" s="1403"/>
      <c r="AA42" s="1403">
        <v>0</v>
      </c>
      <c r="AB42" s="1403"/>
      <c r="AC42" s="1403"/>
      <c r="AD42" s="1403"/>
      <c r="AE42" s="1403">
        <v>0</v>
      </c>
      <c r="AF42" s="1403"/>
      <c r="AG42" s="1403"/>
      <c r="AH42" s="1403"/>
      <c r="AI42" s="1403">
        <v>0</v>
      </c>
      <c r="AJ42" s="1403"/>
      <c r="AK42" s="1403"/>
      <c r="AL42" s="1403"/>
      <c r="AM42" s="1403">
        <v>0</v>
      </c>
      <c r="AN42" s="1403"/>
      <c r="AO42" s="1403"/>
      <c r="AP42" s="1403"/>
      <c r="AQ42" s="1403">
        <v>0</v>
      </c>
      <c r="AR42" s="1403"/>
      <c r="AS42" s="1403"/>
      <c r="AT42" s="1403"/>
      <c r="AU42" s="1403">
        <v>0</v>
      </c>
      <c r="AV42" s="1403"/>
      <c r="AW42" s="1403"/>
      <c r="AX42" s="1403"/>
      <c r="AY42" s="1403">
        <v>0</v>
      </c>
      <c r="AZ42" s="1403"/>
      <c r="BA42" s="1403"/>
      <c r="BB42" s="1403"/>
      <c r="BC42" s="1403">
        <v>0</v>
      </c>
      <c r="BD42" s="1403"/>
      <c r="BE42" s="1403"/>
      <c r="BF42" s="1403"/>
      <c r="BG42" s="1403">
        <v>0</v>
      </c>
      <c r="BH42" s="1403"/>
      <c r="BI42" s="1403"/>
      <c r="BJ42" s="1403"/>
      <c r="BK42" s="1403"/>
      <c r="BL42" s="1403">
        <v>0</v>
      </c>
      <c r="BM42" s="1403">
        <v>0</v>
      </c>
      <c r="BN42" s="1403"/>
      <c r="BO42" s="1403">
        <v>0</v>
      </c>
      <c r="BP42" s="1403"/>
      <c r="BQ42" s="1403"/>
      <c r="BR42" s="1403"/>
      <c r="BS42" s="1403"/>
      <c r="BT42" s="1403">
        <v>0</v>
      </c>
      <c r="BU42" s="1403"/>
      <c r="BV42" s="1403">
        <v>0</v>
      </c>
      <c r="BW42" s="1403"/>
      <c r="BX42" s="1403"/>
      <c r="BY42" s="1403"/>
      <c r="BZ42" s="1403"/>
      <c r="CA42" s="1403">
        <v>0</v>
      </c>
      <c r="CB42" s="1403"/>
      <c r="CC42" s="1403">
        <v>0</v>
      </c>
      <c r="CD42" s="1403"/>
      <c r="CE42" s="1403"/>
      <c r="CF42" s="1403"/>
      <c r="CG42" s="1403"/>
      <c r="CH42" s="1403"/>
      <c r="CI42" s="1403">
        <v>0</v>
      </c>
      <c r="CJ42" s="1403"/>
      <c r="CK42" s="1403"/>
      <c r="CL42" s="1403"/>
      <c r="CM42" s="1403"/>
      <c r="CN42" s="1403"/>
      <c r="CO42" s="1403">
        <v>0</v>
      </c>
      <c r="CP42" s="1403"/>
      <c r="CQ42" s="1403"/>
      <c r="CR42" s="1403"/>
      <c r="CS42" s="1403"/>
      <c r="CT42" s="1403">
        <v>0</v>
      </c>
      <c r="CU42" s="1403">
        <v>0</v>
      </c>
      <c r="CV42" s="1403"/>
      <c r="CW42" s="1403"/>
      <c r="CX42" s="1403">
        <v>0</v>
      </c>
      <c r="CY42" s="1403"/>
      <c r="CZ42" s="1403"/>
      <c r="DA42" s="1403">
        <v>0</v>
      </c>
      <c r="DB42" s="1403"/>
      <c r="DC42" s="1403"/>
      <c r="DD42" s="1403"/>
      <c r="DE42" s="1403">
        <v>0</v>
      </c>
      <c r="DF42" s="1403">
        <v>0</v>
      </c>
      <c r="DG42" s="1403"/>
      <c r="DH42" s="1403"/>
      <c r="DI42" s="1403">
        <v>0</v>
      </c>
      <c r="DJ42" s="1403"/>
      <c r="DK42" s="1403"/>
      <c r="DL42" s="1403">
        <v>0</v>
      </c>
      <c r="DM42" s="1403"/>
      <c r="DN42" s="1403"/>
      <c r="DO42" s="1403"/>
      <c r="DP42" s="1403"/>
      <c r="DQ42" s="1403"/>
      <c r="DR42" s="1403">
        <v>0</v>
      </c>
      <c r="DS42" s="1403"/>
      <c r="DT42" s="1403">
        <v>0</v>
      </c>
      <c r="DU42" s="1403"/>
      <c r="DV42" s="1403"/>
      <c r="DW42" s="1403">
        <v>0</v>
      </c>
      <c r="DX42" s="1403"/>
      <c r="DY42" s="1403"/>
      <c r="DZ42" s="1403"/>
      <c r="EA42" s="1403"/>
      <c r="EB42" s="1403">
        <v>0</v>
      </c>
      <c r="EC42" s="1403"/>
      <c r="ED42" s="1403"/>
      <c r="EE42" s="1403"/>
      <c r="EF42" s="1403">
        <v>0</v>
      </c>
      <c r="EG42" s="1403">
        <v>0</v>
      </c>
      <c r="EH42" s="1403"/>
      <c r="EI42" s="1403"/>
      <c r="EJ42" s="1403">
        <v>0</v>
      </c>
      <c r="EK42" s="1403"/>
      <c r="EL42" s="1403"/>
      <c r="EM42" s="1403">
        <v>0</v>
      </c>
      <c r="EN42" s="1403"/>
      <c r="EO42" s="1403"/>
      <c r="EP42" s="1403"/>
      <c r="EQ42" s="1403"/>
      <c r="ER42" s="1403"/>
      <c r="ES42" s="1403">
        <v>-21515080.303999994</v>
      </c>
      <c r="ET42" s="1403">
        <v>34546875</v>
      </c>
      <c r="EU42" s="1403">
        <v>2498362</v>
      </c>
      <c r="EV42" s="1403">
        <v>32048513</v>
      </c>
      <c r="EW42" s="1403">
        <v>0</v>
      </c>
      <c r="EX42" s="1403"/>
      <c r="EY42" s="1403"/>
      <c r="EZ42" s="1403">
        <v>-56171214.923999995</v>
      </c>
      <c r="FA42" s="1403"/>
      <c r="FB42" s="1403"/>
      <c r="FC42" s="1403">
        <v>-56171214.923999995</v>
      </c>
      <c r="FD42" s="1403">
        <v>109259.61999999986</v>
      </c>
      <c r="FE42" s="1403"/>
      <c r="FF42" s="1403">
        <v>48780642.103999987</v>
      </c>
      <c r="FG42" s="1403"/>
      <c r="FH42" s="1403"/>
      <c r="FI42" s="1403"/>
      <c r="FJ42" s="1403"/>
      <c r="FK42" s="1403"/>
      <c r="FL42" s="1403">
        <v>81469744.430000007</v>
      </c>
      <c r="FM42" s="1357"/>
    </row>
    <row r="43" spans="1:169" s="1353" customFormat="1">
      <c r="B43" s="1354">
        <v>43040</v>
      </c>
      <c r="C43" s="1359">
        <v>575927.40999998013</v>
      </c>
      <c r="D43" s="1359">
        <v>575927.40999998013</v>
      </c>
      <c r="E43" s="1359">
        <v>223993.45447656224</v>
      </c>
      <c r="F43" s="1359">
        <v>351933.95552341791</v>
      </c>
      <c r="G43" s="1359"/>
      <c r="H43" s="1359"/>
      <c r="I43" s="1359"/>
      <c r="J43" s="1359"/>
      <c r="K43" s="1359"/>
      <c r="L43" s="1359"/>
      <c r="M43" s="1359"/>
      <c r="N43" s="1359"/>
      <c r="O43" s="1359"/>
      <c r="P43" s="1359"/>
      <c r="Q43" s="1359">
        <v>0</v>
      </c>
      <c r="R43" s="1359">
        <v>0</v>
      </c>
      <c r="S43" s="1359">
        <v>0</v>
      </c>
      <c r="T43" s="1359"/>
      <c r="U43" s="1359"/>
      <c r="V43" s="1359"/>
      <c r="W43" s="1359">
        <v>0</v>
      </c>
      <c r="X43" s="1359"/>
      <c r="Y43" s="1359"/>
      <c r="Z43" s="1359"/>
      <c r="AA43" s="1359">
        <v>0</v>
      </c>
      <c r="AB43" s="1359"/>
      <c r="AC43" s="1359"/>
      <c r="AD43" s="1359"/>
      <c r="AE43" s="1359">
        <v>0</v>
      </c>
      <c r="AF43" s="1359"/>
      <c r="AG43" s="1359"/>
      <c r="AH43" s="1359"/>
      <c r="AI43" s="1359">
        <v>0</v>
      </c>
      <c r="AJ43" s="1359"/>
      <c r="AK43" s="1359"/>
      <c r="AL43" s="1359"/>
      <c r="AM43" s="1359">
        <v>0</v>
      </c>
      <c r="AN43" s="1359"/>
      <c r="AO43" s="1359"/>
      <c r="AP43" s="1359"/>
      <c r="AQ43" s="1359">
        <v>0</v>
      </c>
      <c r="AR43" s="1359"/>
      <c r="AS43" s="1359"/>
      <c r="AT43" s="1359"/>
      <c r="AU43" s="1359">
        <v>0</v>
      </c>
      <c r="AV43" s="1359"/>
      <c r="AW43" s="1359"/>
      <c r="AX43" s="1359"/>
      <c r="AY43" s="1359">
        <v>0</v>
      </c>
      <c r="AZ43" s="1359"/>
      <c r="BA43" s="1359"/>
      <c r="BB43" s="1359"/>
      <c r="BC43" s="1359">
        <v>0</v>
      </c>
      <c r="BD43" s="1359"/>
      <c r="BE43" s="1359"/>
      <c r="BF43" s="1359"/>
      <c r="BG43" s="1359">
        <v>0</v>
      </c>
      <c r="BH43" s="1359"/>
      <c r="BI43" s="1359"/>
      <c r="BJ43" s="1359"/>
      <c r="BK43" s="1359"/>
      <c r="BL43" s="1359">
        <v>0</v>
      </c>
      <c r="BM43" s="1359">
        <v>0</v>
      </c>
      <c r="BN43" s="1359"/>
      <c r="BO43" s="1359">
        <v>0</v>
      </c>
      <c r="BP43" s="1359"/>
      <c r="BQ43" s="1359"/>
      <c r="BR43" s="1359"/>
      <c r="BS43" s="1359"/>
      <c r="BT43" s="1359">
        <v>0</v>
      </c>
      <c r="BU43" s="1359"/>
      <c r="BV43" s="1359">
        <v>0</v>
      </c>
      <c r="BW43" s="1359"/>
      <c r="BX43" s="1359"/>
      <c r="BY43" s="1359"/>
      <c r="BZ43" s="1359"/>
      <c r="CA43" s="1359">
        <v>0</v>
      </c>
      <c r="CB43" s="1359"/>
      <c r="CC43" s="1359">
        <v>0</v>
      </c>
      <c r="CD43" s="1359"/>
      <c r="CE43" s="1359"/>
      <c r="CF43" s="1359"/>
      <c r="CG43" s="1359"/>
      <c r="CH43" s="1359"/>
      <c r="CI43" s="1359">
        <v>0</v>
      </c>
      <c r="CJ43" s="1359"/>
      <c r="CK43" s="1359"/>
      <c r="CL43" s="1359"/>
      <c r="CM43" s="1359"/>
      <c r="CN43" s="1359"/>
      <c r="CO43" s="1359">
        <v>0</v>
      </c>
      <c r="CP43" s="1359"/>
      <c r="CQ43" s="1359"/>
      <c r="CR43" s="1359"/>
      <c r="CS43" s="1359"/>
      <c r="CT43" s="1359">
        <v>0</v>
      </c>
      <c r="CU43" s="1359">
        <v>0</v>
      </c>
      <c r="CV43" s="1359"/>
      <c r="CW43" s="1359"/>
      <c r="CX43" s="1359">
        <v>0</v>
      </c>
      <c r="CY43" s="1359"/>
      <c r="CZ43" s="1359"/>
      <c r="DA43" s="1359">
        <v>0</v>
      </c>
      <c r="DB43" s="1359"/>
      <c r="DC43" s="1359"/>
      <c r="DD43" s="1359"/>
      <c r="DE43" s="1359">
        <v>0</v>
      </c>
      <c r="DF43" s="1359">
        <v>0</v>
      </c>
      <c r="DG43" s="1359"/>
      <c r="DH43" s="1359"/>
      <c r="DI43" s="1359">
        <v>0</v>
      </c>
      <c r="DJ43" s="1359"/>
      <c r="DK43" s="1359"/>
      <c r="DL43" s="1359">
        <v>0</v>
      </c>
      <c r="DM43" s="1359"/>
      <c r="DN43" s="1359"/>
      <c r="DO43" s="1359"/>
      <c r="DP43" s="1359"/>
      <c r="DQ43" s="1359"/>
      <c r="DR43" s="1359">
        <v>0</v>
      </c>
      <c r="DS43" s="1359"/>
      <c r="DT43" s="1359">
        <v>0</v>
      </c>
      <c r="DU43" s="1359"/>
      <c r="DV43" s="1359"/>
      <c r="DW43" s="1359">
        <v>0</v>
      </c>
      <c r="DX43" s="1359"/>
      <c r="DY43" s="1359"/>
      <c r="DZ43" s="1359"/>
      <c r="EA43" s="1359"/>
      <c r="EB43" s="1359">
        <v>0</v>
      </c>
      <c r="EC43" s="1359"/>
      <c r="ED43" s="1359"/>
      <c r="EE43" s="1359"/>
      <c r="EF43" s="1359">
        <v>0</v>
      </c>
      <c r="EG43" s="1359">
        <v>0</v>
      </c>
      <c r="EH43" s="1359"/>
      <c r="EI43" s="1359"/>
      <c r="EJ43" s="1359">
        <v>0</v>
      </c>
      <c r="EK43" s="1359"/>
      <c r="EL43" s="1359"/>
      <c r="EM43" s="1359">
        <v>0</v>
      </c>
      <c r="EN43" s="1359"/>
      <c r="EO43" s="1359"/>
      <c r="EP43" s="1359"/>
      <c r="EQ43" s="1359"/>
      <c r="ER43" s="1359"/>
      <c r="ES43" s="1359">
        <v>31294544.586000036</v>
      </c>
      <c r="ET43" s="1359">
        <v>80727203.00000003</v>
      </c>
      <c r="EU43" s="1359">
        <v>5024796.4000000004</v>
      </c>
      <c r="EV43" s="1359">
        <v>75702406.600000024</v>
      </c>
      <c r="EW43" s="1359">
        <v>0</v>
      </c>
      <c r="EX43" s="1359"/>
      <c r="EY43" s="1359"/>
      <c r="EZ43" s="1359">
        <v>-50136216.923999995</v>
      </c>
      <c r="FA43" s="1359"/>
      <c r="FB43" s="1359"/>
      <c r="FC43" s="1359">
        <v>-50136216.923999995</v>
      </c>
      <c r="FD43" s="1359">
        <v>703558.51</v>
      </c>
      <c r="FE43" s="1359"/>
      <c r="FF43" s="1359">
        <v>48266481.213999987</v>
      </c>
      <c r="FG43" s="1359"/>
      <c r="FH43" s="1359"/>
      <c r="FI43" s="1359"/>
      <c r="FJ43" s="1359"/>
      <c r="FK43" s="1359"/>
      <c r="FL43" s="1359">
        <v>80136953.210000008</v>
      </c>
    </row>
    <row r="44" spans="1:169" s="1345" customFormat="1">
      <c r="B44" s="1346">
        <v>43070</v>
      </c>
      <c r="C44" s="1349">
        <v>100883.99999996461</v>
      </c>
      <c r="D44" s="1349">
        <v>100883.99999996461</v>
      </c>
      <c r="E44" s="1349">
        <v>0</v>
      </c>
      <c r="F44" s="1349">
        <v>100883.99999996461</v>
      </c>
      <c r="G44" s="1349"/>
      <c r="H44" s="1349"/>
      <c r="I44" s="1349"/>
      <c r="J44" s="1349"/>
      <c r="K44" s="1349"/>
      <c r="L44" s="1349"/>
      <c r="M44" s="1349"/>
      <c r="N44" s="1349"/>
      <c r="O44" s="1349"/>
      <c r="P44" s="1349"/>
      <c r="Q44" s="1349">
        <v>0</v>
      </c>
      <c r="R44" s="1349">
        <v>0</v>
      </c>
      <c r="S44" s="1349">
        <v>0</v>
      </c>
      <c r="T44" s="1349"/>
      <c r="U44" s="1349"/>
      <c r="V44" s="1349"/>
      <c r="W44" s="1349">
        <v>0</v>
      </c>
      <c r="X44" s="1349"/>
      <c r="Y44" s="1349"/>
      <c r="Z44" s="1349"/>
      <c r="AA44" s="1349">
        <v>0</v>
      </c>
      <c r="AB44" s="1349"/>
      <c r="AC44" s="1349"/>
      <c r="AD44" s="1349"/>
      <c r="AE44" s="1349">
        <v>0</v>
      </c>
      <c r="AF44" s="1349"/>
      <c r="AG44" s="1349"/>
      <c r="AH44" s="1349"/>
      <c r="AI44" s="1349">
        <v>0</v>
      </c>
      <c r="AJ44" s="1349"/>
      <c r="AK44" s="1349"/>
      <c r="AL44" s="1349"/>
      <c r="AM44" s="1349">
        <v>0</v>
      </c>
      <c r="AN44" s="1349"/>
      <c r="AO44" s="1349"/>
      <c r="AP44" s="1349"/>
      <c r="AQ44" s="1349">
        <v>0</v>
      </c>
      <c r="AR44" s="1349"/>
      <c r="AS44" s="1349"/>
      <c r="AT44" s="1349"/>
      <c r="AU44" s="1349">
        <v>0</v>
      </c>
      <c r="AV44" s="1349"/>
      <c r="AW44" s="1349"/>
      <c r="AX44" s="1349"/>
      <c r="AY44" s="1349">
        <v>0</v>
      </c>
      <c r="AZ44" s="1349"/>
      <c r="BA44" s="1349"/>
      <c r="BB44" s="1349"/>
      <c r="BC44" s="1349">
        <v>0</v>
      </c>
      <c r="BD44" s="1349"/>
      <c r="BE44" s="1349"/>
      <c r="BF44" s="1349"/>
      <c r="BG44" s="1349">
        <v>0</v>
      </c>
      <c r="BH44" s="1349"/>
      <c r="BI44" s="1349"/>
      <c r="BJ44" s="1349"/>
      <c r="BK44" s="1349"/>
      <c r="BL44" s="1349">
        <v>0</v>
      </c>
      <c r="BM44" s="1349">
        <v>0</v>
      </c>
      <c r="BN44" s="1349"/>
      <c r="BO44" s="1349">
        <v>0</v>
      </c>
      <c r="BP44" s="1349"/>
      <c r="BQ44" s="1349"/>
      <c r="BR44" s="1349"/>
      <c r="BS44" s="1349"/>
      <c r="BT44" s="1349">
        <v>0</v>
      </c>
      <c r="BU44" s="1349"/>
      <c r="BV44" s="1349">
        <v>0</v>
      </c>
      <c r="BW44" s="1349"/>
      <c r="BX44" s="1349"/>
      <c r="BY44" s="1349"/>
      <c r="BZ44" s="1349"/>
      <c r="CA44" s="1349">
        <v>0</v>
      </c>
      <c r="CB44" s="1349"/>
      <c r="CC44" s="1349">
        <v>0</v>
      </c>
      <c r="CD44" s="1349"/>
      <c r="CE44" s="1349"/>
      <c r="CF44" s="1349"/>
      <c r="CG44" s="1349"/>
      <c r="CH44" s="1349"/>
      <c r="CI44" s="1349">
        <v>0</v>
      </c>
      <c r="CJ44" s="1349"/>
      <c r="CK44" s="1349"/>
      <c r="CL44" s="1349"/>
      <c r="CM44" s="1349"/>
      <c r="CN44" s="1349"/>
      <c r="CO44" s="1349">
        <v>0</v>
      </c>
      <c r="CP44" s="1349"/>
      <c r="CQ44" s="1349"/>
      <c r="CR44" s="1349"/>
      <c r="CS44" s="1349"/>
      <c r="CT44" s="1349">
        <v>0</v>
      </c>
      <c r="CU44" s="1349">
        <v>0</v>
      </c>
      <c r="CV44" s="1349"/>
      <c r="CW44" s="1349"/>
      <c r="CX44" s="1349">
        <v>0</v>
      </c>
      <c r="CY44" s="1349"/>
      <c r="CZ44" s="1349"/>
      <c r="DA44" s="1349">
        <v>0</v>
      </c>
      <c r="DB44" s="1349"/>
      <c r="DC44" s="1349"/>
      <c r="DD44" s="1349"/>
      <c r="DE44" s="1349">
        <v>0</v>
      </c>
      <c r="DF44" s="1349">
        <v>0</v>
      </c>
      <c r="DG44" s="1349"/>
      <c r="DH44" s="1349"/>
      <c r="DI44" s="1349">
        <v>0</v>
      </c>
      <c r="DJ44" s="1349"/>
      <c r="DK44" s="1349"/>
      <c r="DL44" s="1349">
        <v>0</v>
      </c>
      <c r="DM44" s="1349"/>
      <c r="DN44" s="1349"/>
      <c r="DO44" s="1349"/>
      <c r="DP44" s="1349"/>
      <c r="DQ44" s="1349"/>
      <c r="DR44" s="1349">
        <v>0</v>
      </c>
      <c r="DS44" s="1349"/>
      <c r="DT44" s="1349">
        <v>0</v>
      </c>
      <c r="DU44" s="1349"/>
      <c r="DV44" s="1349"/>
      <c r="DW44" s="1349">
        <v>0</v>
      </c>
      <c r="DX44" s="1349"/>
      <c r="DY44" s="1349"/>
      <c r="DZ44" s="1349"/>
      <c r="EA44" s="1349"/>
      <c r="EB44" s="1349">
        <v>0</v>
      </c>
      <c r="EC44" s="1349"/>
      <c r="ED44" s="1349"/>
      <c r="EE44" s="1349"/>
      <c r="EF44" s="1349">
        <v>0</v>
      </c>
      <c r="EG44" s="1349">
        <v>0</v>
      </c>
      <c r="EH44" s="1349"/>
      <c r="EI44" s="1349"/>
      <c r="EJ44" s="1349">
        <v>0</v>
      </c>
      <c r="EK44" s="1349"/>
      <c r="EL44" s="1349"/>
      <c r="EM44" s="1349">
        <v>0</v>
      </c>
      <c r="EN44" s="1349"/>
      <c r="EO44" s="1349"/>
      <c r="EP44" s="1349"/>
      <c r="EQ44" s="1349"/>
      <c r="ER44" s="1349"/>
      <c r="ES44" s="1349">
        <v>26710516.40449892</v>
      </c>
      <c r="ET44" s="1349">
        <v>52181627.580000035</v>
      </c>
      <c r="EU44" s="1349">
        <v>5024796.4000000004</v>
      </c>
      <c r="EV44" s="1349">
        <v>47156831.180000037</v>
      </c>
      <c r="EW44" s="1349">
        <v>0</v>
      </c>
      <c r="EX44" s="1349"/>
      <c r="EY44" s="1349"/>
      <c r="EZ44" s="1349">
        <v>-25935440.874000005</v>
      </c>
      <c r="FA44" s="1349"/>
      <c r="FB44" s="1349"/>
      <c r="FC44" s="1349">
        <v>-25935440.874000005</v>
      </c>
      <c r="FD44" s="1349">
        <v>464329.69849888864</v>
      </c>
      <c r="FE44" s="1349"/>
      <c r="FF44" s="1349">
        <v>49081738.253777795</v>
      </c>
      <c r="FG44" s="1349"/>
      <c r="FH44" s="1349"/>
      <c r="FI44" s="1349"/>
      <c r="FJ44" s="1349"/>
      <c r="FK44" s="1349"/>
      <c r="FL44" s="1349">
        <v>75893138.658276677</v>
      </c>
    </row>
    <row r="45" spans="1:169" s="1353" customFormat="1">
      <c r="C45" s="1359"/>
      <c r="D45" s="1359"/>
      <c r="E45" s="1359"/>
      <c r="F45" s="1359"/>
      <c r="G45" s="1359"/>
      <c r="H45" s="1359"/>
      <c r="I45" s="1359"/>
      <c r="J45" s="1359"/>
      <c r="K45" s="1359"/>
      <c r="L45" s="1359"/>
      <c r="M45" s="1359"/>
      <c r="N45" s="1359"/>
      <c r="O45" s="1359"/>
      <c r="P45" s="1359"/>
      <c r="Q45" s="1359"/>
      <c r="R45" s="1359"/>
      <c r="S45" s="1359"/>
      <c r="T45" s="1359"/>
      <c r="U45" s="1359"/>
      <c r="V45" s="1359"/>
      <c r="W45" s="1359"/>
      <c r="X45" s="1359"/>
      <c r="Y45" s="1359"/>
      <c r="Z45" s="1359"/>
      <c r="AA45" s="1359"/>
      <c r="AB45" s="1359"/>
      <c r="AC45" s="1359"/>
      <c r="AD45" s="1359"/>
      <c r="AE45" s="1359"/>
      <c r="AF45" s="1359"/>
      <c r="AG45" s="1359"/>
      <c r="AH45" s="1359"/>
      <c r="AI45" s="1359"/>
      <c r="AJ45" s="1359"/>
      <c r="AK45" s="1359"/>
      <c r="AL45" s="1359"/>
      <c r="AM45" s="1359"/>
      <c r="AN45" s="1359"/>
      <c r="AO45" s="1359"/>
      <c r="AP45" s="1359"/>
      <c r="AQ45" s="1359"/>
      <c r="AR45" s="1359"/>
      <c r="AS45" s="1359"/>
      <c r="AT45" s="1359"/>
      <c r="AU45" s="1359"/>
      <c r="AV45" s="1359"/>
      <c r="AW45" s="1359"/>
      <c r="AX45" s="1359"/>
      <c r="AY45" s="1359"/>
      <c r="AZ45" s="1359"/>
      <c r="BA45" s="1359"/>
      <c r="BB45" s="1359"/>
      <c r="BC45" s="1359"/>
      <c r="BD45" s="1359"/>
      <c r="BE45" s="1359"/>
      <c r="BF45" s="1359"/>
      <c r="BG45" s="1359"/>
      <c r="BH45" s="1359"/>
      <c r="BI45" s="1359"/>
      <c r="BJ45" s="1359"/>
      <c r="BK45" s="1359"/>
      <c r="BL45" s="1359"/>
      <c r="BM45" s="1359"/>
      <c r="BN45" s="1359"/>
      <c r="BO45" s="1359"/>
      <c r="BP45" s="1359"/>
      <c r="BQ45" s="1359"/>
      <c r="BR45" s="1359"/>
      <c r="BS45" s="1359"/>
      <c r="BT45" s="1359"/>
      <c r="BU45" s="1359"/>
      <c r="BV45" s="1359"/>
      <c r="BW45" s="1359"/>
      <c r="BX45" s="1359"/>
      <c r="BY45" s="1359"/>
      <c r="BZ45" s="1359"/>
      <c r="CA45" s="1359"/>
      <c r="CB45" s="1359"/>
      <c r="CC45" s="1359"/>
      <c r="CD45" s="1359"/>
      <c r="CE45" s="1359"/>
      <c r="CF45" s="1359"/>
      <c r="CG45" s="1359"/>
      <c r="CH45" s="1359"/>
      <c r="CI45" s="1359"/>
      <c r="CJ45" s="1359"/>
      <c r="CK45" s="1359"/>
      <c r="CL45" s="1359"/>
      <c r="CM45" s="1359"/>
      <c r="CN45" s="1359"/>
      <c r="CO45" s="1359"/>
      <c r="CP45" s="1359"/>
      <c r="CQ45" s="1359"/>
      <c r="CR45" s="1359"/>
      <c r="CS45" s="1359"/>
      <c r="CT45" s="1359"/>
      <c r="CU45" s="1359"/>
      <c r="CV45" s="1359"/>
      <c r="CW45" s="1359"/>
      <c r="CX45" s="1359"/>
      <c r="CY45" s="1359"/>
      <c r="CZ45" s="1359"/>
      <c r="DA45" s="1359"/>
      <c r="DB45" s="1359"/>
      <c r="DC45" s="1359"/>
      <c r="DD45" s="1359"/>
      <c r="DE45" s="1359"/>
      <c r="DF45" s="1359"/>
      <c r="DG45" s="1359"/>
      <c r="DH45" s="1359"/>
      <c r="DI45" s="1359"/>
      <c r="DJ45" s="1359"/>
      <c r="DK45" s="1359"/>
      <c r="DL45" s="1359"/>
      <c r="DM45" s="1359"/>
      <c r="DN45" s="1359"/>
      <c r="DO45" s="1359"/>
      <c r="DP45" s="1359"/>
      <c r="DQ45" s="1359"/>
      <c r="DR45" s="1359"/>
      <c r="DS45" s="1359"/>
      <c r="DT45" s="1359"/>
      <c r="DU45" s="1359"/>
      <c r="DV45" s="1359"/>
      <c r="DW45" s="1359"/>
      <c r="DX45" s="1359"/>
      <c r="DY45" s="1359"/>
      <c r="DZ45" s="1359"/>
      <c r="EA45" s="1359"/>
      <c r="EB45" s="1359"/>
      <c r="EC45" s="1359"/>
      <c r="ED45" s="1359"/>
      <c r="EE45" s="1359"/>
      <c r="EF45" s="1359"/>
      <c r="EG45" s="1359"/>
      <c r="EH45" s="1359"/>
      <c r="EI45" s="1359"/>
      <c r="EJ45" s="1359"/>
      <c r="EK45" s="1359"/>
      <c r="EL45" s="1359"/>
      <c r="EM45" s="1359"/>
      <c r="EN45" s="1359"/>
      <c r="EO45" s="1359"/>
      <c r="EP45" s="1359"/>
      <c r="EQ45" s="1359"/>
      <c r="ER45" s="1359"/>
      <c r="ES45" s="1359"/>
      <c r="ET45" s="1359"/>
      <c r="EU45" s="1359"/>
      <c r="EV45" s="1359"/>
      <c r="EW45" s="1359"/>
      <c r="EX45" s="1359"/>
      <c r="EY45" s="1359"/>
      <c r="EZ45" s="1359"/>
      <c r="FA45" s="1359"/>
      <c r="FB45" s="1359"/>
      <c r="FC45" s="1359"/>
      <c r="FD45" s="1359"/>
      <c r="FE45" s="1359"/>
      <c r="FF45" s="1359"/>
      <c r="FG45" s="1359"/>
      <c r="FH45" s="1359"/>
      <c r="FI45" s="1359"/>
      <c r="FJ45" s="1359"/>
      <c r="FK45" s="1359"/>
      <c r="FL45" s="1359"/>
    </row>
    <row r="46" spans="1:169" s="1353" customFormat="1">
      <c r="B46" s="1346">
        <v>43101</v>
      </c>
      <c r="C46" s="1349">
        <v>-0.13999999314546585</v>
      </c>
      <c r="D46" s="1349">
        <v>-0.13999999314546585</v>
      </c>
      <c r="E46" s="1349">
        <v>-5.4449712840284881E-2</v>
      </c>
      <c r="F46" s="1349">
        <v>-8.5550280305180984E-2</v>
      </c>
      <c r="G46" s="1349"/>
      <c r="H46" s="1349"/>
      <c r="I46" s="1349"/>
      <c r="J46" s="1349"/>
      <c r="K46" s="1349"/>
      <c r="L46" s="1349"/>
      <c r="M46" s="1349"/>
      <c r="N46" s="1349"/>
      <c r="O46" s="1349"/>
      <c r="P46" s="1349"/>
      <c r="Q46" s="1349">
        <v>0</v>
      </c>
      <c r="R46" s="1349">
        <v>0</v>
      </c>
      <c r="S46" s="1349">
        <v>0</v>
      </c>
      <c r="T46" s="1349"/>
      <c r="U46" s="1349"/>
      <c r="V46" s="1349"/>
      <c r="W46" s="1349">
        <v>0</v>
      </c>
      <c r="X46" s="1349"/>
      <c r="Y46" s="1349"/>
      <c r="Z46" s="1349"/>
      <c r="AA46" s="1349">
        <v>0</v>
      </c>
      <c r="AB46" s="1349"/>
      <c r="AC46" s="1349"/>
      <c r="AD46" s="1349"/>
      <c r="AE46" s="1349">
        <v>0</v>
      </c>
      <c r="AF46" s="1349"/>
      <c r="AG46" s="1349"/>
      <c r="AH46" s="1349"/>
      <c r="AI46" s="1349">
        <v>0</v>
      </c>
      <c r="AJ46" s="1349"/>
      <c r="AK46" s="1349"/>
      <c r="AL46" s="1349"/>
      <c r="AM46" s="1349">
        <v>0</v>
      </c>
      <c r="AN46" s="1349"/>
      <c r="AO46" s="1349"/>
      <c r="AP46" s="1349"/>
      <c r="AQ46" s="1349">
        <v>0</v>
      </c>
      <c r="AR46" s="1349"/>
      <c r="AS46" s="1349"/>
      <c r="AT46" s="1349"/>
      <c r="AU46" s="1349">
        <v>0</v>
      </c>
      <c r="AV46" s="1349"/>
      <c r="AW46" s="1349"/>
      <c r="AX46" s="1349"/>
      <c r="AY46" s="1349">
        <v>0</v>
      </c>
      <c r="AZ46" s="1349"/>
      <c r="BA46" s="1349"/>
      <c r="BB46" s="1349"/>
      <c r="BC46" s="1349">
        <v>0</v>
      </c>
      <c r="BD46" s="1349"/>
      <c r="BE46" s="1349"/>
      <c r="BF46" s="1349"/>
      <c r="BG46" s="1349">
        <v>0</v>
      </c>
      <c r="BH46" s="1349"/>
      <c r="BI46" s="1349"/>
      <c r="BJ46" s="1349"/>
      <c r="BK46" s="1349"/>
      <c r="BL46" s="1349">
        <v>0</v>
      </c>
      <c r="BM46" s="1349">
        <v>0</v>
      </c>
      <c r="BN46" s="1349"/>
      <c r="BO46" s="1349">
        <v>0</v>
      </c>
      <c r="BP46" s="1349"/>
      <c r="BQ46" s="1349"/>
      <c r="BR46" s="1349"/>
      <c r="BS46" s="1349"/>
      <c r="BT46" s="1349">
        <v>0</v>
      </c>
      <c r="BU46" s="1349"/>
      <c r="BV46" s="1349">
        <v>0</v>
      </c>
      <c r="BW46" s="1349"/>
      <c r="BX46" s="1349"/>
      <c r="BY46" s="1349"/>
      <c r="BZ46" s="1349"/>
      <c r="CA46" s="1349">
        <v>0</v>
      </c>
      <c r="CB46" s="1349"/>
      <c r="CC46" s="1349">
        <v>0</v>
      </c>
      <c r="CD46" s="1349"/>
      <c r="CE46" s="1349"/>
      <c r="CF46" s="1349"/>
      <c r="CG46" s="1349"/>
      <c r="CH46" s="1349"/>
      <c r="CI46" s="1349">
        <v>0</v>
      </c>
      <c r="CJ46" s="1349"/>
      <c r="CK46" s="1349"/>
      <c r="CL46" s="1349"/>
      <c r="CM46" s="1349"/>
      <c r="CN46" s="1349"/>
      <c r="CO46" s="1349">
        <v>0</v>
      </c>
      <c r="CP46" s="1349"/>
      <c r="CQ46" s="1349"/>
      <c r="CR46" s="1349"/>
      <c r="CS46" s="1349"/>
      <c r="CT46" s="1349">
        <v>0</v>
      </c>
      <c r="CU46" s="1349">
        <v>0</v>
      </c>
      <c r="CV46" s="1349"/>
      <c r="CW46" s="1349"/>
      <c r="CX46" s="1349">
        <v>0</v>
      </c>
      <c r="CY46" s="1349"/>
      <c r="CZ46" s="1349"/>
      <c r="DA46" s="1349">
        <v>0</v>
      </c>
      <c r="DB46" s="1349"/>
      <c r="DC46" s="1349"/>
      <c r="DD46" s="1349"/>
      <c r="DE46" s="1349">
        <v>0</v>
      </c>
      <c r="DF46" s="1349">
        <v>0</v>
      </c>
      <c r="DG46" s="1349"/>
      <c r="DH46" s="1349"/>
      <c r="DI46" s="1349">
        <v>0</v>
      </c>
      <c r="DJ46" s="1349"/>
      <c r="DK46" s="1349"/>
      <c r="DL46" s="1349">
        <v>0</v>
      </c>
      <c r="DM46" s="1349"/>
      <c r="DN46" s="1349"/>
      <c r="DO46" s="1349"/>
      <c r="DP46" s="1349"/>
      <c r="DQ46" s="1349"/>
      <c r="DR46" s="1349">
        <v>0</v>
      </c>
      <c r="DS46" s="1349"/>
      <c r="DT46" s="1349">
        <v>0</v>
      </c>
      <c r="DU46" s="1349"/>
      <c r="DV46" s="1349"/>
      <c r="DW46" s="1349">
        <v>0</v>
      </c>
      <c r="DX46" s="1349"/>
      <c r="DY46" s="1349"/>
      <c r="DZ46" s="1349"/>
      <c r="EA46" s="1349"/>
      <c r="EB46" s="1349">
        <v>0</v>
      </c>
      <c r="EC46" s="1349"/>
      <c r="ED46" s="1349"/>
      <c r="EE46" s="1349"/>
      <c r="EF46" s="1349">
        <v>0</v>
      </c>
      <c r="EG46" s="1349">
        <v>0</v>
      </c>
      <c r="EH46" s="1349"/>
      <c r="EI46" s="1349"/>
      <c r="EJ46" s="1349">
        <v>0</v>
      </c>
      <c r="EK46" s="1349"/>
      <c r="EL46" s="1349"/>
      <c r="EM46" s="1349">
        <v>0</v>
      </c>
      <c r="EN46" s="1349"/>
      <c r="EO46" s="1349"/>
      <c r="EP46" s="1349"/>
      <c r="EQ46" s="1349"/>
      <c r="ER46" s="1349"/>
      <c r="ES46" s="1349">
        <v>26846949.17558166</v>
      </c>
      <c r="ET46" s="1349">
        <v>86808326</v>
      </c>
      <c r="EU46" s="1349">
        <v>5024796.4000000004</v>
      </c>
      <c r="EV46" s="1349">
        <v>81783529.599999994</v>
      </c>
      <c r="EW46" s="1349">
        <v>0</v>
      </c>
      <c r="EX46" s="1349"/>
      <c r="EY46" s="1349"/>
      <c r="EZ46" s="1349">
        <v>-61009677.874000005</v>
      </c>
      <c r="FA46" s="1349"/>
      <c r="FB46" s="1349"/>
      <c r="FC46" s="1349">
        <v>-61009677.874000005</v>
      </c>
      <c r="FD46" s="1349">
        <v>1048301.0495816671</v>
      </c>
      <c r="FE46" s="1359"/>
      <c r="FF46" s="1359">
        <v>48001276.713777788</v>
      </c>
      <c r="FG46" s="1359"/>
      <c r="FH46" s="1359"/>
      <c r="FI46" s="1359"/>
      <c r="FJ46" s="1359"/>
      <c r="FK46" s="1359"/>
      <c r="FL46" s="1359">
        <v>74848225.749359459</v>
      </c>
      <c r="FM46" s="1353">
        <v>0</v>
      </c>
    </row>
    <row r="47" spans="1:169" s="1353" customFormat="1">
      <c r="B47" s="1346">
        <v>43132</v>
      </c>
      <c r="C47" s="1349">
        <v>0</v>
      </c>
      <c r="D47" s="1349">
        <v>0</v>
      </c>
      <c r="E47" s="1349">
        <v>0</v>
      </c>
      <c r="F47" s="1349">
        <v>0</v>
      </c>
      <c r="G47" s="1349"/>
      <c r="H47" s="1349"/>
      <c r="I47" s="1349"/>
      <c r="J47" s="1349"/>
      <c r="K47" s="1349"/>
      <c r="L47" s="1349"/>
      <c r="M47" s="1349"/>
      <c r="N47" s="1349"/>
      <c r="O47" s="1349"/>
      <c r="P47" s="1349"/>
      <c r="Q47" s="1349">
        <v>0</v>
      </c>
      <c r="R47" s="1349">
        <v>0</v>
      </c>
      <c r="S47" s="1349">
        <v>0</v>
      </c>
      <c r="T47" s="1349"/>
      <c r="U47" s="1349"/>
      <c r="V47" s="1349"/>
      <c r="W47" s="1349">
        <v>0</v>
      </c>
      <c r="X47" s="1349"/>
      <c r="Y47" s="1349"/>
      <c r="Z47" s="1349"/>
      <c r="AA47" s="1349">
        <v>0</v>
      </c>
      <c r="AB47" s="1349"/>
      <c r="AC47" s="1349"/>
      <c r="AD47" s="1349"/>
      <c r="AE47" s="1349">
        <v>0</v>
      </c>
      <c r="AF47" s="1349"/>
      <c r="AG47" s="1349"/>
      <c r="AH47" s="1349"/>
      <c r="AI47" s="1349">
        <v>0</v>
      </c>
      <c r="AJ47" s="1349"/>
      <c r="AK47" s="1349"/>
      <c r="AL47" s="1349"/>
      <c r="AM47" s="1349">
        <v>0</v>
      </c>
      <c r="AN47" s="1349"/>
      <c r="AO47" s="1349"/>
      <c r="AP47" s="1349"/>
      <c r="AQ47" s="1349">
        <v>0</v>
      </c>
      <c r="AR47" s="1349"/>
      <c r="AS47" s="1349"/>
      <c r="AT47" s="1349"/>
      <c r="AU47" s="1349">
        <v>0</v>
      </c>
      <c r="AV47" s="1349"/>
      <c r="AW47" s="1349"/>
      <c r="AX47" s="1349"/>
      <c r="AY47" s="1349">
        <v>0</v>
      </c>
      <c r="AZ47" s="1349"/>
      <c r="BA47" s="1349"/>
      <c r="BB47" s="1349"/>
      <c r="BC47" s="1349">
        <v>0</v>
      </c>
      <c r="BD47" s="1349"/>
      <c r="BE47" s="1349"/>
      <c r="BF47" s="1349"/>
      <c r="BG47" s="1349">
        <v>0</v>
      </c>
      <c r="BH47" s="1349"/>
      <c r="BI47" s="1349"/>
      <c r="BJ47" s="1349"/>
      <c r="BK47" s="1349"/>
      <c r="BL47" s="1349">
        <v>0</v>
      </c>
      <c r="BM47" s="1349">
        <v>0</v>
      </c>
      <c r="BN47" s="1349"/>
      <c r="BO47" s="1349">
        <v>0</v>
      </c>
      <c r="BP47" s="1349"/>
      <c r="BQ47" s="1349"/>
      <c r="BR47" s="1349"/>
      <c r="BS47" s="1349"/>
      <c r="BT47" s="1349">
        <v>0</v>
      </c>
      <c r="BU47" s="1349"/>
      <c r="BV47" s="1349">
        <v>0</v>
      </c>
      <c r="BW47" s="1349"/>
      <c r="BX47" s="1349"/>
      <c r="BY47" s="1349"/>
      <c r="BZ47" s="1349"/>
      <c r="CA47" s="1349">
        <v>0</v>
      </c>
      <c r="CB47" s="1349"/>
      <c r="CC47" s="1349">
        <v>0</v>
      </c>
      <c r="CD47" s="1349"/>
      <c r="CE47" s="1349"/>
      <c r="CF47" s="1349"/>
      <c r="CG47" s="1349"/>
      <c r="CH47" s="1349"/>
      <c r="CI47" s="1349">
        <v>0</v>
      </c>
      <c r="CJ47" s="1349"/>
      <c r="CK47" s="1349"/>
      <c r="CL47" s="1349"/>
      <c r="CM47" s="1349"/>
      <c r="CN47" s="1349"/>
      <c r="CO47" s="1349">
        <v>0</v>
      </c>
      <c r="CP47" s="1349"/>
      <c r="CQ47" s="1349"/>
      <c r="CR47" s="1349"/>
      <c r="CS47" s="1349"/>
      <c r="CT47" s="1349">
        <v>0</v>
      </c>
      <c r="CU47" s="1349">
        <v>0</v>
      </c>
      <c r="CV47" s="1349"/>
      <c r="CW47" s="1349"/>
      <c r="CX47" s="1349">
        <v>0</v>
      </c>
      <c r="CY47" s="1349"/>
      <c r="CZ47" s="1349"/>
      <c r="DA47" s="1349">
        <v>0</v>
      </c>
      <c r="DB47" s="1349"/>
      <c r="DC47" s="1349"/>
      <c r="DD47" s="1349"/>
      <c r="DE47" s="1349">
        <v>0</v>
      </c>
      <c r="DF47" s="1349">
        <v>0</v>
      </c>
      <c r="DG47" s="1349"/>
      <c r="DH47" s="1349"/>
      <c r="DI47" s="1349">
        <v>0</v>
      </c>
      <c r="DJ47" s="1349"/>
      <c r="DK47" s="1349"/>
      <c r="DL47" s="1349">
        <v>0</v>
      </c>
      <c r="DM47" s="1349"/>
      <c r="DN47" s="1349"/>
      <c r="DO47" s="1349"/>
      <c r="DP47" s="1349"/>
      <c r="DQ47" s="1349"/>
      <c r="DR47" s="1349">
        <v>0</v>
      </c>
      <c r="DS47" s="1349"/>
      <c r="DT47" s="1349">
        <v>0</v>
      </c>
      <c r="DU47" s="1349"/>
      <c r="DV47" s="1349"/>
      <c r="DW47" s="1349">
        <v>0</v>
      </c>
      <c r="DX47" s="1349"/>
      <c r="DY47" s="1349"/>
      <c r="DZ47" s="1349"/>
      <c r="EA47" s="1349"/>
      <c r="EB47" s="1349">
        <v>0</v>
      </c>
      <c r="EC47" s="1349"/>
      <c r="ED47" s="1349"/>
      <c r="EE47" s="1349"/>
      <c r="EF47" s="1349">
        <v>0</v>
      </c>
      <c r="EG47" s="1349">
        <v>0</v>
      </c>
      <c r="EH47" s="1349"/>
      <c r="EI47" s="1349"/>
      <c r="EJ47" s="1349">
        <v>0</v>
      </c>
      <c r="EK47" s="1349"/>
      <c r="EL47" s="1349"/>
      <c r="EM47" s="1349">
        <v>0</v>
      </c>
      <c r="EN47" s="1349"/>
      <c r="EO47" s="1349"/>
      <c r="EP47" s="1349"/>
      <c r="EQ47" s="1349"/>
      <c r="ER47" s="1349"/>
      <c r="ES47" s="1349">
        <v>27037432.654524989</v>
      </c>
      <c r="ET47" s="1349">
        <v>52181627.999999993</v>
      </c>
      <c r="EU47" s="1349">
        <v>5024796.4000000004</v>
      </c>
      <c r="EV47" s="1349">
        <v>47156831.599999994</v>
      </c>
      <c r="EW47" s="1349">
        <v>0</v>
      </c>
      <c r="EX47" s="1349"/>
      <c r="EY47" s="1349"/>
      <c r="EZ47" s="1349">
        <v>-26382979.874000005</v>
      </c>
      <c r="FA47" s="1349"/>
      <c r="FB47" s="1349"/>
      <c r="FC47" s="1349">
        <v>-26382979.874000005</v>
      </c>
      <c r="FD47" s="1349">
        <v>1238784.5285250035</v>
      </c>
      <c r="FE47" s="1359"/>
      <c r="FF47" s="1359">
        <v>48001276.094834469</v>
      </c>
      <c r="FG47" s="1359"/>
      <c r="FH47" s="1359"/>
      <c r="FI47" s="1359"/>
      <c r="FJ47" s="1359"/>
      <c r="FK47" s="1359"/>
      <c r="FL47" s="1359">
        <v>75038708.749359459</v>
      </c>
      <c r="FM47" s="1353">
        <v>0</v>
      </c>
    </row>
    <row r="48" spans="1:169" s="1353" customFormat="1">
      <c r="B48" s="1346">
        <v>43160</v>
      </c>
      <c r="C48" s="1359">
        <v>0</v>
      </c>
      <c r="D48" s="1359">
        <v>0</v>
      </c>
      <c r="E48" s="1359">
        <v>0</v>
      </c>
      <c r="F48" s="1359">
        <v>0</v>
      </c>
      <c r="G48" s="1359"/>
      <c r="H48" s="1359"/>
      <c r="I48" s="1359"/>
      <c r="J48" s="1359"/>
      <c r="K48" s="1359"/>
      <c r="L48" s="1359"/>
      <c r="M48" s="1359"/>
      <c r="N48" s="1359"/>
      <c r="O48" s="1359"/>
      <c r="P48" s="1359"/>
      <c r="Q48" s="1359">
        <v>0</v>
      </c>
      <c r="R48" s="1359">
        <v>0</v>
      </c>
      <c r="S48" s="1359">
        <v>0</v>
      </c>
      <c r="T48" s="1359"/>
      <c r="U48" s="1359"/>
      <c r="V48" s="1359"/>
      <c r="W48" s="1359">
        <v>0</v>
      </c>
      <c r="X48" s="1359"/>
      <c r="Y48" s="1359"/>
      <c r="Z48" s="1359"/>
      <c r="AA48" s="1359">
        <v>0</v>
      </c>
      <c r="AB48" s="1359"/>
      <c r="AC48" s="1359"/>
      <c r="AD48" s="1359"/>
      <c r="AE48" s="1359">
        <v>0</v>
      </c>
      <c r="AF48" s="1359"/>
      <c r="AG48" s="1359"/>
      <c r="AH48" s="1359"/>
      <c r="AI48" s="1359">
        <v>0</v>
      </c>
      <c r="AJ48" s="1359"/>
      <c r="AK48" s="1359"/>
      <c r="AL48" s="1359"/>
      <c r="AM48" s="1359">
        <v>0</v>
      </c>
      <c r="AN48" s="1359"/>
      <c r="AO48" s="1359"/>
      <c r="AP48" s="1359"/>
      <c r="AQ48" s="1359">
        <v>0</v>
      </c>
      <c r="AR48" s="1359"/>
      <c r="AS48" s="1359"/>
      <c r="AT48" s="1359"/>
      <c r="AU48" s="1359">
        <v>0</v>
      </c>
      <c r="AV48" s="1359"/>
      <c r="AW48" s="1359"/>
      <c r="AX48" s="1359"/>
      <c r="AY48" s="1359">
        <v>0</v>
      </c>
      <c r="AZ48" s="1359"/>
      <c r="BA48" s="1359"/>
      <c r="BB48" s="1359"/>
      <c r="BC48" s="1359">
        <v>0</v>
      </c>
      <c r="BD48" s="1359"/>
      <c r="BE48" s="1359"/>
      <c r="BF48" s="1359"/>
      <c r="BG48" s="1359">
        <v>0</v>
      </c>
      <c r="BH48" s="1359"/>
      <c r="BI48" s="1359"/>
      <c r="BJ48" s="1359"/>
      <c r="BK48" s="1359"/>
      <c r="BL48" s="1359">
        <v>0</v>
      </c>
      <c r="BM48" s="1359">
        <v>0</v>
      </c>
      <c r="BN48" s="1359"/>
      <c r="BO48" s="1359">
        <v>0</v>
      </c>
      <c r="BP48" s="1359"/>
      <c r="BQ48" s="1359"/>
      <c r="BR48" s="1359"/>
      <c r="BS48" s="1359"/>
      <c r="BT48" s="1359">
        <v>0</v>
      </c>
      <c r="BU48" s="1359"/>
      <c r="BV48" s="1359">
        <v>0</v>
      </c>
      <c r="BW48" s="1359"/>
      <c r="BX48" s="1359"/>
      <c r="BY48" s="1359"/>
      <c r="BZ48" s="1359"/>
      <c r="CA48" s="1359">
        <v>0</v>
      </c>
      <c r="CB48" s="1359"/>
      <c r="CC48" s="1359">
        <v>0</v>
      </c>
      <c r="CD48" s="1359"/>
      <c r="CE48" s="1359"/>
      <c r="CF48" s="1359"/>
      <c r="CG48" s="1359"/>
      <c r="CH48" s="1359"/>
      <c r="CI48" s="1359">
        <v>0</v>
      </c>
      <c r="CJ48" s="1359"/>
      <c r="CK48" s="1359"/>
      <c r="CL48" s="1359"/>
      <c r="CM48" s="1359"/>
      <c r="CN48" s="1359"/>
      <c r="CO48" s="1359">
        <v>0</v>
      </c>
      <c r="CP48" s="1359"/>
      <c r="CQ48" s="1359"/>
      <c r="CR48" s="1359"/>
      <c r="CS48" s="1359"/>
      <c r="CT48" s="1359">
        <v>0</v>
      </c>
      <c r="CU48" s="1359">
        <v>0</v>
      </c>
      <c r="CV48" s="1359"/>
      <c r="CW48" s="1359"/>
      <c r="CX48" s="1359">
        <v>0</v>
      </c>
      <c r="CY48" s="1359"/>
      <c r="CZ48" s="1359"/>
      <c r="DA48" s="1359">
        <v>0</v>
      </c>
      <c r="DB48" s="1359"/>
      <c r="DC48" s="1359"/>
      <c r="DD48" s="1359"/>
      <c r="DE48" s="1359">
        <v>0</v>
      </c>
      <c r="DF48" s="1359">
        <v>0</v>
      </c>
      <c r="DG48" s="1359"/>
      <c r="DH48" s="1359"/>
      <c r="DI48" s="1359">
        <v>0</v>
      </c>
      <c r="DJ48" s="1359"/>
      <c r="DK48" s="1359"/>
      <c r="DL48" s="1359">
        <v>0</v>
      </c>
      <c r="DM48" s="1359"/>
      <c r="DN48" s="1359"/>
      <c r="DO48" s="1359"/>
      <c r="DP48" s="1359"/>
      <c r="DQ48" s="1359"/>
      <c r="DR48" s="1359">
        <v>0</v>
      </c>
      <c r="DS48" s="1359"/>
      <c r="DT48" s="1359">
        <v>0</v>
      </c>
      <c r="DU48" s="1359"/>
      <c r="DV48" s="1359"/>
      <c r="DW48" s="1359">
        <v>0</v>
      </c>
      <c r="DX48" s="1359"/>
      <c r="DY48" s="1359"/>
      <c r="DZ48" s="1359"/>
      <c r="EA48" s="1359"/>
      <c r="EB48" s="1359">
        <v>0</v>
      </c>
      <c r="EC48" s="1359"/>
      <c r="ED48" s="1359"/>
      <c r="EE48" s="1359"/>
      <c r="EF48" s="1359">
        <v>0</v>
      </c>
      <c r="EG48" s="1359">
        <v>0</v>
      </c>
      <c r="EH48" s="1359"/>
      <c r="EI48" s="1359"/>
      <c r="EJ48" s="1359">
        <v>0</v>
      </c>
      <c r="EK48" s="1359"/>
      <c r="EL48" s="1359"/>
      <c r="EM48" s="1359">
        <v>0</v>
      </c>
      <c r="EN48" s="1359"/>
      <c r="EO48" s="1359"/>
      <c r="EP48" s="1359"/>
      <c r="EQ48" s="1359"/>
      <c r="ER48" s="1359"/>
      <c r="ES48" s="1359">
        <v>26927517.523636099</v>
      </c>
      <c r="ET48" s="1359">
        <v>52181627.999999993</v>
      </c>
      <c r="EU48" s="1359">
        <v>5024796.4000000004</v>
      </c>
      <c r="EV48" s="1359">
        <v>47156831.599999994</v>
      </c>
      <c r="EW48" s="1359">
        <v>0</v>
      </c>
      <c r="EX48" s="1359"/>
      <c r="EY48" s="1359"/>
      <c r="EZ48" s="1359">
        <v>-26382979.874000005</v>
      </c>
      <c r="FA48" s="1359"/>
      <c r="FB48" s="1359"/>
      <c r="FC48" s="1359">
        <v>-26382979.874000005</v>
      </c>
      <c r="FD48" s="1359">
        <v>1128869.3976361107</v>
      </c>
      <c r="FE48" s="1359"/>
      <c r="FF48" s="1359">
        <v>48001276.015723355</v>
      </c>
      <c r="FG48" s="1359"/>
      <c r="FH48" s="1359"/>
      <c r="FI48" s="1359"/>
      <c r="FJ48" s="1359"/>
      <c r="FK48" s="1359"/>
      <c r="FL48" s="1359">
        <v>74928793.53935945</v>
      </c>
      <c r="FM48" s="1353">
        <v>0</v>
      </c>
    </row>
    <row r="49" spans="2:169" s="1353" customFormat="1">
      <c r="B49" s="1346">
        <v>43191</v>
      </c>
      <c r="C49" s="1359">
        <v>0</v>
      </c>
      <c r="D49" s="1359">
        <v>0</v>
      </c>
      <c r="E49" s="1359">
        <v>0</v>
      </c>
      <c r="F49" s="1359">
        <v>0</v>
      </c>
      <c r="G49" s="1359"/>
      <c r="H49" s="1359"/>
      <c r="I49" s="1359"/>
      <c r="J49" s="1359"/>
      <c r="K49" s="1359"/>
      <c r="L49" s="1359"/>
      <c r="M49" s="1359"/>
      <c r="N49" s="1359"/>
      <c r="O49" s="1359"/>
      <c r="P49" s="1359"/>
      <c r="Q49" s="1359">
        <v>0</v>
      </c>
      <c r="R49" s="1359">
        <v>0</v>
      </c>
      <c r="S49" s="1359">
        <v>0</v>
      </c>
      <c r="T49" s="1359"/>
      <c r="U49" s="1359"/>
      <c r="V49" s="1359"/>
      <c r="W49" s="1359">
        <v>0</v>
      </c>
      <c r="X49" s="1359"/>
      <c r="Y49" s="1359"/>
      <c r="Z49" s="1359"/>
      <c r="AA49" s="1359">
        <v>0</v>
      </c>
      <c r="AB49" s="1359"/>
      <c r="AC49" s="1359"/>
      <c r="AD49" s="1359"/>
      <c r="AE49" s="1359">
        <v>0</v>
      </c>
      <c r="AF49" s="1359"/>
      <c r="AG49" s="1359"/>
      <c r="AH49" s="1359"/>
      <c r="AI49" s="1359">
        <v>0</v>
      </c>
      <c r="AJ49" s="1359"/>
      <c r="AK49" s="1359"/>
      <c r="AL49" s="1359"/>
      <c r="AM49" s="1359">
        <v>0</v>
      </c>
      <c r="AN49" s="1359"/>
      <c r="AO49" s="1359"/>
      <c r="AP49" s="1359"/>
      <c r="AQ49" s="1359">
        <v>0</v>
      </c>
      <c r="AR49" s="1359"/>
      <c r="AS49" s="1359"/>
      <c r="AT49" s="1359"/>
      <c r="AU49" s="1359">
        <v>0</v>
      </c>
      <c r="AV49" s="1359"/>
      <c r="AW49" s="1359"/>
      <c r="AX49" s="1359"/>
      <c r="AY49" s="1359">
        <v>0</v>
      </c>
      <c r="AZ49" s="1359"/>
      <c r="BA49" s="1359"/>
      <c r="BB49" s="1359"/>
      <c r="BC49" s="1359">
        <v>0</v>
      </c>
      <c r="BD49" s="1359"/>
      <c r="BE49" s="1359"/>
      <c r="BF49" s="1359"/>
      <c r="BG49" s="1359">
        <v>0</v>
      </c>
      <c r="BH49" s="1359"/>
      <c r="BI49" s="1359"/>
      <c r="BJ49" s="1359"/>
      <c r="BK49" s="1359"/>
      <c r="BL49" s="1359">
        <v>0</v>
      </c>
      <c r="BM49" s="1359">
        <v>0</v>
      </c>
      <c r="BN49" s="1359"/>
      <c r="BO49" s="1359">
        <v>0</v>
      </c>
      <c r="BP49" s="1359"/>
      <c r="BQ49" s="1359"/>
      <c r="BR49" s="1359"/>
      <c r="BS49" s="1359"/>
      <c r="BT49" s="1359">
        <v>0</v>
      </c>
      <c r="BU49" s="1359"/>
      <c r="BV49" s="1359">
        <v>0</v>
      </c>
      <c r="BW49" s="1359"/>
      <c r="BX49" s="1359"/>
      <c r="BY49" s="1359"/>
      <c r="BZ49" s="1359"/>
      <c r="CA49" s="1359">
        <v>0</v>
      </c>
      <c r="CB49" s="1359"/>
      <c r="CC49" s="1359">
        <v>0</v>
      </c>
      <c r="CD49" s="1359"/>
      <c r="CE49" s="1359"/>
      <c r="CF49" s="1359"/>
      <c r="CG49" s="1359"/>
      <c r="CH49" s="1359"/>
      <c r="CI49" s="1359">
        <v>0</v>
      </c>
      <c r="CJ49" s="1359"/>
      <c r="CK49" s="1359"/>
      <c r="CL49" s="1359"/>
      <c r="CM49" s="1359"/>
      <c r="CN49" s="1359"/>
      <c r="CO49" s="1359">
        <v>0</v>
      </c>
      <c r="CP49" s="1359"/>
      <c r="CQ49" s="1359"/>
      <c r="CR49" s="1359"/>
      <c r="CS49" s="1359"/>
      <c r="CT49" s="1359">
        <v>0</v>
      </c>
      <c r="CU49" s="1359">
        <v>0</v>
      </c>
      <c r="CV49" s="1359"/>
      <c r="CW49" s="1359"/>
      <c r="CX49" s="1359">
        <v>0</v>
      </c>
      <c r="CY49" s="1359"/>
      <c r="CZ49" s="1359"/>
      <c r="DA49" s="1359">
        <v>0</v>
      </c>
      <c r="DB49" s="1359"/>
      <c r="DC49" s="1359"/>
      <c r="DD49" s="1359"/>
      <c r="DE49" s="1359">
        <v>0</v>
      </c>
      <c r="DF49" s="1359">
        <v>0</v>
      </c>
      <c r="DG49" s="1359"/>
      <c r="DH49" s="1359"/>
      <c r="DI49" s="1359">
        <v>0</v>
      </c>
      <c r="DJ49" s="1359"/>
      <c r="DK49" s="1359"/>
      <c r="DL49" s="1359">
        <v>0</v>
      </c>
      <c r="DM49" s="1359"/>
      <c r="DN49" s="1359"/>
      <c r="DO49" s="1359"/>
      <c r="DP49" s="1359"/>
      <c r="DQ49" s="1359"/>
      <c r="DR49" s="1359">
        <v>0</v>
      </c>
      <c r="DS49" s="1359"/>
      <c r="DT49" s="1359">
        <v>0</v>
      </c>
      <c r="DU49" s="1359"/>
      <c r="DV49" s="1359"/>
      <c r="DW49" s="1359">
        <v>0</v>
      </c>
      <c r="DX49" s="1359"/>
      <c r="DY49" s="1359"/>
      <c r="DZ49" s="1359"/>
      <c r="EA49" s="1359"/>
      <c r="EB49" s="1359">
        <v>0</v>
      </c>
      <c r="EC49" s="1359"/>
      <c r="ED49" s="1359"/>
      <c r="EE49" s="1359"/>
      <c r="EF49" s="1359">
        <v>0</v>
      </c>
      <c r="EG49" s="1359">
        <v>0</v>
      </c>
      <c r="EH49" s="1359"/>
      <c r="EI49" s="1359"/>
      <c r="EJ49" s="1359">
        <v>0</v>
      </c>
      <c r="EK49" s="1359"/>
      <c r="EL49" s="1359"/>
      <c r="EM49" s="1359">
        <v>0</v>
      </c>
      <c r="EN49" s="1359"/>
      <c r="EO49" s="1359"/>
      <c r="EP49" s="1359"/>
      <c r="EQ49" s="1359"/>
      <c r="ER49" s="1359"/>
      <c r="ES49" s="1359">
        <v>26960523.551690541</v>
      </c>
      <c r="ET49" s="1359">
        <v>52181627.999999993</v>
      </c>
      <c r="EU49" s="1359">
        <v>5024796.4000000004</v>
      </c>
      <c r="EV49" s="1359">
        <v>47156831.599999994</v>
      </c>
      <c r="EW49" s="1359">
        <v>0</v>
      </c>
      <c r="EX49" s="1359"/>
      <c r="EY49" s="1359"/>
      <c r="EZ49" s="1359">
        <v>-26382979.874000005</v>
      </c>
      <c r="FA49" s="1359"/>
      <c r="FB49" s="1359"/>
      <c r="FC49" s="1359">
        <v>-26382979.874000005</v>
      </c>
      <c r="FD49" s="1359">
        <v>1161875.425690555</v>
      </c>
      <c r="FE49" s="1359"/>
      <c r="FF49" s="1359">
        <v>48001276.037668906</v>
      </c>
      <c r="FG49" s="1359"/>
      <c r="FH49" s="1359"/>
      <c r="FI49" s="1359"/>
      <c r="FJ49" s="1359"/>
      <c r="FK49" s="1359"/>
      <c r="FL49" s="1359">
        <v>74961799.589359447</v>
      </c>
      <c r="FM49" s="1353">
        <v>0</v>
      </c>
    </row>
    <row r="50" spans="2:169" s="1353" customFormat="1">
      <c r="B50" s="1346">
        <v>43221</v>
      </c>
      <c r="C50" s="1349">
        <v>0</v>
      </c>
      <c r="D50" s="1349">
        <v>0</v>
      </c>
      <c r="E50" s="1349">
        <v>0</v>
      </c>
      <c r="F50" s="1349">
        <v>0</v>
      </c>
      <c r="G50" s="1349"/>
      <c r="H50" s="1349"/>
      <c r="I50" s="1349"/>
      <c r="J50" s="1349"/>
      <c r="K50" s="1349"/>
      <c r="L50" s="1349"/>
      <c r="M50" s="1349"/>
      <c r="N50" s="1349"/>
      <c r="O50" s="1349"/>
      <c r="P50" s="1349"/>
      <c r="Q50" s="1349">
        <v>0</v>
      </c>
      <c r="R50" s="1349">
        <v>0</v>
      </c>
      <c r="S50" s="1349">
        <v>0</v>
      </c>
      <c r="T50" s="1349"/>
      <c r="U50" s="1349"/>
      <c r="V50" s="1349"/>
      <c r="W50" s="1349">
        <v>0</v>
      </c>
      <c r="X50" s="1349"/>
      <c r="Y50" s="1349"/>
      <c r="Z50" s="1349"/>
      <c r="AA50" s="1349">
        <v>0</v>
      </c>
      <c r="AB50" s="1349"/>
      <c r="AC50" s="1349"/>
      <c r="AD50" s="1349"/>
      <c r="AE50" s="1349">
        <v>0</v>
      </c>
      <c r="AF50" s="1349"/>
      <c r="AG50" s="1349"/>
      <c r="AH50" s="1349"/>
      <c r="AI50" s="1349">
        <v>0</v>
      </c>
      <c r="AJ50" s="1349"/>
      <c r="AK50" s="1349"/>
      <c r="AL50" s="1349"/>
      <c r="AM50" s="1349">
        <v>0</v>
      </c>
      <c r="AN50" s="1349"/>
      <c r="AO50" s="1349"/>
      <c r="AP50" s="1349"/>
      <c r="AQ50" s="1349">
        <v>0</v>
      </c>
      <c r="AR50" s="1349"/>
      <c r="AS50" s="1349"/>
      <c r="AT50" s="1349"/>
      <c r="AU50" s="1349">
        <v>0</v>
      </c>
      <c r="AV50" s="1349"/>
      <c r="AW50" s="1349"/>
      <c r="AX50" s="1349"/>
      <c r="AY50" s="1349">
        <v>0</v>
      </c>
      <c r="AZ50" s="1349"/>
      <c r="BA50" s="1349"/>
      <c r="BB50" s="1349"/>
      <c r="BC50" s="1349">
        <v>0</v>
      </c>
      <c r="BD50" s="1349"/>
      <c r="BE50" s="1349"/>
      <c r="BF50" s="1349"/>
      <c r="BG50" s="1349">
        <v>0</v>
      </c>
      <c r="BH50" s="1349"/>
      <c r="BI50" s="1349"/>
      <c r="BJ50" s="1349"/>
      <c r="BK50" s="1349"/>
      <c r="BL50" s="1349">
        <v>0</v>
      </c>
      <c r="BM50" s="1349">
        <v>0</v>
      </c>
      <c r="BN50" s="1349"/>
      <c r="BO50" s="1349">
        <v>0</v>
      </c>
      <c r="BP50" s="1349"/>
      <c r="BQ50" s="1349"/>
      <c r="BR50" s="1349"/>
      <c r="BS50" s="1349"/>
      <c r="BT50" s="1349">
        <v>0</v>
      </c>
      <c r="BU50" s="1349"/>
      <c r="BV50" s="1349">
        <v>0</v>
      </c>
      <c r="BW50" s="1349"/>
      <c r="BX50" s="1349"/>
      <c r="BY50" s="1349"/>
      <c r="BZ50" s="1349"/>
      <c r="CA50" s="1349">
        <v>0</v>
      </c>
      <c r="CB50" s="1349"/>
      <c r="CC50" s="1349">
        <v>0</v>
      </c>
      <c r="CD50" s="1349"/>
      <c r="CE50" s="1349"/>
      <c r="CF50" s="1349"/>
      <c r="CG50" s="1349"/>
      <c r="CH50" s="1349"/>
      <c r="CI50" s="1349">
        <v>0</v>
      </c>
      <c r="CJ50" s="1349"/>
      <c r="CK50" s="1349"/>
      <c r="CL50" s="1349"/>
      <c r="CM50" s="1349"/>
      <c r="CN50" s="1349"/>
      <c r="CO50" s="1349">
        <v>0</v>
      </c>
      <c r="CP50" s="1349"/>
      <c r="CQ50" s="1349"/>
      <c r="CR50" s="1349"/>
      <c r="CS50" s="1349"/>
      <c r="CT50" s="1349">
        <v>0</v>
      </c>
      <c r="CU50" s="1349">
        <v>0</v>
      </c>
      <c r="CV50" s="1349"/>
      <c r="CW50" s="1349"/>
      <c r="CX50" s="1349">
        <v>0</v>
      </c>
      <c r="CY50" s="1349"/>
      <c r="CZ50" s="1349"/>
      <c r="DA50" s="1349">
        <v>0</v>
      </c>
      <c r="DB50" s="1349"/>
      <c r="DC50" s="1349"/>
      <c r="DD50" s="1349"/>
      <c r="DE50" s="1349">
        <v>0</v>
      </c>
      <c r="DF50" s="1349">
        <v>0</v>
      </c>
      <c r="DG50" s="1349"/>
      <c r="DH50" s="1349"/>
      <c r="DI50" s="1349">
        <v>0</v>
      </c>
      <c r="DJ50" s="1349"/>
      <c r="DK50" s="1349"/>
      <c r="DL50" s="1349">
        <v>0</v>
      </c>
      <c r="DM50" s="1349"/>
      <c r="DN50" s="1349"/>
      <c r="DO50" s="1349"/>
      <c r="DP50" s="1349"/>
      <c r="DQ50" s="1349"/>
      <c r="DR50" s="1349">
        <v>0</v>
      </c>
      <c r="DS50" s="1349"/>
      <c r="DT50" s="1349">
        <v>0</v>
      </c>
      <c r="DU50" s="1349"/>
      <c r="DV50" s="1349"/>
      <c r="DW50" s="1349">
        <v>0</v>
      </c>
      <c r="DX50" s="1349"/>
      <c r="DY50" s="1349"/>
      <c r="DZ50" s="1349"/>
      <c r="EA50" s="1349"/>
      <c r="EB50" s="1349">
        <v>0</v>
      </c>
      <c r="EC50" s="1349"/>
      <c r="ED50" s="1349"/>
      <c r="EE50" s="1349"/>
      <c r="EF50" s="1349">
        <v>0</v>
      </c>
      <c r="EG50" s="1349">
        <v>0</v>
      </c>
      <c r="EH50" s="1349"/>
      <c r="EI50" s="1349"/>
      <c r="EJ50" s="1349">
        <v>0</v>
      </c>
      <c r="EK50" s="1349"/>
      <c r="EL50" s="1349"/>
      <c r="EM50" s="1349">
        <v>0</v>
      </c>
      <c r="EN50" s="1349"/>
      <c r="EO50" s="1349"/>
      <c r="EP50" s="1349"/>
      <c r="EQ50" s="1349"/>
      <c r="ER50" s="1349"/>
      <c r="ES50" s="1349">
        <v>27041973.499744985</v>
      </c>
      <c r="ET50" s="1349">
        <v>52181627.999999993</v>
      </c>
      <c r="EU50" s="1349">
        <v>5024796.4000000004</v>
      </c>
      <c r="EV50" s="1349">
        <v>47156831.599999994</v>
      </c>
      <c r="EW50" s="1349">
        <v>0</v>
      </c>
      <c r="EX50" s="1349"/>
      <c r="EY50" s="1349"/>
      <c r="EZ50" s="1349">
        <v>-26382979.874000005</v>
      </c>
      <c r="FA50" s="1349"/>
      <c r="FB50" s="1349"/>
      <c r="FC50" s="1349">
        <v>-26382979.874000005</v>
      </c>
      <c r="FD50" s="1349">
        <v>1243325.3737449995</v>
      </c>
      <c r="FE50" s="1349"/>
      <c r="FF50" s="1349">
        <v>48001276.473503344</v>
      </c>
      <c r="FG50" s="1349"/>
      <c r="FH50" s="1349"/>
      <c r="FI50" s="1349"/>
      <c r="FJ50" s="1349"/>
      <c r="FK50" s="1349"/>
      <c r="FL50" s="1349">
        <v>75043249.973248333</v>
      </c>
      <c r="FM50" s="1349">
        <v>0</v>
      </c>
    </row>
    <row r="51" spans="2:169">
      <c r="B51" s="1346">
        <v>43252</v>
      </c>
      <c r="C51" s="1197">
        <v>0</v>
      </c>
      <c r="D51" s="1197">
        <v>0</v>
      </c>
      <c r="E51" s="1197">
        <v>0</v>
      </c>
      <c r="F51" s="1197">
        <v>0</v>
      </c>
      <c r="G51" s="1197"/>
      <c r="H51" s="1197"/>
      <c r="I51" s="1197"/>
      <c r="J51" s="1197"/>
      <c r="K51" s="1197"/>
      <c r="L51" s="1197"/>
      <c r="M51" s="1197"/>
      <c r="N51" s="1197"/>
      <c r="O51" s="1197"/>
      <c r="P51" s="1197"/>
      <c r="Q51" s="1197">
        <v>0</v>
      </c>
      <c r="R51" s="1197">
        <v>0</v>
      </c>
      <c r="S51" s="1197">
        <v>0</v>
      </c>
      <c r="T51" s="1197"/>
      <c r="U51" s="1197"/>
      <c r="V51" s="1197"/>
      <c r="W51" s="1197">
        <v>0</v>
      </c>
      <c r="X51" s="1197"/>
      <c r="Y51" s="1197"/>
      <c r="Z51" s="1197"/>
      <c r="AA51" s="1197">
        <v>0</v>
      </c>
      <c r="AB51" s="1197"/>
      <c r="AC51" s="1197"/>
      <c r="AD51" s="1197"/>
      <c r="AE51" s="1197">
        <v>0</v>
      </c>
      <c r="AF51" s="1197"/>
      <c r="AG51" s="1197"/>
      <c r="AH51" s="1197"/>
      <c r="AI51" s="1197">
        <v>0</v>
      </c>
      <c r="AJ51" s="1197"/>
      <c r="AK51" s="1197"/>
      <c r="AL51" s="1197"/>
      <c r="AM51" s="1197">
        <v>0</v>
      </c>
      <c r="AN51" s="1197"/>
      <c r="AO51" s="1197"/>
      <c r="AP51" s="1197"/>
      <c r="AQ51" s="1197">
        <v>0</v>
      </c>
      <c r="AR51" s="1197"/>
      <c r="AS51" s="1197"/>
      <c r="AT51" s="1197"/>
      <c r="AU51" s="1197">
        <v>0</v>
      </c>
      <c r="AV51" s="1197"/>
      <c r="AW51" s="1197"/>
      <c r="AX51" s="1197"/>
      <c r="AY51" s="1197">
        <v>0</v>
      </c>
      <c r="AZ51" s="1197"/>
      <c r="BA51" s="1197"/>
      <c r="BB51" s="1197"/>
      <c r="BC51" s="1197">
        <v>0</v>
      </c>
      <c r="BD51" s="1197"/>
      <c r="BE51" s="1197"/>
      <c r="BF51" s="1197"/>
      <c r="BG51" s="1197">
        <v>0</v>
      </c>
      <c r="BH51" s="1197"/>
      <c r="BI51" s="1197"/>
      <c r="BJ51" s="1197"/>
      <c r="BK51" s="1197"/>
      <c r="BL51" s="1197">
        <v>0</v>
      </c>
      <c r="BM51" s="1197">
        <v>0</v>
      </c>
      <c r="BN51" s="1197"/>
      <c r="BO51" s="1197">
        <v>0</v>
      </c>
      <c r="BP51" s="1197"/>
      <c r="BQ51" s="1197"/>
      <c r="BR51" s="1197"/>
      <c r="BS51" s="1197"/>
      <c r="BT51" s="1197">
        <v>0</v>
      </c>
      <c r="BU51" s="1197"/>
      <c r="BV51" s="1197">
        <v>0</v>
      </c>
      <c r="BW51" s="1197"/>
      <c r="BX51" s="1197"/>
      <c r="BY51" s="1197"/>
      <c r="BZ51" s="1197"/>
      <c r="CA51" s="1197">
        <v>0</v>
      </c>
      <c r="CB51" s="1197"/>
      <c r="CC51" s="1197">
        <v>0</v>
      </c>
      <c r="CD51" s="1197"/>
      <c r="CE51" s="1197"/>
      <c r="CF51" s="1197"/>
      <c r="CG51" s="1197"/>
      <c r="CH51" s="1197"/>
      <c r="CI51" s="1197">
        <v>0</v>
      </c>
      <c r="CJ51" s="1197"/>
      <c r="CK51" s="1197"/>
      <c r="CL51" s="1197"/>
      <c r="CM51" s="1197"/>
      <c r="CN51" s="1197"/>
      <c r="CO51" s="1197">
        <v>0</v>
      </c>
      <c r="CP51" s="1197"/>
      <c r="CQ51" s="1197"/>
      <c r="CR51" s="1197"/>
      <c r="CS51" s="1197"/>
      <c r="CT51" s="1197">
        <v>0</v>
      </c>
      <c r="CU51" s="1197">
        <v>0</v>
      </c>
      <c r="CV51" s="1197"/>
      <c r="CW51" s="1197"/>
      <c r="CX51" s="1197">
        <v>0</v>
      </c>
      <c r="CY51" s="1197"/>
      <c r="CZ51" s="1197"/>
      <c r="DA51" s="1197">
        <v>0</v>
      </c>
      <c r="DB51" s="1197"/>
      <c r="DC51" s="1197"/>
      <c r="DD51" s="1197"/>
      <c r="DE51" s="1197">
        <v>0</v>
      </c>
      <c r="DF51" s="1197">
        <v>0</v>
      </c>
      <c r="DG51" s="1197"/>
      <c r="DH51" s="1197"/>
      <c r="DI51" s="1197">
        <v>0</v>
      </c>
      <c r="DJ51" s="1197"/>
      <c r="DK51" s="1197"/>
      <c r="DL51" s="1197">
        <v>0</v>
      </c>
      <c r="DM51" s="1197"/>
      <c r="DN51" s="1197"/>
      <c r="DO51" s="1197"/>
      <c r="DP51" s="1197"/>
      <c r="DQ51" s="1197"/>
      <c r="DR51" s="1197">
        <v>0</v>
      </c>
      <c r="DS51" s="1197"/>
      <c r="DT51" s="1197">
        <v>0</v>
      </c>
      <c r="DU51" s="1197"/>
      <c r="DV51" s="1197"/>
      <c r="DW51" s="1197">
        <v>0</v>
      </c>
      <c r="DX51" s="1197"/>
      <c r="DY51" s="1197"/>
      <c r="DZ51" s="1197"/>
      <c r="EA51" s="1197"/>
      <c r="EB51" s="1197">
        <v>0</v>
      </c>
      <c r="EC51" s="1197"/>
      <c r="ED51" s="1197"/>
      <c r="EE51" s="1197"/>
      <c r="EF51" s="1197">
        <v>0</v>
      </c>
      <c r="EG51" s="1197">
        <v>0</v>
      </c>
      <c r="EH51" s="1197"/>
      <c r="EI51" s="1197"/>
      <c r="EJ51" s="1197">
        <v>0</v>
      </c>
      <c r="EK51" s="1197"/>
      <c r="EL51" s="1197"/>
      <c r="EM51" s="1197">
        <v>0</v>
      </c>
      <c r="EN51" s="1197"/>
      <c r="EO51" s="1197"/>
      <c r="EP51" s="1197"/>
      <c r="EQ51" s="1197"/>
      <c r="ER51" s="1197"/>
      <c r="ES51" s="1197">
        <v>27264354.789744988</v>
      </c>
      <c r="ET51" s="1197">
        <v>52181627.999999993</v>
      </c>
      <c r="EU51" s="1197">
        <v>5024796.4000000004</v>
      </c>
      <c r="EV51" s="1197">
        <v>47156831.599999994</v>
      </c>
      <c r="EW51" s="1197">
        <v>0</v>
      </c>
      <c r="EX51" s="1197"/>
      <c r="EY51" s="1197"/>
      <c r="EZ51" s="1197">
        <v>-26620206.874000005</v>
      </c>
      <c r="FA51" s="1197"/>
      <c r="FB51" s="1197"/>
      <c r="FC51" s="1197">
        <v>-26620206.874000005</v>
      </c>
      <c r="FD51" s="1197">
        <v>1702933.6637449996</v>
      </c>
      <c r="FE51" s="1197"/>
      <c r="FF51" s="1197">
        <v>46485887.173999995</v>
      </c>
      <c r="FG51" s="1197"/>
      <c r="FH51" s="1197"/>
      <c r="FI51" s="1197"/>
      <c r="FJ51" s="1197"/>
      <c r="FK51" s="1197"/>
      <c r="FL51" s="1197">
        <v>73750241.963744983</v>
      </c>
      <c r="FM51" s="1026">
        <v>-4.9665570259094238E-4</v>
      </c>
    </row>
    <row r="52" spans="2:169">
      <c r="B52" s="1346">
        <v>43282</v>
      </c>
      <c r="C52" s="1197">
        <v>0</v>
      </c>
      <c r="D52" s="1197">
        <v>0</v>
      </c>
      <c r="E52" s="1197">
        <v>0</v>
      </c>
      <c r="F52" s="1197">
        <v>0</v>
      </c>
      <c r="G52" s="1197"/>
      <c r="H52" s="1197"/>
      <c r="I52" s="1197"/>
      <c r="J52" s="1197"/>
      <c r="K52" s="1197"/>
      <c r="L52" s="1197"/>
      <c r="M52" s="1197"/>
      <c r="N52" s="1197"/>
      <c r="O52" s="1197"/>
      <c r="P52" s="1197"/>
      <c r="Q52" s="1197">
        <v>0</v>
      </c>
      <c r="R52" s="1197">
        <v>0</v>
      </c>
      <c r="S52" s="1197">
        <v>0</v>
      </c>
      <c r="T52" s="1197"/>
      <c r="U52" s="1197"/>
      <c r="V52" s="1197"/>
      <c r="W52" s="1197">
        <v>0</v>
      </c>
      <c r="X52" s="1197"/>
      <c r="Y52" s="1197"/>
      <c r="Z52" s="1197"/>
      <c r="AA52" s="1197">
        <v>0</v>
      </c>
      <c r="AB52" s="1197"/>
      <c r="AC52" s="1197"/>
      <c r="AD52" s="1197"/>
      <c r="AE52" s="1197">
        <v>0</v>
      </c>
      <c r="AF52" s="1197"/>
      <c r="AG52" s="1197"/>
      <c r="AH52" s="1197"/>
      <c r="AI52" s="1197">
        <v>0</v>
      </c>
      <c r="AJ52" s="1197"/>
      <c r="AK52" s="1197"/>
      <c r="AL52" s="1197"/>
      <c r="AM52" s="1197">
        <v>0</v>
      </c>
      <c r="AN52" s="1197"/>
      <c r="AO52" s="1197"/>
      <c r="AP52" s="1197"/>
      <c r="AQ52" s="1197">
        <v>0</v>
      </c>
      <c r="AR52" s="1197"/>
      <c r="AS52" s="1197"/>
      <c r="AT52" s="1197"/>
      <c r="AU52" s="1197">
        <v>0</v>
      </c>
      <c r="AV52" s="1197"/>
      <c r="AW52" s="1197"/>
      <c r="AX52" s="1197"/>
      <c r="AY52" s="1197">
        <v>0</v>
      </c>
      <c r="AZ52" s="1197"/>
      <c r="BA52" s="1197"/>
      <c r="BB52" s="1197"/>
      <c r="BC52" s="1197">
        <v>0</v>
      </c>
      <c r="BD52" s="1197"/>
      <c r="BE52" s="1197"/>
      <c r="BF52" s="1197"/>
      <c r="BG52" s="1197">
        <v>0</v>
      </c>
      <c r="BH52" s="1197"/>
      <c r="BI52" s="1197"/>
      <c r="BJ52" s="1197"/>
      <c r="BK52" s="1197"/>
      <c r="BL52" s="1197">
        <v>0</v>
      </c>
      <c r="BM52" s="1197">
        <v>0</v>
      </c>
      <c r="BN52" s="1197"/>
      <c r="BO52" s="1197">
        <v>0</v>
      </c>
      <c r="BP52" s="1197"/>
      <c r="BQ52" s="1197"/>
      <c r="BR52" s="1197"/>
      <c r="BS52" s="1197"/>
      <c r="BT52" s="1197">
        <v>0</v>
      </c>
      <c r="BU52" s="1197"/>
      <c r="BV52" s="1197">
        <v>0</v>
      </c>
      <c r="BW52" s="1197"/>
      <c r="BX52" s="1197"/>
      <c r="BY52" s="1197"/>
      <c r="BZ52" s="1197"/>
      <c r="CA52" s="1197">
        <v>0</v>
      </c>
      <c r="CB52" s="1197"/>
      <c r="CC52" s="1197">
        <v>0</v>
      </c>
      <c r="CD52" s="1197"/>
      <c r="CE52" s="1197"/>
      <c r="CF52" s="1197"/>
      <c r="CG52" s="1197"/>
      <c r="CH52" s="1197"/>
      <c r="CI52" s="1197">
        <v>0</v>
      </c>
      <c r="CJ52" s="1197"/>
      <c r="CK52" s="1197"/>
      <c r="CL52" s="1197"/>
      <c r="CM52" s="1197"/>
      <c r="CN52" s="1197"/>
      <c r="CO52" s="1197">
        <v>0</v>
      </c>
      <c r="CP52" s="1197"/>
      <c r="CQ52" s="1197"/>
      <c r="CR52" s="1197"/>
      <c r="CS52" s="1197"/>
      <c r="CT52" s="1197">
        <v>0</v>
      </c>
      <c r="CU52" s="1197">
        <v>0</v>
      </c>
      <c r="CV52" s="1197"/>
      <c r="CW52" s="1197"/>
      <c r="CX52" s="1197">
        <v>0</v>
      </c>
      <c r="CY52" s="1197"/>
      <c r="CZ52" s="1197"/>
      <c r="DA52" s="1197">
        <v>0</v>
      </c>
      <c r="DB52" s="1197"/>
      <c r="DC52" s="1197"/>
      <c r="DD52" s="1197"/>
      <c r="DE52" s="1197">
        <v>0</v>
      </c>
      <c r="DF52" s="1197">
        <v>0</v>
      </c>
      <c r="DG52" s="1197"/>
      <c r="DH52" s="1197"/>
      <c r="DI52" s="1197">
        <v>0</v>
      </c>
      <c r="DJ52" s="1197"/>
      <c r="DK52" s="1197"/>
      <c r="DL52" s="1197">
        <v>0</v>
      </c>
      <c r="DM52" s="1197"/>
      <c r="DN52" s="1197"/>
      <c r="DO52" s="1197"/>
      <c r="DP52" s="1197"/>
      <c r="DQ52" s="1197"/>
      <c r="DR52" s="1197">
        <v>0</v>
      </c>
      <c r="DS52" s="1197"/>
      <c r="DT52" s="1197">
        <v>0</v>
      </c>
      <c r="DU52" s="1197"/>
      <c r="DV52" s="1197"/>
      <c r="DW52" s="1197">
        <v>0</v>
      </c>
      <c r="DX52" s="1197"/>
      <c r="DY52" s="1197"/>
      <c r="DZ52" s="1197"/>
      <c r="EA52" s="1197"/>
      <c r="EB52" s="1197">
        <v>0</v>
      </c>
      <c r="EC52" s="1197"/>
      <c r="ED52" s="1197"/>
      <c r="EE52" s="1197"/>
      <c r="EF52" s="1197">
        <v>0</v>
      </c>
      <c r="EG52" s="1197">
        <v>0</v>
      </c>
      <c r="EH52" s="1197"/>
      <c r="EI52" s="1197"/>
      <c r="EJ52" s="1197">
        <v>0</v>
      </c>
      <c r="EK52" s="1197"/>
      <c r="EL52" s="1197"/>
      <c r="EM52" s="1197">
        <v>0</v>
      </c>
      <c r="EN52" s="1197"/>
      <c r="EO52" s="1197"/>
      <c r="EP52" s="1197"/>
      <c r="EQ52" s="1197"/>
      <c r="ER52" s="1197"/>
      <c r="ES52" s="1197">
        <v>27534859.999999993</v>
      </c>
      <c r="ET52" s="1197">
        <v>52181627.999999993</v>
      </c>
      <c r="EU52" s="1197">
        <v>5024796.4000000004</v>
      </c>
      <c r="EV52" s="1197">
        <v>47156831.599999994</v>
      </c>
      <c r="EW52" s="1197">
        <v>0</v>
      </c>
      <c r="EX52" s="1197"/>
      <c r="EY52" s="1197"/>
      <c r="EZ52" s="1197">
        <v>-26620207</v>
      </c>
      <c r="FA52" s="1197"/>
      <c r="FB52" s="1197"/>
      <c r="FC52" s="1197">
        <v>-26620207</v>
      </c>
      <c r="FD52" s="1197">
        <v>1973439</v>
      </c>
      <c r="FE52" s="1197"/>
      <c r="FF52" s="1197">
        <v>46464242.813248336</v>
      </c>
      <c r="FG52" s="1197"/>
      <c r="FH52" s="1197"/>
      <c r="FI52" s="1197"/>
      <c r="FJ52" s="1197"/>
      <c r="FK52" s="1197"/>
      <c r="FL52" s="1197">
        <v>73999102.813248336</v>
      </c>
      <c r="FM52" s="1026">
        <v>0</v>
      </c>
    </row>
    <row r="53" spans="2:169">
      <c r="B53" s="1346">
        <v>43313</v>
      </c>
      <c r="C53" s="1197">
        <v>0</v>
      </c>
      <c r="D53" s="1197">
        <v>0</v>
      </c>
      <c r="E53" s="1197">
        <v>0</v>
      </c>
      <c r="F53" s="1197">
        <v>0</v>
      </c>
      <c r="G53" s="1197"/>
      <c r="H53" s="1197"/>
      <c r="I53" s="1197"/>
      <c r="J53" s="1197"/>
      <c r="K53" s="1197"/>
      <c r="L53" s="1197"/>
      <c r="M53" s="1197"/>
      <c r="N53" s="1197"/>
      <c r="O53" s="1197"/>
      <c r="P53" s="1197"/>
      <c r="Q53" s="1197">
        <v>0</v>
      </c>
      <c r="R53" s="1197">
        <v>0</v>
      </c>
      <c r="S53" s="1197">
        <v>0</v>
      </c>
      <c r="T53" s="1197"/>
      <c r="U53" s="1197"/>
      <c r="V53" s="1197"/>
      <c r="W53" s="1197">
        <v>0</v>
      </c>
      <c r="X53" s="1197"/>
      <c r="Y53" s="1197"/>
      <c r="Z53" s="1197"/>
      <c r="AA53" s="1197">
        <v>0</v>
      </c>
      <c r="AB53" s="1197"/>
      <c r="AC53" s="1197"/>
      <c r="AD53" s="1197"/>
      <c r="AE53" s="1197">
        <v>0</v>
      </c>
      <c r="AF53" s="1197"/>
      <c r="AG53" s="1197"/>
      <c r="AH53" s="1197"/>
      <c r="AI53" s="1197">
        <v>0</v>
      </c>
      <c r="AJ53" s="1197"/>
      <c r="AK53" s="1197"/>
      <c r="AL53" s="1197"/>
      <c r="AM53" s="1197">
        <v>0</v>
      </c>
      <c r="AN53" s="1197"/>
      <c r="AO53" s="1197"/>
      <c r="AP53" s="1197"/>
      <c r="AQ53" s="1197">
        <v>0</v>
      </c>
      <c r="AR53" s="1197"/>
      <c r="AS53" s="1197"/>
      <c r="AT53" s="1197"/>
      <c r="AU53" s="1197">
        <v>0</v>
      </c>
      <c r="AV53" s="1197"/>
      <c r="AW53" s="1197"/>
      <c r="AX53" s="1197"/>
      <c r="AY53" s="1197">
        <v>0</v>
      </c>
      <c r="AZ53" s="1197"/>
      <c r="BA53" s="1197"/>
      <c r="BB53" s="1197"/>
      <c r="BC53" s="1197">
        <v>0</v>
      </c>
      <c r="BD53" s="1197"/>
      <c r="BE53" s="1197"/>
      <c r="BF53" s="1197"/>
      <c r="BG53" s="1197">
        <v>0</v>
      </c>
      <c r="BH53" s="1197"/>
      <c r="BI53" s="1197"/>
      <c r="BJ53" s="1197"/>
      <c r="BK53" s="1197"/>
      <c r="BL53" s="1197">
        <v>0</v>
      </c>
      <c r="BM53" s="1197">
        <v>0</v>
      </c>
      <c r="BN53" s="1197"/>
      <c r="BO53" s="1197">
        <v>0</v>
      </c>
      <c r="BP53" s="1197"/>
      <c r="BQ53" s="1197"/>
      <c r="BR53" s="1197"/>
      <c r="BS53" s="1197"/>
      <c r="BT53" s="1197">
        <v>0</v>
      </c>
      <c r="BU53" s="1197"/>
      <c r="BV53" s="1197">
        <v>0</v>
      </c>
      <c r="BW53" s="1197"/>
      <c r="BX53" s="1197"/>
      <c r="BY53" s="1197"/>
      <c r="BZ53" s="1197"/>
      <c r="CA53" s="1197">
        <v>0</v>
      </c>
      <c r="CB53" s="1197"/>
      <c r="CC53" s="1197">
        <v>0</v>
      </c>
      <c r="CD53" s="1197"/>
      <c r="CE53" s="1197"/>
      <c r="CF53" s="1197"/>
      <c r="CG53" s="1197"/>
      <c r="CH53" s="1197"/>
      <c r="CI53" s="1197">
        <v>0</v>
      </c>
      <c r="CJ53" s="1197"/>
      <c r="CK53" s="1197"/>
      <c r="CL53" s="1197"/>
      <c r="CM53" s="1197"/>
      <c r="CN53" s="1197"/>
      <c r="CO53" s="1197">
        <v>0</v>
      </c>
      <c r="CP53" s="1197"/>
      <c r="CQ53" s="1197"/>
      <c r="CR53" s="1197"/>
      <c r="CS53" s="1197"/>
      <c r="CT53" s="1197">
        <v>0</v>
      </c>
      <c r="CU53" s="1197">
        <v>0</v>
      </c>
      <c r="CV53" s="1197"/>
      <c r="CW53" s="1197"/>
      <c r="CX53" s="1197">
        <v>0</v>
      </c>
      <c r="CY53" s="1197"/>
      <c r="CZ53" s="1197"/>
      <c r="DA53" s="1197">
        <v>0</v>
      </c>
      <c r="DB53" s="1197"/>
      <c r="DC53" s="1197"/>
      <c r="DD53" s="1197"/>
      <c r="DE53" s="1197">
        <v>0</v>
      </c>
      <c r="DF53" s="1197">
        <v>0</v>
      </c>
      <c r="DG53" s="1197"/>
      <c r="DH53" s="1197"/>
      <c r="DI53" s="1197">
        <v>0</v>
      </c>
      <c r="DJ53" s="1197"/>
      <c r="DK53" s="1197"/>
      <c r="DL53" s="1197">
        <v>0</v>
      </c>
      <c r="DM53" s="1197"/>
      <c r="DN53" s="1197"/>
      <c r="DO53" s="1197"/>
      <c r="DP53" s="1197"/>
      <c r="DQ53" s="1197"/>
      <c r="DR53" s="1197">
        <v>0</v>
      </c>
      <c r="DS53" s="1197"/>
      <c r="DT53" s="1197">
        <v>0</v>
      </c>
      <c r="DU53" s="1197"/>
      <c r="DV53" s="1197"/>
      <c r="DW53" s="1197">
        <v>0</v>
      </c>
      <c r="DX53" s="1197"/>
      <c r="DY53" s="1197"/>
      <c r="DZ53" s="1197"/>
      <c r="EA53" s="1197"/>
      <c r="EB53" s="1197">
        <v>0</v>
      </c>
      <c r="EC53" s="1197"/>
      <c r="ED53" s="1197"/>
      <c r="EE53" s="1197"/>
      <c r="EF53" s="1197">
        <v>0</v>
      </c>
      <c r="EG53" s="1197">
        <v>0</v>
      </c>
      <c r="EH53" s="1197"/>
      <c r="EI53" s="1197"/>
      <c r="EJ53" s="1197">
        <v>0</v>
      </c>
      <c r="EK53" s="1197"/>
      <c r="EL53" s="1197"/>
      <c r="EM53" s="1197">
        <v>0</v>
      </c>
      <c r="EN53" s="1197"/>
      <c r="EO53" s="1197"/>
      <c r="EP53" s="1197"/>
      <c r="EQ53" s="1197"/>
      <c r="ER53" s="1197"/>
      <c r="ES53" s="1197">
        <v>27520952.999999993</v>
      </c>
      <c r="ET53" s="1197">
        <v>52181627.999999993</v>
      </c>
      <c r="EU53" s="1197">
        <v>5024796.4000000004</v>
      </c>
      <c r="EV53" s="1197">
        <v>47156831.599999994</v>
      </c>
      <c r="EW53" s="1197">
        <v>0</v>
      </c>
      <c r="EX53" s="1197"/>
      <c r="EY53" s="1197"/>
      <c r="EZ53" s="1197">
        <v>-26620207</v>
      </c>
      <c r="FA53" s="1197"/>
      <c r="FB53" s="1197"/>
      <c r="FC53" s="1197">
        <v>-26620207</v>
      </c>
      <c r="FD53" s="1197">
        <v>1959532</v>
      </c>
      <c r="FE53" s="1197"/>
      <c r="FF53" s="1197">
        <v>46464243.5</v>
      </c>
      <c r="FG53" s="1197"/>
      <c r="FH53" s="1197"/>
      <c r="FI53" s="1197"/>
      <c r="FJ53" s="1197"/>
      <c r="FK53" s="1197"/>
      <c r="FL53" s="1197">
        <v>73985196.5</v>
      </c>
      <c r="FM53" s="1026">
        <v>0</v>
      </c>
    </row>
    <row r="54" spans="2:169">
      <c r="B54" s="1346">
        <v>43344</v>
      </c>
      <c r="C54" s="1197">
        <v>0</v>
      </c>
      <c r="D54" s="1197">
        <v>0</v>
      </c>
      <c r="E54" s="1197">
        <v>0</v>
      </c>
      <c r="F54" s="1197">
        <v>0</v>
      </c>
      <c r="G54" s="1197"/>
      <c r="H54" s="1197"/>
      <c r="I54" s="1197"/>
      <c r="J54" s="1197"/>
      <c r="K54" s="1197"/>
      <c r="L54" s="1197"/>
      <c r="M54" s="1197"/>
      <c r="N54" s="1197"/>
      <c r="O54" s="1197"/>
      <c r="P54" s="1197"/>
      <c r="Q54" s="1197">
        <v>0</v>
      </c>
      <c r="R54" s="1197">
        <v>0</v>
      </c>
      <c r="S54" s="1197">
        <v>0</v>
      </c>
      <c r="T54" s="1197"/>
      <c r="U54" s="1197"/>
      <c r="V54" s="1197"/>
      <c r="W54" s="1197">
        <v>0</v>
      </c>
      <c r="X54" s="1197"/>
      <c r="Y54" s="1197"/>
      <c r="Z54" s="1197"/>
      <c r="AA54" s="1197">
        <v>0</v>
      </c>
      <c r="AB54" s="1197"/>
      <c r="AC54" s="1197"/>
      <c r="AD54" s="1197"/>
      <c r="AE54" s="1197">
        <v>0</v>
      </c>
      <c r="AF54" s="1197"/>
      <c r="AG54" s="1197"/>
      <c r="AH54" s="1197"/>
      <c r="AI54" s="1197">
        <v>0</v>
      </c>
      <c r="AJ54" s="1197"/>
      <c r="AK54" s="1197"/>
      <c r="AL54" s="1197"/>
      <c r="AM54" s="1197">
        <v>0</v>
      </c>
      <c r="AN54" s="1197"/>
      <c r="AO54" s="1197"/>
      <c r="AP54" s="1197"/>
      <c r="AQ54" s="1197">
        <v>0</v>
      </c>
      <c r="AR54" s="1197"/>
      <c r="AS54" s="1197"/>
      <c r="AT54" s="1197"/>
      <c r="AU54" s="1197">
        <v>0</v>
      </c>
      <c r="AV54" s="1197"/>
      <c r="AW54" s="1197"/>
      <c r="AX54" s="1197"/>
      <c r="AY54" s="1197">
        <v>0</v>
      </c>
      <c r="AZ54" s="1197"/>
      <c r="BA54" s="1197"/>
      <c r="BB54" s="1197"/>
      <c r="BC54" s="1197">
        <v>0</v>
      </c>
      <c r="BD54" s="1197"/>
      <c r="BE54" s="1197"/>
      <c r="BF54" s="1197"/>
      <c r="BG54" s="1197">
        <v>0</v>
      </c>
      <c r="BH54" s="1197"/>
      <c r="BI54" s="1197"/>
      <c r="BJ54" s="1197"/>
      <c r="BK54" s="1197"/>
      <c r="BL54" s="1197">
        <v>0</v>
      </c>
      <c r="BM54" s="1197">
        <v>0</v>
      </c>
      <c r="BN54" s="1197"/>
      <c r="BO54" s="1197">
        <v>0</v>
      </c>
      <c r="BP54" s="1197"/>
      <c r="BQ54" s="1197"/>
      <c r="BR54" s="1197"/>
      <c r="BS54" s="1197"/>
      <c r="BT54" s="1197">
        <v>0</v>
      </c>
      <c r="BU54" s="1197"/>
      <c r="BV54" s="1197">
        <v>0</v>
      </c>
      <c r="BW54" s="1197"/>
      <c r="BX54" s="1197"/>
      <c r="BY54" s="1197"/>
      <c r="BZ54" s="1197"/>
      <c r="CA54" s="1197">
        <v>0</v>
      </c>
      <c r="CB54" s="1197"/>
      <c r="CC54" s="1197">
        <v>0</v>
      </c>
      <c r="CD54" s="1197"/>
      <c r="CE54" s="1197"/>
      <c r="CF54" s="1197"/>
      <c r="CG54" s="1197"/>
      <c r="CH54" s="1197"/>
      <c r="CI54" s="1197">
        <v>0</v>
      </c>
      <c r="CJ54" s="1197"/>
      <c r="CK54" s="1197"/>
      <c r="CL54" s="1197"/>
      <c r="CM54" s="1197"/>
      <c r="CN54" s="1197"/>
      <c r="CO54" s="1197">
        <v>0</v>
      </c>
      <c r="CP54" s="1197"/>
      <c r="CQ54" s="1197"/>
      <c r="CR54" s="1197"/>
      <c r="CS54" s="1197"/>
      <c r="CT54" s="1197">
        <v>0</v>
      </c>
      <c r="CU54" s="1197">
        <v>0</v>
      </c>
      <c r="CV54" s="1197"/>
      <c r="CW54" s="1197"/>
      <c r="CX54" s="1197">
        <v>0</v>
      </c>
      <c r="CY54" s="1197"/>
      <c r="CZ54" s="1197"/>
      <c r="DA54" s="1197">
        <v>0</v>
      </c>
      <c r="DB54" s="1197"/>
      <c r="DC54" s="1197"/>
      <c r="DD54" s="1197"/>
      <c r="DE54" s="1197">
        <v>0</v>
      </c>
      <c r="DF54" s="1197">
        <v>0</v>
      </c>
      <c r="DG54" s="1197"/>
      <c r="DH54" s="1197"/>
      <c r="DI54" s="1197">
        <v>0</v>
      </c>
      <c r="DJ54" s="1197"/>
      <c r="DK54" s="1197"/>
      <c r="DL54" s="1197">
        <v>0</v>
      </c>
      <c r="DM54" s="1197"/>
      <c r="DN54" s="1197"/>
      <c r="DO54" s="1197"/>
      <c r="DP54" s="1197"/>
      <c r="DQ54" s="1197"/>
      <c r="DR54" s="1197">
        <v>0</v>
      </c>
      <c r="DS54" s="1197"/>
      <c r="DT54" s="1197">
        <v>0</v>
      </c>
      <c r="DU54" s="1197"/>
      <c r="DV54" s="1197"/>
      <c r="DW54" s="1197">
        <v>0</v>
      </c>
      <c r="DX54" s="1197"/>
      <c r="DY54" s="1197"/>
      <c r="DZ54" s="1197"/>
      <c r="EA54" s="1197"/>
      <c r="EB54" s="1197">
        <v>0</v>
      </c>
      <c r="EC54" s="1197"/>
      <c r="ED54" s="1197"/>
      <c r="EE54" s="1197"/>
      <c r="EF54" s="1197">
        <v>0</v>
      </c>
      <c r="EG54" s="1197">
        <v>0</v>
      </c>
      <c r="EH54" s="1197"/>
      <c r="EI54" s="1197"/>
      <c r="EJ54" s="1197">
        <v>0</v>
      </c>
      <c r="EK54" s="1197"/>
      <c r="EL54" s="1197"/>
      <c r="EM54" s="1197">
        <v>0</v>
      </c>
      <c r="EN54" s="1197"/>
      <c r="EO54" s="1197"/>
      <c r="EP54" s="1197"/>
      <c r="EQ54" s="1197"/>
      <c r="ER54" s="1197"/>
      <c r="ES54" s="1197">
        <v>27633106.68529832</v>
      </c>
      <c r="ET54" s="1197">
        <v>52181627.999999993</v>
      </c>
      <c r="EU54" s="1197">
        <v>5024796.4000000004</v>
      </c>
      <c r="EV54" s="1197">
        <v>47156831.599999994</v>
      </c>
      <c r="EW54" s="1197">
        <v>0</v>
      </c>
      <c r="EX54" s="1197"/>
      <c r="EY54" s="1197"/>
      <c r="EZ54" s="1197">
        <v>-26620206.874000005</v>
      </c>
      <c r="FA54" s="1197"/>
      <c r="FB54" s="1197"/>
      <c r="FC54" s="1197">
        <v>-26620206.874000005</v>
      </c>
      <c r="FD54" s="1197">
        <v>2071685.5592983328</v>
      </c>
      <c r="FE54" s="1197"/>
      <c r="FF54" s="1197">
        <v>46464242.3426167</v>
      </c>
      <c r="FG54" s="1197"/>
      <c r="FH54" s="1197"/>
      <c r="FI54" s="1197"/>
      <c r="FJ54" s="1197"/>
      <c r="FK54" s="1197"/>
      <c r="FL54" s="1197">
        <v>74097349.027915016</v>
      </c>
      <c r="FM54" s="1026">
        <v>0</v>
      </c>
    </row>
    <row r="55" spans="2:169" s="1" customFormat="1">
      <c r="B55" s="1395">
        <v>43374</v>
      </c>
      <c r="C55" s="947">
        <v>0</v>
      </c>
      <c r="D55" s="947">
        <v>0</v>
      </c>
      <c r="E55" s="947">
        <v>0</v>
      </c>
      <c r="F55" s="947">
        <v>0</v>
      </c>
      <c r="G55" s="947"/>
      <c r="H55" s="947"/>
      <c r="I55" s="947"/>
      <c r="J55" s="947"/>
      <c r="K55" s="947"/>
      <c r="L55" s="947"/>
      <c r="M55" s="947"/>
      <c r="N55" s="947"/>
      <c r="O55" s="947"/>
      <c r="P55" s="947"/>
      <c r="Q55" s="947">
        <v>0</v>
      </c>
      <c r="R55" s="947">
        <v>0</v>
      </c>
      <c r="S55" s="947">
        <v>0</v>
      </c>
      <c r="T55" s="947"/>
      <c r="U55" s="947"/>
      <c r="V55" s="947"/>
      <c r="W55" s="947">
        <v>0</v>
      </c>
      <c r="X55" s="947"/>
      <c r="Y55" s="947"/>
      <c r="Z55" s="947"/>
      <c r="AA55" s="947">
        <v>0</v>
      </c>
      <c r="AB55" s="947"/>
      <c r="AC55" s="947"/>
      <c r="AD55" s="947"/>
      <c r="AE55" s="947">
        <v>0</v>
      </c>
      <c r="AF55" s="947"/>
      <c r="AG55" s="947"/>
      <c r="AH55" s="947"/>
      <c r="AI55" s="947">
        <v>0</v>
      </c>
      <c r="AJ55" s="947"/>
      <c r="AK55" s="947"/>
      <c r="AL55" s="947"/>
      <c r="AM55" s="947">
        <v>0</v>
      </c>
      <c r="AN55" s="947"/>
      <c r="AO55" s="947"/>
      <c r="AP55" s="947"/>
      <c r="AQ55" s="947">
        <v>0</v>
      </c>
      <c r="AR55" s="947"/>
      <c r="AS55" s="947"/>
      <c r="AT55" s="947"/>
      <c r="AU55" s="947">
        <v>0</v>
      </c>
      <c r="AV55" s="947"/>
      <c r="AW55" s="947"/>
      <c r="AX55" s="947"/>
      <c r="AY55" s="947">
        <v>0</v>
      </c>
      <c r="AZ55" s="947"/>
      <c r="BA55" s="947"/>
      <c r="BB55" s="947"/>
      <c r="BC55" s="947">
        <v>0</v>
      </c>
      <c r="BD55" s="947"/>
      <c r="BE55" s="947"/>
      <c r="BF55" s="947"/>
      <c r="BG55" s="947">
        <v>0</v>
      </c>
      <c r="BH55" s="947"/>
      <c r="BI55" s="947"/>
      <c r="BJ55" s="947"/>
      <c r="BK55" s="947"/>
      <c r="BL55" s="947">
        <v>0</v>
      </c>
      <c r="BM55" s="947">
        <v>0</v>
      </c>
      <c r="BN55" s="947"/>
      <c r="BO55" s="947">
        <v>0</v>
      </c>
      <c r="BP55" s="947"/>
      <c r="BQ55" s="947"/>
      <c r="BR55" s="947"/>
      <c r="BS55" s="947"/>
      <c r="BT55" s="947">
        <v>0</v>
      </c>
      <c r="BU55" s="947"/>
      <c r="BV55" s="947">
        <v>0</v>
      </c>
      <c r="BW55" s="947"/>
      <c r="BX55" s="947"/>
      <c r="BY55" s="947"/>
      <c r="BZ55" s="947"/>
      <c r="CA55" s="947">
        <v>0</v>
      </c>
      <c r="CB55" s="947"/>
      <c r="CC55" s="947">
        <v>0</v>
      </c>
      <c r="CD55" s="947"/>
      <c r="CE55" s="947"/>
      <c r="CF55" s="947"/>
      <c r="CG55" s="947"/>
      <c r="CH55" s="947"/>
      <c r="CI55" s="947">
        <v>0</v>
      </c>
      <c r="CJ55" s="947"/>
      <c r="CK55" s="947"/>
      <c r="CL55" s="947"/>
      <c r="CM55" s="947"/>
      <c r="CN55" s="947"/>
      <c r="CO55" s="947">
        <v>0</v>
      </c>
      <c r="CP55" s="947"/>
      <c r="CQ55" s="947"/>
      <c r="CR55" s="947"/>
      <c r="CS55" s="947"/>
      <c r="CT55" s="947">
        <v>0</v>
      </c>
      <c r="CU55" s="947">
        <v>0</v>
      </c>
      <c r="CV55" s="947"/>
      <c r="CW55" s="947"/>
      <c r="CX55" s="947">
        <v>0</v>
      </c>
      <c r="CY55" s="947"/>
      <c r="CZ55" s="947"/>
      <c r="DA55" s="947">
        <v>0</v>
      </c>
      <c r="DB55" s="947"/>
      <c r="DC55" s="947"/>
      <c r="DD55" s="947"/>
      <c r="DE55" s="947">
        <v>0</v>
      </c>
      <c r="DF55" s="947">
        <v>0</v>
      </c>
      <c r="DG55" s="947"/>
      <c r="DH55" s="947"/>
      <c r="DI55" s="947">
        <v>0</v>
      </c>
      <c r="DJ55" s="947"/>
      <c r="DK55" s="947"/>
      <c r="DL55" s="947">
        <v>0</v>
      </c>
      <c r="DM55" s="947"/>
      <c r="DN55" s="947"/>
      <c r="DO55" s="947"/>
      <c r="DP55" s="947"/>
      <c r="DQ55" s="947"/>
      <c r="DR55" s="947">
        <v>0</v>
      </c>
      <c r="DS55" s="947"/>
      <c r="DT55" s="947">
        <v>0</v>
      </c>
      <c r="DU55" s="947"/>
      <c r="DV55" s="947"/>
      <c r="DW55" s="947">
        <v>0</v>
      </c>
      <c r="DX55" s="947"/>
      <c r="DY55" s="947"/>
      <c r="DZ55" s="947"/>
      <c r="EA55" s="947"/>
      <c r="EB55" s="947">
        <v>0</v>
      </c>
      <c r="EC55" s="947"/>
      <c r="ED55" s="947"/>
      <c r="EE55" s="947"/>
      <c r="EF55" s="947">
        <v>0</v>
      </c>
      <c r="EG55" s="947">
        <v>0</v>
      </c>
      <c r="EH55" s="947"/>
      <c r="EI55" s="947"/>
      <c r="EJ55" s="947">
        <v>0</v>
      </c>
      <c r="EK55" s="947"/>
      <c r="EL55" s="947"/>
      <c r="EM55" s="947">
        <v>0</v>
      </c>
      <c r="EN55" s="947"/>
      <c r="EO55" s="947"/>
      <c r="EP55" s="947"/>
      <c r="EQ55" s="947"/>
      <c r="ER55" s="947"/>
      <c r="ES55" s="947">
        <v>41103323.188499995</v>
      </c>
      <c r="ET55" s="947">
        <v>47369513.960000001</v>
      </c>
      <c r="EU55" s="947">
        <v>5024823.0000000009</v>
      </c>
      <c r="EV55" s="947">
        <v>42344690.960000001</v>
      </c>
      <c r="EW55" s="947">
        <v>0</v>
      </c>
      <c r="EX55" s="947"/>
      <c r="EY55" s="947"/>
      <c r="EZ55" s="947">
        <v>-12387196.945000008</v>
      </c>
      <c r="FA55" s="947"/>
      <c r="FB55" s="947"/>
      <c r="FC55" s="947">
        <v>-12387196.945000008</v>
      </c>
      <c r="FD55" s="947">
        <v>6121006.1735000024</v>
      </c>
      <c r="FE55" s="947"/>
      <c r="FF55" s="947">
        <v>44272355.549999997</v>
      </c>
      <c r="FG55" s="947"/>
      <c r="FH55" s="947"/>
      <c r="FI55" s="947"/>
      <c r="FJ55" s="947"/>
      <c r="FK55" s="947"/>
      <c r="FL55" s="947">
        <v>85375678.738499999</v>
      </c>
      <c r="FM55" s="1">
        <v>0</v>
      </c>
    </row>
    <row r="56" spans="2:169" s="1" customFormat="1">
      <c r="B56" s="1395">
        <v>43405</v>
      </c>
      <c r="C56" s="1">
        <v>0</v>
      </c>
      <c r="D56" s="1">
        <v>0</v>
      </c>
      <c r="E56" s="1">
        <v>0</v>
      </c>
      <c r="F56" s="1">
        <v>0</v>
      </c>
      <c r="Q56" s="1">
        <v>0</v>
      </c>
      <c r="R56" s="1">
        <v>0</v>
      </c>
      <c r="S56" s="1">
        <v>0</v>
      </c>
      <c r="W56" s="1">
        <v>0</v>
      </c>
      <c r="AA56" s="1">
        <v>0</v>
      </c>
      <c r="AE56" s="1">
        <v>0</v>
      </c>
      <c r="AI56" s="1">
        <v>0</v>
      </c>
      <c r="AM56" s="1">
        <v>0</v>
      </c>
      <c r="AQ56" s="1">
        <v>0</v>
      </c>
      <c r="AU56" s="1">
        <v>0</v>
      </c>
      <c r="AY56" s="1">
        <v>0</v>
      </c>
      <c r="BC56" s="1">
        <v>0</v>
      </c>
      <c r="BG56" s="1">
        <v>0</v>
      </c>
      <c r="BL56" s="1">
        <v>0</v>
      </c>
      <c r="BM56" s="1">
        <v>0</v>
      </c>
      <c r="BO56" s="1">
        <v>0</v>
      </c>
      <c r="BT56" s="1">
        <v>0</v>
      </c>
      <c r="BV56" s="1">
        <v>0</v>
      </c>
      <c r="CA56" s="1">
        <v>0</v>
      </c>
      <c r="CC56" s="1">
        <v>0</v>
      </c>
      <c r="CI56" s="1">
        <v>0</v>
      </c>
      <c r="CO56" s="1">
        <v>0</v>
      </c>
      <c r="CT56" s="1">
        <v>0</v>
      </c>
      <c r="CU56" s="1">
        <v>0</v>
      </c>
      <c r="CX56" s="1">
        <v>0</v>
      </c>
      <c r="DA56" s="1">
        <v>0</v>
      </c>
      <c r="DE56" s="1">
        <v>0</v>
      </c>
      <c r="DF56" s="1">
        <v>0</v>
      </c>
      <c r="DI56" s="1">
        <v>0</v>
      </c>
      <c r="DL56" s="1">
        <v>0</v>
      </c>
      <c r="DR56" s="1">
        <v>0</v>
      </c>
      <c r="DT56" s="1">
        <v>0</v>
      </c>
      <c r="DW56" s="1">
        <v>0</v>
      </c>
      <c r="EB56" s="1">
        <v>0</v>
      </c>
      <c r="EF56" s="1">
        <v>0</v>
      </c>
      <c r="EG56" s="1">
        <v>0</v>
      </c>
      <c r="EJ56" s="1">
        <v>0</v>
      </c>
      <c r="EM56" s="1">
        <v>0</v>
      </c>
      <c r="ES56" s="1">
        <v>38817442.522500008</v>
      </c>
      <c r="ET56" s="1">
        <v>50248230</v>
      </c>
      <c r="EU56" s="1">
        <v>5024823.0000000009</v>
      </c>
      <c r="EV56" s="1">
        <v>45223407</v>
      </c>
      <c r="EW56" s="1">
        <v>0</v>
      </c>
      <c r="EZ56" s="1">
        <v>-18048725.084999993</v>
      </c>
      <c r="FC56" s="1">
        <v>-18048725.084999993</v>
      </c>
      <c r="FD56" s="1">
        <v>6617937.6075000018</v>
      </c>
      <c r="FF56" s="1">
        <v>44555034.120000005</v>
      </c>
      <c r="FL56" s="1">
        <v>83372476.642500013</v>
      </c>
      <c r="FM56" s="1">
        <v>0</v>
      </c>
    </row>
    <row r="57" spans="2:169" s="1" customFormat="1">
      <c r="B57" s="1395">
        <v>43435</v>
      </c>
      <c r="C57" s="1">
        <v>0</v>
      </c>
      <c r="D57" s="1">
        <v>0</v>
      </c>
      <c r="E57" s="1">
        <v>0</v>
      </c>
      <c r="F57" s="1">
        <v>0</v>
      </c>
      <c r="Q57" s="1">
        <v>0</v>
      </c>
      <c r="R57" s="1">
        <v>0</v>
      </c>
      <c r="S57" s="1">
        <v>0</v>
      </c>
      <c r="W57" s="1">
        <v>0</v>
      </c>
      <c r="AA57" s="1">
        <v>0</v>
      </c>
      <c r="AE57" s="1">
        <v>0</v>
      </c>
      <c r="AI57" s="1">
        <v>0</v>
      </c>
      <c r="AM57" s="1">
        <v>0</v>
      </c>
      <c r="AQ57" s="1">
        <v>0</v>
      </c>
      <c r="AU57" s="1">
        <v>0</v>
      </c>
      <c r="AY57" s="1">
        <v>0</v>
      </c>
      <c r="BC57" s="1">
        <v>0</v>
      </c>
      <c r="BG57" s="1">
        <v>0</v>
      </c>
      <c r="BL57" s="1">
        <v>0</v>
      </c>
      <c r="BM57" s="1">
        <v>0</v>
      </c>
      <c r="BO57" s="1">
        <v>0</v>
      </c>
      <c r="BT57" s="1">
        <v>0</v>
      </c>
      <c r="BV57" s="1">
        <v>0</v>
      </c>
      <c r="CA57" s="1">
        <v>0</v>
      </c>
      <c r="CC57" s="1">
        <v>0</v>
      </c>
      <c r="CI57" s="1">
        <v>0</v>
      </c>
      <c r="CO57" s="1">
        <v>0</v>
      </c>
      <c r="CT57" s="1">
        <v>0</v>
      </c>
      <c r="CU57" s="1">
        <v>0</v>
      </c>
      <c r="CX57" s="1">
        <v>0</v>
      </c>
      <c r="DA57" s="1">
        <v>0</v>
      </c>
      <c r="DE57" s="1">
        <v>0</v>
      </c>
      <c r="DF57" s="1">
        <v>0</v>
      </c>
      <c r="DI57" s="1">
        <v>0</v>
      </c>
      <c r="DL57" s="1">
        <v>0</v>
      </c>
      <c r="DR57" s="1">
        <v>0</v>
      </c>
      <c r="DT57" s="1">
        <v>0</v>
      </c>
      <c r="DW57" s="1">
        <v>0</v>
      </c>
      <c r="EB57" s="1">
        <v>0</v>
      </c>
      <c r="EF57" s="1">
        <v>0</v>
      </c>
      <c r="EG57" s="1">
        <v>0</v>
      </c>
      <c r="EJ57" s="1">
        <v>0</v>
      </c>
      <c r="EM57" s="1">
        <v>0</v>
      </c>
      <c r="ES57" s="1">
        <v>36628316.060000002</v>
      </c>
      <c r="ET57" s="1">
        <v>50248230</v>
      </c>
      <c r="EU57" s="1">
        <v>5024823.0000000009</v>
      </c>
      <c r="EV57" s="1">
        <v>45223407</v>
      </c>
      <c r="EW57" s="1">
        <v>0</v>
      </c>
      <c r="EZ57" s="1">
        <v>-19657099.037499987</v>
      </c>
      <c r="FC57" s="1">
        <v>-19657099.037499987</v>
      </c>
      <c r="FD57" s="1">
        <v>6037185.0974999908</v>
      </c>
      <c r="FF57" s="1">
        <v>44787930.550000004</v>
      </c>
      <c r="FL57" s="1">
        <v>81416246.610000014</v>
      </c>
    </row>
    <row r="60" spans="2:169" s="1351" customFormat="1" ht="15.75">
      <c r="B60" s="1395">
        <v>43466</v>
      </c>
      <c r="C60" s="1351">
        <v>0</v>
      </c>
      <c r="D60" s="1351">
        <v>0</v>
      </c>
      <c r="E60" s="1351">
        <v>0</v>
      </c>
      <c r="F60" s="1351">
        <v>0</v>
      </c>
      <c r="Q60" s="1351">
        <v>0</v>
      </c>
      <c r="R60" s="1351">
        <v>0</v>
      </c>
      <c r="S60" s="1351">
        <v>0</v>
      </c>
      <c r="W60" s="1351">
        <v>0</v>
      </c>
      <c r="AA60" s="1351">
        <v>0</v>
      </c>
      <c r="AE60" s="1351">
        <v>0</v>
      </c>
      <c r="AI60" s="1351">
        <v>0</v>
      </c>
      <c r="AM60" s="1351">
        <v>0</v>
      </c>
      <c r="AQ60" s="1351">
        <v>0</v>
      </c>
      <c r="AU60" s="1351">
        <v>0</v>
      </c>
      <c r="AY60" s="1351">
        <v>0</v>
      </c>
      <c r="BC60" s="1351">
        <v>0</v>
      </c>
      <c r="BG60" s="1351">
        <v>0</v>
      </c>
      <c r="BL60" s="1351">
        <v>0</v>
      </c>
      <c r="BM60" s="1351">
        <v>0</v>
      </c>
      <c r="BO60" s="1351">
        <v>0</v>
      </c>
      <c r="BT60" s="1351">
        <v>0</v>
      </c>
      <c r="BV60" s="1351">
        <v>0</v>
      </c>
      <c r="CA60" s="1351">
        <v>0</v>
      </c>
      <c r="CC60" s="1351">
        <v>0</v>
      </c>
      <c r="CI60" s="1351">
        <v>0</v>
      </c>
      <c r="CO60" s="1351">
        <v>0</v>
      </c>
      <c r="CT60" s="1351">
        <v>0</v>
      </c>
      <c r="CU60" s="1351">
        <v>0</v>
      </c>
      <c r="CX60" s="1351">
        <v>0</v>
      </c>
      <c r="DA60" s="1351">
        <v>0</v>
      </c>
      <c r="DE60" s="1351">
        <v>0</v>
      </c>
      <c r="DF60" s="1351">
        <v>0</v>
      </c>
      <c r="DI60" s="1351">
        <v>0</v>
      </c>
      <c r="DL60" s="1351">
        <v>0</v>
      </c>
      <c r="DR60" s="1351">
        <v>0</v>
      </c>
      <c r="DT60" s="1351">
        <v>0</v>
      </c>
      <c r="DW60" s="1351">
        <v>0</v>
      </c>
      <c r="EB60" s="1351">
        <v>0</v>
      </c>
      <c r="EF60" s="1351">
        <v>0</v>
      </c>
      <c r="EG60" s="1351">
        <v>0</v>
      </c>
      <c r="EJ60" s="1351">
        <v>0</v>
      </c>
      <c r="EM60" s="1351">
        <v>0</v>
      </c>
      <c r="ES60" s="1351">
        <v>37471910.779999994</v>
      </c>
      <c r="ET60" s="1351">
        <v>50248230</v>
      </c>
      <c r="EU60" s="1351">
        <v>5024823.0000000009</v>
      </c>
      <c r="EV60" s="1351">
        <v>45223407</v>
      </c>
      <c r="EW60" s="1351">
        <v>0</v>
      </c>
      <c r="EZ60" s="1351">
        <v>-15345408.857499994</v>
      </c>
      <c r="FC60" s="1351">
        <v>-15345408.857499994</v>
      </c>
      <c r="FD60" s="1351">
        <v>2569089.6374999862</v>
      </c>
      <c r="FF60" s="1351">
        <v>44860954.130000003</v>
      </c>
      <c r="FL60" s="1351">
        <v>82332864.909999996</v>
      </c>
    </row>
    <row r="61" spans="2:169" ht="15.75">
      <c r="B61" s="1395">
        <v>43497</v>
      </c>
      <c r="C61" s="1026">
        <v>0</v>
      </c>
      <c r="D61" s="1026">
        <v>0</v>
      </c>
      <c r="E61" s="1026">
        <v>0</v>
      </c>
      <c r="F61" s="1026">
        <v>0</v>
      </c>
      <c r="Q61" s="1026">
        <v>0</v>
      </c>
      <c r="R61" s="1026">
        <v>0</v>
      </c>
      <c r="S61" s="1026">
        <v>0</v>
      </c>
      <c r="W61" s="1026">
        <v>0</v>
      </c>
      <c r="AA61" s="1026">
        <v>0</v>
      </c>
      <c r="AE61" s="1026">
        <v>0</v>
      </c>
      <c r="AI61" s="1026">
        <v>0</v>
      </c>
      <c r="AM61" s="1026">
        <v>0</v>
      </c>
      <c r="AQ61" s="1026">
        <v>0</v>
      </c>
      <c r="AU61" s="1026">
        <v>0</v>
      </c>
      <c r="AY61" s="1026">
        <v>0</v>
      </c>
      <c r="BC61" s="1026">
        <v>0</v>
      </c>
      <c r="BG61" s="1026">
        <v>0</v>
      </c>
      <c r="BL61" s="1026">
        <v>0</v>
      </c>
      <c r="BM61" s="1026">
        <v>0</v>
      </c>
      <c r="BO61" s="1026">
        <v>0</v>
      </c>
      <c r="BT61" s="1026">
        <v>0</v>
      </c>
      <c r="BV61" s="1026">
        <v>0</v>
      </c>
      <c r="CA61" s="1026">
        <v>0</v>
      </c>
      <c r="CC61" s="1026">
        <v>0</v>
      </c>
      <c r="CI61" s="1026">
        <v>0</v>
      </c>
      <c r="CO61" s="1026">
        <v>0</v>
      </c>
      <c r="CT61" s="1026">
        <v>0</v>
      </c>
      <c r="CU61" s="1026">
        <v>0</v>
      </c>
      <c r="CX61" s="1026">
        <v>0</v>
      </c>
      <c r="DA61" s="1026">
        <v>0</v>
      </c>
      <c r="DE61" s="1026">
        <v>0</v>
      </c>
      <c r="DF61" s="1026">
        <v>0</v>
      </c>
      <c r="DI61" s="1026">
        <v>0</v>
      </c>
      <c r="DL61" s="1026">
        <v>0</v>
      </c>
      <c r="DR61" s="1026">
        <v>0</v>
      </c>
      <c r="DT61" s="1026">
        <v>0</v>
      </c>
      <c r="DW61" s="1026">
        <v>0</v>
      </c>
      <c r="EB61" s="1026">
        <v>0</v>
      </c>
      <c r="EF61" s="1026">
        <v>0</v>
      </c>
      <c r="EG61" s="1026">
        <v>0</v>
      </c>
      <c r="EJ61" s="1026">
        <v>0</v>
      </c>
      <c r="EM61" s="1026">
        <v>0</v>
      </c>
      <c r="ES61" s="1026">
        <v>79418788.75999999</v>
      </c>
      <c r="ET61" s="1026">
        <v>50248230</v>
      </c>
      <c r="EU61" s="1026">
        <v>5024823.0000000009</v>
      </c>
      <c r="EV61" s="1026">
        <v>45223407</v>
      </c>
      <c r="EW61" s="1026">
        <v>0</v>
      </c>
      <c r="EZ61" s="1026">
        <v>26486351.12250001</v>
      </c>
      <c r="FA61" s="1026">
        <v>41831759.980000004</v>
      </c>
      <c r="FC61" s="1026">
        <v>-15345408.857499994</v>
      </c>
      <c r="FD61" s="1026">
        <v>2684207.6374999862</v>
      </c>
      <c r="FF61" s="1026">
        <v>3029193.9300000016</v>
      </c>
      <c r="FL61" s="1026">
        <v>82447982.689999998</v>
      </c>
      <c r="FM61" s="1026">
        <v>0</v>
      </c>
    </row>
    <row r="62" spans="2:169" ht="15.75">
      <c r="B62" s="1395">
        <v>43525</v>
      </c>
      <c r="C62" s="1026">
        <v>0</v>
      </c>
      <c r="D62" s="1026">
        <v>0</v>
      </c>
      <c r="E62" s="1026">
        <v>0</v>
      </c>
      <c r="F62" s="1026">
        <v>0</v>
      </c>
      <c r="Q62" s="1026">
        <v>0</v>
      </c>
      <c r="R62" s="1026">
        <v>0</v>
      </c>
      <c r="S62" s="1026">
        <v>0</v>
      </c>
      <c r="W62" s="1026">
        <v>0</v>
      </c>
      <c r="AA62" s="1026">
        <v>0</v>
      </c>
      <c r="AE62" s="1026">
        <v>0</v>
      </c>
      <c r="AI62" s="1026">
        <v>0</v>
      </c>
      <c r="AM62" s="1026">
        <v>0</v>
      </c>
      <c r="AQ62" s="1026">
        <v>0</v>
      </c>
      <c r="AU62" s="1026">
        <v>0</v>
      </c>
      <c r="AY62" s="1026">
        <v>0</v>
      </c>
      <c r="BC62" s="1026">
        <v>0</v>
      </c>
      <c r="BG62" s="1026">
        <v>0</v>
      </c>
      <c r="BL62" s="1026">
        <v>0</v>
      </c>
      <c r="BM62" s="1026">
        <v>0</v>
      </c>
      <c r="BO62" s="1026">
        <v>0</v>
      </c>
      <c r="BT62" s="1026">
        <v>0</v>
      </c>
      <c r="BV62" s="1026">
        <v>0</v>
      </c>
      <c r="CA62" s="1026">
        <v>0</v>
      </c>
      <c r="CC62" s="1026">
        <v>0</v>
      </c>
      <c r="CI62" s="1026">
        <v>0</v>
      </c>
      <c r="CO62" s="1026">
        <v>0</v>
      </c>
      <c r="CT62" s="1026">
        <v>0</v>
      </c>
      <c r="CU62" s="1026">
        <v>0</v>
      </c>
      <c r="CX62" s="1026">
        <v>0</v>
      </c>
      <c r="DA62" s="1026">
        <v>0</v>
      </c>
      <c r="DE62" s="1026">
        <v>0</v>
      </c>
      <c r="DF62" s="1026">
        <v>0</v>
      </c>
      <c r="DI62" s="1026">
        <v>0</v>
      </c>
      <c r="DL62" s="1026">
        <v>0</v>
      </c>
      <c r="DR62" s="1026">
        <v>0</v>
      </c>
      <c r="DT62" s="1026">
        <v>0</v>
      </c>
      <c r="DW62" s="1026">
        <v>0</v>
      </c>
      <c r="EB62" s="1026">
        <v>0</v>
      </c>
      <c r="EF62" s="1026">
        <v>0</v>
      </c>
      <c r="EG62" s="1026">
        <v>0</v>
      </c>
      <c r="EJ62" s="1026">
        <v>0</v>
      </c>
      <c r="EM62" s="1026">
        <v>0</v>
      </c>
      <c r="ES62" s="1026">
        <v>79569996.839999989</v>
      </c>
      <c r="ET62" s="1026">
        <v>50248230</v>
      </c>
      <c r="EU62" s="1026">
        <v>5024823.0000000009</v>
      </c>
      <c r="EV62" s="1026">
        <v>45223407</v>
      </c>
      <c r="EW62" s="1026">
        <v>0</v>
      </c>
      <c r="EZ62" s="1026">
        <v>26486351.202500001</v>
      </c>
      <c r="FA62" s="1026">
        <v>41831759.980000004</v>
      </c>
      <c r="FC62" s="1026">
        <v>-15345408.777500004</v>
      </c>
      <c r="FD62" s="1026">
        <v>2835415.6374999862</v>
      </c>
      <c r="FF62" s="1026">
        <v>3029193.8499999885</v>
      </c>
      <c r="FL62" s="1026">
        <v>82599190.689999983</v>
      </c>
      <c r="FM62" s="1026">
        <v>0</v>
      </c>
    </row>
    <row r="63" spans="2:169" ht="15.75">
      <c r="B63" s="1395">
        <v>43556</v>
      </c>
      <c r="C63" s="1026">
        <v>0</v>
      </c>
      <c r="D63" s="1026">
        <v>0</v>
      </c>
      <c r="E63" s="1026">
        <v>0</v>
      </c>
      <c r="F63" s="1026">
        <v>0</v>
      </c>
      <c r="Q63" s="1026">
        <v>0</v>
      </c>
      <c r="R63" s="1026">
        <v>0</v>
      </c>
      <c r="S63" s="1026">
        <v>0</v>
      </c>
      <c r="W63" s="1026">
        <v>0</v>
      </c>
      <c r="AA63" s="1026">
        <v>0</v>
      </c>
      <c r="AE63" s="1026">
        <v>0</v>
      </c>
      <c r="AI63" s="1026">
        <v>0</v>
      </c>
      <c r="AM63" s="1026">
        <v>0</v>
      </c>
      <c r="AQ63" s="1026">
        <v>0</v>
      </c>
      <c r="AU63" s="1026">
        <v>0</v>
      </c>
      <c r="AY63" s="1026">
        <v>0</v>
      </c>
      <c r="BC63" s="1026">
        <v>0</v>
      </c>
      <c r="BG63" s="1026">
        <v>0</v>
      </c>
      <c r="BL63" s="1026">
        <v>0</v>
      </c>
      <c r="BM63" s="1026">
        <v>0</v>
      </c>
      <c r="BO63" s="1026">
        <v>0</v>
      </c>
      <c r="BT63" s="1026">
        <v>0</v>
      </c>
      <c r="BV63" s="1026">
        <v>0</v>
      </c>
      <c r="CA63" s="1026">
        <v>0</v>
      </c>
      <c r="CC63" s="1026">
        <v>0</v>
      </c>
      <c r="CI63" s="1026">
        <v>0</v>
      </c>
      <c r="CO63" s="1026">
        <v>0</v>
      </c>
      <c r="CT63" s="1026">
        <v>0</v>
      </c>
      <c r="CU63" s="1026">
        <v>0</v>
      </c>
      <c r="CX63" s="1026">
        <v>0</v>
      </c>
      <c r="DA63" s="1026">
        <v>0</v>
      </c>
      <c r="DE63" s="1026">
        <v>0</v>
      </c>
      <c r="DF63" s="1026">
        <v>0</v>
      </c>
      <c r="DI63" s="1026">
        <v>0</v>
      </c>
      <c r="DL63" s="1026">
        <v>0</v>
      </c>
      <c r="DR63" s="1026">
        <v>0</v>
      </c>
      <c r="DT63" s="1026">
        <v>0</v>
      </c>
      <c r="DW63" s="1026">
        <v>0</v>
      </c>
      <c r="EB63" s="1026">
        <v>0</v>
      </c>
      <c r="EF63" s="1026">
        <v>0</v>
      </c>
      <c r="EG63" s="1026">
        <v>0</v>
      </c>
      <c r="EJ63" s="1026">
        <v>0</v>
      </c>
      <c r="EM63" s="1026">
        <v>0</v>
      </c>
      <c r="ES63" s="1026">
        <v>80265687.599999994</v>
      </c>
      <c r="ET63" s="1026">
        <v>50248230</v>
      </c>
      <c r="EU63" s="1026">
        <v>5024823.0000000009</v>
      </c>
      <c r="EV63" s="1026">
        <v>45223407</v>
      </c>
      <c r="EW63" s="1026">
        <v>0</v>
      </c>
      <c r="EZ63" s="1026">
        <v>28997811.102500007</v>
      </c>
      <c r="FA63" s="1026">
        <v>42343577.690000005</v>
      </c>
      <c r="FC63" s="1026">
        <v>-13345766.587499999</v>
      </c>
      <c r="FD63" s="1026">
        <v>1019646.4974999845</v>
      </c>
      <c r="FF63" s="1026">
        <v>3033873.11</v>
      </c>
      <c r="FL63" s="1026">
        <v>83299560.709999993</v>
      </c>
      <c r="FM63" s="1026">
        <v>-7.9999983310699463E-2</v>
      </c>
    </row>
    <row r="64" spans="2:169" ht="15.75">
      <c r="B64" s="1395">
        <v>43586</v>
      </c>
      <c r="C64" s="1026">
        <v>0</v>
      </c>
      <c r="D64" s="1026">
        <v>0</v>
      </c>
      <c r="E64" s="1026">
        <v>0</v>
      </c>
      <c r="F64" s="1026">
        <v>0</v>
      </c>
      <c r="Q64" s="1026">
        <v>0</v>
      </c>
      <c r="R64" s="1026">
        <v>0</v>
      </c>
      <c r="S64" s="1026">
        <v>0</v>
      </c>
      <c r="W64" s="1026">
        <v>0</v>
      </c>
      <c r="AA64" s="1026">
        <v>0</v>
      </c>
      <c r="AE64" s="1026">
        <v>0</v>
      </c>
      <c r="AI64" s="1026">
        <v>0</v>
      </c>
      <c r="AM64" s="1026">
        <v>0</v>
      </c>
      <c r="AQ64" s="1026">
        <v>0</v>
      </c>
      <c r="AU64" s="1026">
        <v>0</v>
      </c>
      <c r="AY64" s="1026">
        <v>0</v>
      </c>
      <c r="BC64" s="1026">
        <v>0</v>
      </c>
      <c r="BG64" s="1026">
        <v>0</v>
      </c>
      <c r="BL64" s="1026">
        <v>0</v>
      </c>
      <c r="BM64" s="1026">
        <v>0</v>
      </c>
      <c r="BO64" s="1026">
        <v>0</v>
      </c>
      <c r="BT64" s="1026">
        <v>0</v>
      </c>
      <c r="BV64" s="1026">
        <v>0</v>
      </c>
      <c r="CA64" s="1026">
        <v>0</v>
      </c>
      <c r="CC64" s="1026">
        <v>0</v>
      </c>
      <c r="CI64" s="1026">
        <v>0</v>
      </c>
      <c r="CO64" s="1026">
        <v>0</v>
      </c>
      <c r="CT64" s="1026">
        <v>0</v>
      </c>
      <c r="CU64" s="1026">
        <v>0</v>
      </c>
      <c r="CX64" s="1026">
        <v>0</v>
      </c>
      <c r="DA64" s="1026">
        <v>0</v>
      </c>
      <c r="DE64" s="1026">
        <v>0</v>
      </c>
      <c r="DF64" s="1026">
        <v>0</v>
      </c>
      <c r="DI64" s="1026">
        <v>0</v>
      </c>
      <c r="DL64" s="1026">
        <v>0</v>
      </c>
      <c r="DR64" s="1026">
        <v>0</v>
      </c>
      <c r="DT64" s="1026">
        <v>0</v>
      </c>
      <c r="DW64" s="1026">
        <v>0</v>
      </c>
      <c r="EB64" s="1026">
        <v>0</v>
      </c>
      <c r="EF64" s="1026">
        <v>0</v>
      </c>
      <c r="EG64" s="1026">
        <v>0</v>
      </c>
      <c r="EJ64" s="1026">
        <v>0</v>
      </c>
      <c r="EM64" s="1026">
        <v>0</v>
      </c>
      <c r="ES64" s="1026">
        <v>78629713.277499989</v>
      </c>
      <c r="ET64" s="1026">
        <v>50248230</v>
      </c>
      <c r="EU64" s="1026">
        <v>5024823.0000000009</v>
      </c>
      <c r="EV64" s="1026">
        <v>45223407</v>
      </c>
      <c r="EW64" s="1026">
        <v>0</v>
      </c>
      <c r="EZ64" s="1026">
        <v>26020711.950000003</v>
      </c>
      <c r="FA64" s="1026">
        <v>41043824.950000003</v>
      </c>
      <c r="FC64" s="1026">
        <v>-15023113</v>
      </c>
      <c r="FD64" s="1026">
        <v>2360771.3274999801</v>
      </c>
      <c r="FF64" s="1026">
        <v>3033872.8225000207</v>
      </c>
      <c r="FL64" s="1026">
        <v>81663586.100000009</v>
      </c>
      <c r="FM64" s="1026">
        <v>0</v>
      </c>
    </row>
    <row r="65" spans="2:188" s="1" customFormat="1" ht="15.75">
      <c r="B65" s="1395">
        <v>43617</v>
      </c>
      <c r="C65" s="1026">
        <v>0</v>
      </c>
      <c r="D65" s="1">
        <v>0</v>
      </c>
      <c r="E65" s="1">
        <v>0</v>
      </c>
      <c r="F65" s="1">
        <v>0</v>
      </c>
      <c r="Q65" s="1">
        <v>0</v>
      </c>
      <c r="R65" s="1">
        <v>0</v>
      </c>
      <c r="S65" s="1">
        <v>0</v>
      </c>
      <c r="W65" s="1">
        <v>0</v>
      </c>
      <c r="AA65" s="1">
        <v>0</v>
      </c>
      <c r="AE65" s="1">
        <v>0</v>
      </c>
      <c r="AI65" s="1">
        <v>0</v>
      </c>
      <c r="AM65" s="1">
        <v>0</v>
      </c>
      <c r="AQ65" s="1">
        <v>0</v>
      </c>
      <c r="AU65" s="1">
        <v>0</v>
      </c>
      <c r="AY65" s="1">
        <v>0</v>
      </c>
      <c r="BC65" s="1">
        <v>0</v>
      </c>
      <c r="BG65" s="1">
        <v>0</v>
      </c>
      <c r="BL65" s="1">
        <v>0</v>
      </c>
      <c r="BM65" s="1">
        <v>0</v>
      </c>
      <c r="BO65" s="1">
        <v>0</v>
      </c>
      <c r="BT65" s="1">
        <v>0</v>
      </c>
      <c r="BV65" s="1">
        <v>0</v>
      </c>
      <c r="CA65" s="1">
        <v>0</v>
      </c>
      <c r="CC65" s="1">
        <v>0</v>
      </c>
      <c r="CI65" s="1">
        <v>0</v>
      </c>
      <c r="CO65" s="1">
        <v>0</v>
      </c>
      <c r="CT65" s="1">
        <v>0</v>
      </c>
      <c r="CU65" s="1">
        <v>0</v>
      </c>
      <c r="CX65" s="1">
        <v>0</v>
      </c>
      <c r="DA65" s="1">
        <v>0</v>
      </c>
      <c r="DE65" s="1">
        <v>0</v>
      </c>
      <c r="DF65" s="1">
        <v>0</v>
      </c>
      <c r="DI65" s="1">
        <v>0</v>
      </c>
      <c r="DL65" s="1">
        <v>0</v>
      </c>
      <c r="DR65" s="1">
        <v>0</v>
      </c>
      <c r="DT65" s="1">
        <v>0</v>
      </c>
      <c r="DW65" s="1">
        <v>0</v>
      </c>
      <c r="EB65" s="1">
        <v>0</v>
      </c>
      <c r="EF65" s="1">
        <v>0</v>
      </c>
      <c r="EG65" s="1">
        <v>0</v>
      </c>
      <c r="EJ65" s="1">
        <v>0</v>
      </c>
      <c r="EM65" s="1">
        <v>0</v>
      </c>
      <c r="ES65" s="1">
        <v>81564152.174999997</v>
      </c>
      <c r="ET65" s="1">
        <v>49730108</v>
      </c>
      <c r="EU65" s="1">
        <v>4978411</v>
      </c>
      <c r="EV65" s="1">
        <v>44751697</v>
      </c>
      <c r="EW65" s="1">
        <v>0</v>
      </c>
      <c r="EX65" s="1">
        <v>0</v>
      </c>
      <c r="EY65" s="1">
        <v>0</v>
      </c>
      <c r="EZ65" s="1">
        <v>26148027.782500014</v>
      </c>
      <c r="FA65" s="1">
        <v>41194579.210000008</v>
      </c>
      <c r="FB65" s="1">
        <v>0</v>
      </c>
      <c r="FC65" s="1">
        <v>-15046551.427499995</v>
      </c>
      <c r="FD65" s="1">
        <v>5686016.3924999852</v>
      </c>
      <c r="FF65" s="1">
        <v>3041688.4500000025</v>
      </c>
      <c r="FL65" s="1">
        <v>84605840.625</v>
      </c>
      <c r="FM65" s="1">
        <v>0</v>
      </c>
    </row>
    <row r="66" spans="2:188" ht="15.75">
      <c r="B66" s="1395">
        <v>43647</v>
      </c>
      <c r="C66" s="1026">
        <v>0</v>
      </c>
      <c r="D66" s="1026">
        <v>0</v>
      </c>
      <c r="E66" s="1026">
        <v>0</v>
      </c>
      <c r="F66" s="1026">
        <v>0</v>
      </c>
      <c r="Q66" s="1026">
        <v>0</v>
      </c>
      <c r="R66" s="1026">
        <v>0</v>
      </c>
      <c r="S66" s="1026">
        <v>0</v>
      </c>
      <c r="W66" s="1026">
        <v>0</v>
      </c>
      <c r="AA66" s="1026">
        <v>0</v>
      </c>
      <c r="AE66" s="1026">
        <v>0</v>
      </c>
      <c r="AI66" s="1026">
        <v>0</v>
      </c>
      <c r="AM66" s="1026">
        <v>0</v>
      </c>
      <c r="AQ66" s="1026">
        <v>0</v>
      </c>
      <c r="AU66" s="1026">
        <v>0</v>
      </c>
      <c r="AY66" s="1026">
        <v>0</v>
      </c>
      <c r="BC66" s="1026">
        <v>0</v>
      </c>
      <c r="BG66" s="1026">
        <v>0</v>
      </c>
      <c r="BL66" s="1026">
        <v>0</v>
      </c>
      <c r="BM66" s="1026">
        <v>0</v>
      </c>
      <c r="BO66" s="1026">
        <v>0</v>
      </c>
      <c r="BT66" s="1026">
        <v>0</v>
      </c>
      <c r="BV66" s="1026">
        <v>0</v>
      </c>
      <c r="CA66" s="1026">
        <v>0</v>
      </c>
      <c r="CC66" s="1026">
        <v>0</v>
      </c>
      <c r="CI66" s="1026">
        <v>0</v>
      </c>
      <c r="CO66" s="1026">
        <v>0</v>
      </c>
      <c r="CT66" s="1026">
        <v>0</v>
      </c>
      <c r="CU66" s="1026">
        <v>0</v>
      </c>
      <c r="CX66" s="1026">
        <v>0</v>
      </c>
      <c r="DA66" s="1026">
        <v>0</v>
      </c>
      <c r="DE66" s="1026">
        <v>0</v>
      </c>
      <c r="DF66" s="1026">
        <v>0</v>
      </c>
      <c r="DI66" s="1026">
        <v>0</v>
      </c>
      <c r="DL66" s="1026">
        <v>0</v>
      </c>
      <c r="DR66" s="1026">
        <v>0</v>
      </c>
      <c r="DT66" s="1026">
        <v>0</v>
      </c>
      <c r="DW66" s="1026">
        <v>0</v>
      </c>
      <c r="EB66" s="1026">
        <v>0</v>
      </c>
      <c r="EF66" s="1026">
        <v>0</v>
      </c>
      <c r="EG66" s="1026">
        <v>0</v>
      </c>
      <c r="EJ66" s="1026">
        <v>0</v>
      </c>
      <c r="EM66" s="1026">
        <v>0</v>
      </c>
      <c r="ES66" s="1026">
        <v>76811683</v>
      </c>
      <c r="ET66" s="1026">
        <v>49730108</v>
      </c>
      <c r="EU66" s="1026">
        <v>4978411</v>
      </c>
      <c r="EV66" s="1026">
        <v>44751697</v>
      </c>
      <c r="EW66" s="1026">
        <v>0</v>
      </c>
      <c r="EX66" s="1026">
        <v>0</v>
      </c>
      <c r="EY66" s="1026">
        <v>0</v>
      </c>
      <c r="EZ66" s="1026">
        <v>28226543</v>
      </c>
      <c r="FA66" s="1026">
        <v>1389425</v>
      </c>
      <c r="FB66" s="1026">
        <v>39414520</v>
      </c>
      <c r="FC66" s="1026">
        <v>-12577402</v>
      </c>
      <c r="FD66" s="1026">
        <v>-1144968</v>
      </c>
      <c r="FF66" s="1026">
        <v>3070983.6899999976</v>
      </c>
      <c r="FL66" s="1026">
        <v>79882666.689999998</v>
      </c>
      <c r="FM66" s="1026">
        <v>0</v>
      </c>
    </row>
    <row r="67" spans="2:188" ht="15.75">
      <c r="B67" s="1395">
        <v>43678</v>
      </c>
    </row>
    <row r="68" spans="2:188" ht="15.75">
      <c r="B68" s="1395">
        <v>43709</v>
      </c>
      <c r="C68" s="1026">
        <v>0</v>
      </c>
      <c r="D68" s="1026">
        <v>0</v>
      </c>
      <c r="E68" s="1026">
        <v>0</v>
      </c>
      <c r="F68" s="1026">
        <v>0</v>
      </c>
      <c r="Q68" s="1026">
        <v>0</v>
      </c>
      <c r="R68" s="1026">
        <v>0</v>
      </c>
      <c r="S68" s="1026">
        <v>0</v>
      </c>
      <c r="W68" s="1026">
        <v>0</v>
      </c>
      <c r="AA68" s="1026">
        <v>0</v>
      </c>
      <c r="AE68" s="1026">
        <v>0</v>
      </c>
      <c r="AI68" s="1026">
        <v>0</v>
      </c>
      <c r="AM68" s="1026">
        <v>0</v>
      </c>
      <c r="AQ68" s="1026">
        <v>0</v>
      </c>
      <c r="AU68" s="1026">
        <v>0</v>
      </c>
      <c r="AY68" s="1026">
        <v>0</v>
      </c>
      <c r="BC68" s="1026">
        <v>0</v>
      </c>
      <c r="BG68" s="1026">
        <v>0</v>
      </c>
      <c r="BL68" s="1026">
        <v>0</v>
      </c>
      <c r="BM68" s="1026">
        <v>0</v>
      </c>
      <c r="BO68" s="1026">
        <v>0</v>
      </c>
      <c r="BT68" s="1026">
        <v>0</v>
      </c>
      <c r="BV68" s="1026">
        <v>0</v>
      </c>
      <c r="CA68" s="1026">
        <v>0</v>
      </c>
      <c r="CC68" s="1026">
        <v>0</v>
      </c>
      <c r="CI68" s="1026">
        <v>0</v>
      </c>
      <c r="CO68" s="1026">
        <v>0</v>
      </c>
      <c r="CT68" s="1026">
        <v>0</v>
      </c>
      <c r="CU68" s="1026">
        <v>0</v>
      </c>
      <c r="CX68" s="1026">
        <v>0</v>
      </c>
      <c r="DA68" s="1026">
        <v>0</v>
      </c>
      <c r="DE68" s="1026">
        <v>0</v>
      </c>
      <c r="DF68" s="1026">
        <v>0</v>
      </c>
      <c r="DI68" s="1026">
        <v>0</v>
      </c>
      <c r="DL68" s="1026">
        <v>0</v>
      </c>
      <c r="DR68" s="1026">
        <v>0</v>
      </c>
      <c r="DT68" s="1026">
        <v>0</v>
      </c>
      <c r="DW68" s="1026">
        <v>0</v>
      </c>
      <c r="EB68" s="1026">
        <v>0</v>
      </c>
      <c r="EF68" s="1026">
        <v>0</v>
      </c>
      <c r="EG68" s="1026">
        <v>0</v>
      </c>
      <c r="EJ68" s="1026">
        <v>0</v>
      </c>
      <c r="EM68" s="1026">
        <v>0</v>
      </c>
      <c r="ES68" s="1026">
        <v>77809430.620000005</v>
      </c>
      <c r="ET68" s="1026">
        <v>49730108</v>
      </c>
      <c r="EU68" s="1026">
        <v>4978411.0000000009</v>
      </c>
      <c r="EV68" s="1026">
        <v>44751697</v>
      </c>
      <c r="EW68" s="1026">
        <v>0</v>
      </c>
      <c r="EX68" s="1026">
        <v>0</v>
      </c>
      <c r="EY68" s="1026">
        <v>0</v>
      </c>
      <c r="EZ68" s="1026">
        <v>27916227.432500012</v>
      </c>
      <c r="FA68" s="1026">
        <v>1389425.2700000005</v>
      </c>
      <c r="FB68" s="1026">
        <v>39598034.040000007</v>
      </c>
      <c r="FC68" s="1026">
        <v>-13071231.877499998</v>
      </c>
      <c r="FD68" s="1026">
        <v>163095.18749999258</v>
      </c>
      <c r="FF68" s="1026">
        <v>3049097.589999998</v>
      </c>
      <c r="FL68" s="1026">
        <v>80858528.210000008</v>
      </c>
      <c r="FO68" s="1026">
        <v>0</v>
      </c>
      <c r="FW68" s="1026">
        <v>18212852.990000002</v>
      </c>
      <c r="FX68" s="1026">
        <v>18212859.400000002</v>
      </c>
      <c r="FY68" s="1026">
        <v>-5.6900000004097819</v>
      </c>
      <c r="FZ68" s="1026">
        <v>-0.72000000003026798</v>
      </c>
      <c r="GB68" s="1026">
        <v>14552045.840000002</v>
      </c>
      <c r="GF68" s="1026">
        <v>80858528.210000008</v>
      </c>
    </row>
    <row r="69" spans="2:188" ht="15.75">
      <c r="B69" s="1395">
        <v>43739</v>
      </c>
      <c r="C69" s="1026">
        <v>0</v>
      </c>
      <c r="D69" s="1026">
        <v>0</v>
      </c>
      <c r="E69" s="1026">
        <v>0</v>
      </c>
      <c r="F69" s="1026">
        <v>0</v>
      </c>
      <c r="Q69" s="1026">
        <v>0</v>
      </c>
      <c r="R69" s="1026">
        <v>0</v>
      </c>
      <c r="S69" s="1026">
        <v>0</v>
      </c>
      <c r="W69" s="1026">
        <v>0</v>
      </c>
      <c r="AA69" s="1026">
        <v>0</v>
      </c>
      <c r="AE69" s="1026">
        <v>0</v>
      </c>
      <c r="AI69" s="1026">
        <v>0</v>
      </c>
      <c r="AM69" s="1026">
        <v>0</v>
      </c>
      <c r="AQ69" s="1026">
        <v>0</v>
      </c>
      <c r="AU69" s="1026">
        <v>0</v>
      </c>
      <c r="AY69" s="1026">
        <v>0</v>
      </c>
      <c r="BC69" s="1026">
        <v>0</v>
      </c>
      <c r="BG69" s="1026">
        <v>0</v>
      </c>
      <c r="BL69" s="1026">
        <v>0</v>
      </c>
      <c r="BM69" s="1026">
        <v>0</v>
      </c>
      <c r="BO69" s="1026">
        <v>0</v>
      </c>
      <c r="BT69" s="1026">
        <v>0</v>
      </c>
      <c r="BV69" s="1026">
        <v>0</v>
      </c>
      <c r="CA69" s="1026">
        <v>0</v>
      </c>
      <c r="CC69" s="1026">
        <v>0</v>
      </c>
      <c r="CI69" s="1026">
        <v>0</v>
      </c>
      <c r="CO69" s="1026">
        <v>0</v>
      </c>
      <c r="CT69" s="1026">
        <v>0</v>
      </c>
      <c r="CU69" s="1026">
        <v>0</v>
      </c>
      <c r="CX69" s="1026">
        <v>0</v>
      </c>
      <c r="DA69" s="1026">
        <v>0</v>
      </c>
      <c r="DE69" s="1026">
        <v>0</v>
      </c>
      <c r="DF69" s="1026">
        <v>0</v>
      </c>
      <c r="DI69" s="1026">
        <v>0</v>
      </c>
      <c r="DL69" s="1026">
        <v>0</v>
      </c>
      <c r="DR69" s="1026">
        <v>0</v>
      </c>
      <c r="DT69" s="1026">
        <v>0</v>
      </c>
      <c r="DW69" s="1026">
        <v>0</v>
      </c>
      <c r="EB69" s="1026">
        <v>0</v>
      </c>
      <c r="EF69" s="1026">
        <v>0</v>
      </c>
      <c r="EG69" s="1026">
        <v>0</v>
      </c>
      <c r="EJ69" s="1026">
        <v>0</v>
      </c>
      <c r="EM69" s="1026">
        <v>0</v>
      </c>
      <c r="ES69" s="1026">
        <v>76219277.360000014</v>
      </c>
      <c r="ET69" s="1026">
        <v>49730108</v>
      </c>
      <c r="EU69" s="1026">
        <v>4978411.0000000009</v>
      </c>
      <c r="EV69" s="1026">
        <v>44751697</v>
      </c>
      <c r="EW69" s="1026">
        <v>0</v>
      </c>
      <c r="EX69" s="1026">
        <v>0</v>
      </c>
      <c r="EY69" s="1026">
        <v>0</v>
      </c>
      <c r="EZ69" s="1026">
        <v>26221831.172500014</v>
      </c>
      <c r="FA69" s="1026">
        <v>1389425.2700000005</v>
      </c>
      <c r="FB69" s="1026">
        <v>39598034.040000007</v>
      </c>
      <c r="FC69" s="1026">
        <v>-14765628.137499996</v>
      </c>
      <c r="FD69" s="1026">
        <v>267338.18749999302</v>
      </c>
      <c r="FF69" s="1026">
        <v>3049098.0699999873</v>
      </c>
      <c r="FL69" s="1026">
        <v>79268375.430000007</v>
      </c>
    </row>
    <row r="70" spans="2:188" ht="15.75">
      <c r="B70" s="1395">
        <v>43770</v>
      </c>
      <c r="C70" s="1026">
        <v>0</v>
      </c>
      <c r="D70" s="1026">
        <v>0</v>
      </c>
      <c r="E70" s="1026">
        <v>0</v>
      </c>
      <c r="F70" s="1026">
        <v>0</v>
      </c>
      <c r="Q70" s="1026">
        <v>0</v>
      </c>
      <c r="R70" s="1026">
        <v>0</v>
      </c>
      <c r="S70" s="1026">
        <v>0</v>
      </c>
      <c r="W70" s="1026">
        <v>0</v>
      </c>
      <c r="AA70" s="1026">
        <v>0</v>
      </c>
      <c r="AE70" s="1026">
        <v>0</v>
      </c>
      <c r="AI70" s="1026">
        <v>0</v>
      </c>
      <c r="AM70" s="1026">
        <v>0</v>
      </c>
      <c r="AQ70" s="1026">
        <v>0</v>
      </c>
      <c r="AU70" s="1026">
        <v>0</v>
      </c>
      <c r="AY70" s="1026">
        <v>0</v>
      </c>
      <c r="BC70" s="1026">
        <v>0</v>
      </c>
      <c r="BG70" s="1026">
        <v>0</v>
      </c>
      <c r="BL70" s="1026">
        <v>0</v>
      </c>
      <c r="BM70" s="1026">
        <v>0</v>
      </c>
      <c r="BO70" s="1026">
        <v>0</v>
      </c>
      <c r="BT70" s="1026">
        <v>0</v>
      </c>
      <c r="BV70" s="1026">
        <v>0</v>
      </c>
      <c r="CA70" s="1026">
        <v>0</v>
      </c>
      <c r="CC70" s="1026">
        <v>0</v>
      </c>
      <c r="CI70" s="1026">
        <v>0</v>
      </c>
      <c r="CO70" s="1026">
        <v>0</v>
      </c>
      <c r="CT70" s="1026">
        <v>0</v>
      </c>
      <c r="CU70" s="1026">
        <v>0</v>
      </c>
      <c r="CX70" s="1026">
        <v>0</v>
      </c>
      <c r="DA70" s="1026">
        <v>0</v>
      </c>
      <c r="DE70" s="1026">
        <v>0</v>
      </c>
      <c r="DF70" s="1026">
        <v>0</v>
      </c>
      <c r="DI70" s="1026">
        <v>0</v>
      </c>
      <c r="DL70" s="1026">
        <v>0</v>
      </c>
      <c r="DR70" s="1026">
        <v>0</v>
      </c>
      <c r="DT70" s="1026">
        <v>0</v>
      </c>
      <c r="DW70" s="1026">
        <v>0</v>
      </c>
      <c r="EB70" s="1026">
        <v>0</v>
      </c>
      <c r="EF70" s="1026">
        <v>0</v>
      </c>
      <c r="EG70" s="1026">
        <v>0</v>
      </c>
      <c r="EJ70" s="1026">
        <v>0</v>
      </c>
      <c r="EM70" s="1026">
        <v>0</v>
      </c>
      <c r="ES70" s="1026">
        <v>76505277.360000014</v>
      </c>
      <c r="ET70" s="1026">
        <v>49730108</v>
      </c>
      <c r="EU70" s="1026">
        <v>4978411.0000000009</v>
      </c>
      <c r="EV70" s="1026">
        <v>44751697</v>
      </c>
      <c r="EW70" s="1026">
        <v>0</v>
      </c>
      <c r="EX70" s="1026">
        <v>0</v>
      </c>
      <c r="EY70" s="1026">
        <v>0</v>
      </c>
      <c r="EZ70" s="1026">
        <v>26221831.172500014</v>
      </c>
      <c r="FA70" s="1026">
        <v>1389425.2700000005</v>
      </c>
      <c r="FB70" s="1026">
        <v>39598034.040000007</v>
      </c>
      <c r="FC70" s="1026">
        <v>-14765628.137499996</v>
      </c>
      <c r="FD70" s="1026">
        <v>553338.18749999302</v>
      </c>
      <c r="FF70" s="1026">
        <v>3049098.139999995</v>
      </c>
      <c r="FL70" s="1026">
        <v>79554375.500000015</v>
      </c>
    </row>
    <row r="71" spans="2:188" ht="15.75">
      <c r="B71" s="1395">
        <v>43800</v>
      </c>
      <c r="C71" s="1026">
        <v>0</v>
      </c>
      <c r="D71" s="1026">
        <v>0</v>
      </c>
      <c r="E71" s="1026">
        <v>0</v>
      </c>
      <c r="F71" s="1026">
        <v>0</v>
      </c>
      <c r="Q71" s="1026">
        <v>0</v>
      </c>
      <c r="R71" s="1026">
        <v>0</v>
      </c>
      <c r="S71" s="1026">
        <v>0</v>
      </c>
      <c r="W71" s="1026">
        <v>0</v>
      </c>
      <c r="AA71" s="1026">
        <v>0</v>
      </c>
      <c r="AE71" s="1026">
        <v>0</v>
      </c>
      <c r="AI71" s="1026">
        <v>0</v>
      </c>
      <c r="AM71" s="1026">
        <v>0</v>
      </c>
      <c r="AQ71" s="1026">
        <v>0</v>
      </c>
      <c r="AU71" s="1026">
        <v>0</v>
      </c>
      <c r="AY71" s="1026">
        <v>0</v>
      </c>
      <c r="BC71" s="1026">
        <v>0</v>
      </c>
      <c r="BG71" s="1026">
        <v>0</v>
      </c>
      <c r="BL71" s="1026">
        <v>0</v>
      </c>
      <c r="BM71" s="1026">
        <v>0</v>
      </c>
      <c r="BO71" s="1026">
        <v>0</v>
      </c>
      <c r="BT71" s="1026">
        <v>0</v>
      </c>
      <c r="BV71" s="1026">
        <v>0</v>
      </c>
      <c r="CA71" s="1026">
        <v>0</v>
      </c>
      <c r="CC71" s="1026">
        <v>0</v>
      </c>
      <c r="CI71" s="1026">
        <v>0</v>
      </c>
      <c r="CO71" s="1026">
        <v>0</v>
      </c>
      <c r="CT71" s="1026">
        <v>0</v>
      </c>
      <c r="CU71" s="1026">
        <v>0</v>
      </c>
      <c r="CX71" s="1026">
        <v>0</v>
      </c>
      <c r="DA71" s="1026">
        <v>0</v>
      </c>
      <c r="DE71" s="1026">
        <v>0</v>
      </c>
      <c r="DF71" s="1026">
        <v>0</v>
      </c>
      <c r="DI71" s="1026">
        <v>0</v>
      </c>
      <c r="DL71" s="1026">
        <v>0</v>
      </c>
      <c r="DR71" s="1026">
        <v>0</v>
      </c>
      <c r="DT71" s="1026">
        <v>0</v>
      </c>
      <c r="DW71" s="1026">
        <v>0</v>
      </c>
      <c r="EB71" s="1026">
        <v>0</v>
      </c>
      <c r="EF71" s="1026">
        <v>0</v>
      </c>
      <c r="EG71" s="1026">
        <v>0</v>
      </c>
      <c r="EJ71" s="1026">
        <v>0</v>
      </c>
      <c r="EM71" s="1026">
        <v>0</v>
      </c>
      <c r="ES71" s="1026">
        <v>79320530.982500002</v>
      </c>
      <c r="ET71" s="1026">
        <v>49730108</v>
      </c>
      <c r="EU71" s="1026">
        <v>4978411.0000000009</v>
      </c>
      <c r="EV71" s="1026">
        <v>44751697</v>
      </c>
      <c r="EW71" s="1026">
        <v>0</v>
      </c>
      <c r="EX71" s="1026">
        <v>0</v>
      </c>
      <c r="EY71" s="1026">
        <v>0</v>
      </c>
      <c r="EZ71" s="1026">
        <v>31893846.982500002</v>
      </c>
      <c r="FA71" s="1026">
        <v>1391725.2700000005</v>
      </c>
      <c r="FB71" s="1026">
        <v>41598034.039999999</v>
      </c>
      <c r="FC71" s="1026">
        <v>-11095912.327500001</v>
      </c>
      <c r="FD71" s="1026">
        <v>-2303424</v>
      </c>
      <c r="FF71" s="1026">
        <v>3061627.3499999996</v>
      </c>
      <c r="FL71" s="1026">
        <v>82382158.332499996</v>
      </c>
      <c r="FM71" s="1026">
        <v>0.30630001425743103</v>
      </c>
    </row>
    <row r="74" spans="2:188">
      <c r="B74" s="1790">
        <v>43831</v>
      </c>
      <c r="C74" s="1026">
        <v>0</v>
      </c>
      <c r="D74" s="1026">
        <v>0</v>
      </c>
      <c r="E74" s="1026">
        <v>0</v>
      </c>
      <c r="F74" s="1026">
        <v>0</v>
      </c>
      <c r="Q74" s="1026">
        <v>0</v>
      </c>
      <c r="R74" s="1026">
        <v>0</v>
      </c>
      <c r="S74" s="1026">
        <v>0</v>
      </c>
      <c r="W74" s="1026">
        <v>0</v>
      </c>
      <c r="AA74" s="1026">
        <v>0</v>
      </c>
      <c r="AE74" s="1026">
        <v>0</v>
      </c>
      <c r="AI74" s="1026">
        <v>0</v>
      </c>
      <c r="AM74" s="1026">
        <v>0</v>
      </c>
      <c r="AQ74" s="1026">
        <v>0</v>
      </c>
      <c r="AU74" s="1026">
        <v>0</v>
      </c>
      <c r="AY74" s="1026">
        <v>0</v>
      </c>
      <c r="BC74" s="1026">
        <v>0</v>
      </c>
      <c r="BG74" s="1026">
        <v>0</v>
      </c>
      <c r="BL74" s="1026">
        <v>0</v>
      </c>
      <c r="BM74" s="1026">
        <v>0</v>
      </c>
      <c r="BO74" s="1026">
        <v>0</v>
      </c>
      <c r="BT74" s="1026">
        <v>0</v>
      </c>
      <c r="BV74" s="1026">
        <v>0</v>
      </c>
      <c r="CA74" s="1026">
        <v>0</v>
      </c>
      <c r="CC74" s="1026">
        <v>0</v>
      </c>
      <c r="CI74" s="1026">
        <v>0</v>
      </c>
      <c r="CO74" s="1026">
        <v>0</v>
      </c>
      <c r="CT74" s="1026">
        <v>0</v>
      </c>
      <c r="CU74" s="1026">
        <v>0</v>
      </c>
      <c r="CX74" s="1026">
        <v>0</v>
      </c>
      <c r="DA74" s="1026">
        <v>0</v>
      </c>
      <c r="DE74" s="1026">
        <v>0</v>
      </c>
      <c r="DF74" s="1026">
        <v>0</v>
      </c>
      <c r="DI74" s="1026">
        <v>0</v>
      </c>
      <c r="DL74" s="1026">
        <v>0</v>
      </c>
      <c r="DR74" s="1026">
        <v>0</v>
      </c>
      <c r="DT74" s="1026">
        <v>0</v>
      </c>
      <c r="DW74" s="1026">
        <v>0</v>
      </c>
      <c r="EB74" s="1026">
        <v>0</v>
      </c>
      <c r="EF74" s="1026">
        <v>0</v>
      </c>
      <c r="EG74" s="1026">
        <v>0</v>
      </c>
      <c r="EJ74" s="1026">
        <v>0</v>
      </c>
      <c r="EM74" s="1026">
        <v>0</v>
      </c>
      <c r="ES74" s="1026">
        <v>71805400.293434799</v>
      </c>
      <c r="ET74" s="1026">
        <v>49730108</v>
      </c>
      <c r="EU74" s="1026">
        <v>4978411.0000000009</v>
      </c>
      <c r="EV74" s="1026">
        <v>44751697</v>
      </c>
      <c r="EW74" s="1026">
        <v>0</v>
      </c>
      <c r="EX74" s="1026">
        <v>0</v>
      </c>
      <c r="EY74" s="1026">
        <v>0</v>
      </c>
      <c r="EZ74" s="1026">
        <v>23635979.712599993</v>
      </c>
      <c r="FA74" s="1026">
        <v>3486414</v>
      </c>
      <c r="FB74" s="1026">
        <v>39198682.600099996</v>
      </c>
      <c r="FC74" s="1026">
        <v>-19049116.887500003</v>
      </c>
      <c r="FD74" s="1026">
        <v>-1560687.4191652001</v>
      </c>
      <c r="FF74" s="1026">
        <v>5760823.6100000013</v>
      </c>
      <c r="FL74" s="1026">
        <v>77566223.903434798</v>
      </c>
      <c r="FM74" s="1026">
        <v>0.64739999175071716</v>
      </c>
    </row>
    <row r="75" spans="2:188">
      <c r="B75" s="1790">
        <v>43862</v>
      </c>
      <c r="C75" s="1026">
        <v>0</v>
      </c>
      <c r="D75" s="1026">
        <v>0</v>
      </c>
      <c r="E75" s="1026">
        <v>0</v>
      </c>
      <c r="F75" s="1026">
        <v>0</v>
      </c>
      <c r="Q75" s="1026">
        <v>0</v>
      </c>
      <c r="R75" s="1026">
        <v>0</v>
      </c>
      <c r="S75" s="1026">
        <v>0</v>
      </c>
      <c r="W75" s="1026">
        <v>0</v>
      </c>
      <c r="AA75" s="1026">
        <v>0</v>
      </c>
      <c r="AE75" s="1026">
        <v>0</v>
      </c>
      <c r="AI75" s="1026">
        <v>0</v>
      </c>
      <c r="AM75" s="1026">
        <v>0</v>
      </c>
      <c r="AQ75" s="1026">
        <v>0</v>
      </c>
      <c r="AU75" s="1026">
        <v>0</v>
      </c>
      <c r="AY75" s="1026">
        <v>0</v>
      </c>
      <c r="BC75" s="1026">
        <v>0</v>
      </c>
      <c r="BG75" s="1026">
        <v>0</v>
      </c>
      <c r="BL75" s="1026">
        <v>0</v>
      </c>
      <c r="BM75" s="1026">
        <v>0</v>
      </c>
      <c r="BO75" s="1026">
        <v>0</v>
      </c>
      <c r="BT75" s="1026">
        <v>0</v>
      </c>
      <c r="BV75" s="1026">
        <v>0</v>
      </c>
      <c r="CA75" s="1026">
        <v>0</v>
      </c>
      <c r="CC75" s="1026">
        <v>0</v>
      </c>
      <c r="CI75" s="1026">
        <v>0</v>
      </c>
      <c r="CO75" s="1026">
        <v>0</v>
      </c>
      <c r="CT75" s="1026">
        <v>0</v>
      </c>
      <c r="CU75" s="1026">
        <v>0</v>
      </c>
      <c r="CX75" s="1026">
        <v>0</v>
      </c>
      <c r="DA75" s="1026">
        <v>0</v>
      </c>
      <c r="DE75" s="1026">
        <v>0</v>
      </c>
      <c r="DF75" s="1026">
        <v>0</v>
      </c>
      <c r="DI75" s="1026">
        <v>0</v>
      </c>
      <c r="DL75" s="1026">
        <v>0</v>
      </c>
      <c r="DR75" s="1026">
        <v>0</v>
      </c>
      <c r="DT75" s="1026">
        <v>0</v>
      </c>
      <c r="DW75" s="1026">
        <v>0</v>
      </c>
      <c r="EB75" s="1026">
        <v>0</v>
      </c>
      <c r="EF75" s="1026">
        <v>0</v>
      </c>
      <c r="EG75" s="1026">
        <v>0</v>
      </c>
      <c r="EJ75" s="1026">
        <v>0</v>
      </c>
      <c r="EM75" s="1026">
        <v>0</v>
      </c>
      <c r="ES75" s="1026">
        <v>79946876.600099996</v>
      </c>
      <c r="ET75" s="1026">
        <v>49730108</v>
      </c>
      <c r="EU75" s="1026">
        <v>4978411.0000000009</v>
      </c>
      <c r="EV75" s="1026">
        <v>44751697</v>
      </c>
      <c r="EW75" s="1026">
        <v>0</v>
      </c>
      <c r="EX75" s="1026">
        <v>0</v>
      </c>
      <c r="EY75" s="1026">
        <v>0</v>
      </c>
      <c r="EZ75" s="1026">
        <v>30216768.600099996</v>
      </c>
      <c r="FA75" s="1026">
        <v>3486414</v>
      </c>
      <c r="FB75" s="1026">
        <v>39198682.600099996</v>
      </c>
      <c r="FC75" s="1026">
        <v>-12468328</v>
      </c>
      <c r="FF75" s="1026">
        <v>5760823.7599000186</v>
      </c>
      <c r="FL75" s="1026">
        <v>85707700.360000014</v>
      </c>
      <c r="FM75" s="1026">
        <v>0</v>
      </c>
    </row>
    <row r="76" spans="2:188">
      <c r="B76" s="1790">
        <v>43891</v>
      </c>
      <c r="C76" s="1026">
        <v>0</v>
      </c>
      <c r="D76" s="1026">
        <v>0</v>
      </c>
      <c r="E76" s="1026">
        <v>0</v>
      </c>
      <c r="F76" s="1026">
        <v>0</v>
      </c>
      <c r="Q76" s="1026">
        <v>0</v>
      </c>
      <c r="R76" s="1026">
        <v>0</v>
      </c>
      <c r="S76" s="1026">
        <v>0</v>
      </c>
      <c r="W76" s="1026">
        <v>0</v>
      </c>
      <c r="AA76" s="1026">
        <v>0</v>
      </c>
      <c r="AE76" s="1026">
        <v>0</v>
      </c>
      <c r="AI76" s="1026">
        <v>0</v>
      </c>
      <c r="AM76" s="1026">
        <v>0</v>
      </c>
      <c r="AQ76" s="1026">
        <v>0</v>
      </c>
      <c r="AU76" s="1026">
        <v>0</v>
      </c>
      <c r="AY76" s="1026">
        <v>0</v>
      </c>
      <c r="BC76" s="1026">
        <v>0</v>
      </c>
      <c r="BG76" s="1026">
        <v>0</v>
      </c>
      <c r="BL76" s="1026">
        <v>0</v>
      </c>
      <c r="BM76" s="1026">
        <v>0</v>
      </c>
      <c r="BO76" s="1026">
        <v>0</v>
      </c>
      <c r="BT76" s="1026">
        <v>0</v>
      </c>
      <c r="BV76" s="1026">
        <v>0</v>
      </c>
      <c r="CA76" s="1026">
        <v>0</v>
      </c>
      <c r="CC76" s="1026">
        <v>0</v>
      </c>
      <c r="CI76" s="1026">
        <v>0</v>
      </c>
      <c r="CO76" s="1026">
        <v>0</v>
      </c>
      <c r="CT76" s="1026">
        <v>0</v>
      </c>
      <c r="CU76" s="1026">
        <v>0</v>
      </c>
      <c r="CX76" s="1026">
        <v>0</v>
      </c>
      <c r="DA76" s="1026">
        <v>0</v>
      </c>
      <c r="DE76" s="1026">
        <v>0</v>
      </c>
      <c r="DF76" s="1026">
        <v>0</v>
      </c>
      <c r="DI76" s="1026">
        <v>0</v>
      </c>
      <c r="DL76" s="1026">
        <v>0</v>
      </c>
      <c r="DR76" s="1026">
        <v>0</v>
      </c>
      <c r="DT76" s="1026">
        <v>0</v>
      </c>
      <c r="DW76" s="1026">
        <v>0</v>
      </c>
      <c r="EB76" s="1026">
        <v>0</v>
      </c>
      <c r="EF76" s="1026">
        <v>0</v>
      </c>
      <c r="EG76" s="1026">
        <v>0</v>
      </c>
      <c r="EJ76" s="1026">
        <v>0</v>
      </c>
      <c r="EM76" s="1026">
        <v>0</v>
      </c>
      <c r="ES76" s="1026">
        <v>78632199</v>
      </c>
      <c r="ET76" s="1026">
        <v>49730108</v>
      </c>
      <c r="EU76" s="1026">
        <v>4978411.0000000009</v>
      </c>
      <c r="EV76" s="1026">
        <v>44751697</v>
      </c>
      <c r="EW76" s="1026">
        <v>0</v>
      </c>
      <c r="EX76" s="1026">
        <v>0</v>
      </c>
      <c r="EY76" s="1026">
        <v>0</v>
      </c>
      <c r="EZ76" s="1026">
        <v>28502122</v>
      </c>
      <c r="FA76" s="1026">
        <v>0</v>
      </c>
      <c r="FB76" s="1026">
        <v>39598034</v>
      </c>
      <c r="FC76" s="1026">
        <v>-11095912</v>
      </c>
      <c r="FD76" s="1026">
        <v>399969</v>
      </c>
      <c r="FF76" s="1026">
        <v>4453353.3500000089</v>
      </c>
      <c r="FL76" s="1026">
        <v>83085552.350000009</v>
      </c>
      <c r="FM76" s="1026">
        <v>0</v>
      </c>
    </row>
    <row r="77" spans="2:188">
      <c r="B77" s="1790">
        <v>43922</v>
      </c>
      <c r="C77" s="1026">
        <v>0</v>
      </c>
      <c r="D77" s="1026">
        <v>0</v>
      </c>
      <c r="E77" s="1026">
        <v>0</v>
      </c>
      <c r="F77" s="1026">
        <v>0</v>
      </c>
      <c r="Q77" s="1026">
        <v>0</v>
      </c>
      <c r="R77" s="1026">
        <v>0</v>
      </c>
      <c r="S77" s="1026">
        <v>0</v>
      </c>
      <c r="W77" s="1026">
        <v>0</v>
      </c>
      <c r="AA77" s="1026">
        <v>0</v>
      </c>
      <c r="AE77" s="1026">
        <v>0</v>
      </c>
      <c r="AI77" s="1026">
        <v>0</v>
      </c>
      <c r="AM77" s="1026">
        <v>0</v>
      </c>
      <c r="AQ77" s="1026">
        <v>0</v>
      </c>
      <c r="AU77" s="1026">
        <v>0</v>
      </c>
      <c r="AY77" s="1026">
        <v>0</v>
      </c>
      <c r="BC77" s="1026">
        <v>0</v>
      </c>
      <c r="BG77" s="1026">
        <v>0</v>
      </c>
      <c r="BL77" s="1026">
        <v>0</v>
      </c>
      <c r="BM77" s="1026">
        <v>0</v>
      </c>
      <c r="BO77" s="1026">
        <v>0</v>
      </c>
      <c r="BT77" s="1026">
        <v>0</v>
      </c>
      <c r="BV77" s="1026">
        <v>0</v>
      </c>
      <c r="CA77" s="1026">
        <v>0</v>
      </c>
      <c r="CC77" s="1026">
        <v>0</v>
      </c>
      <c r="CI77" s="1026">
        <v>0</v>
      </c>
      <c r="CO77" s="1026">
        <v>0</v>
      </c>
      <c r="CT77" s="1026">
        <v>0</v>
      </c>
      <c r="CU77" s="1026">
        <v>0</v>
      </c>
      <c r="CX77" s="1026">
        <v>0</v>
      </c>
      <c r="DA77" s="1026">
        <v>0</v>
      </c>
      <c r="DE77" s="1026">
        <v>0</v>
      </c>
      <c r="DF77" s="1026">
        <v>0</v>
      </c>
      <c r="DI77" s="1026">
        <v>0</v>
      </c>
      <c r="DL77" s="1026">
        <v>0</v>
      </c>
      <c r="DR77" s="1026">
        <v>0</v>
      </c>
      <c r="DT77" s="1026">
        <v>0</v>
      </c>
      <c r="DW77" s="1026">
        <v>0</v>
      </c>
      <c r="EB77" s="1026">
        <v>0</v>
      </c>
      <c r="EF77" s="1026">
        <v>0</v>
      </c>
      <c r="EG77" s="1026">
        <v>0</v>
      </c>
      <c r="EJ77" s="1026">
        <v>0</v>
      </c>
      <c r="EM77" s="1026">
        <v>0</v>
      </c>
      <c r="ES77" s="1026">
        <v>78632199</v>
      </c>
      <c r="ET77" s="1026">
        <v>49730108</v>
      </c>
      <c r="EU77" s="1026">
        <v>4978411.0000000009</v>
      </c>
      <c r="EV77" s="1026">
        <v>44751697</v>
      </c>
      <c r="EW77" s="1026">
        <v>0</v>
      </c>
      <c r="EX77" s="1026">
        <v>0</v>
      </c>
      <c r="EY77" s="1026">
        <v>0</v>
      </c>
      <c r="EZ77" s="1026">
        <v>28502122</v>
      </c>
      <c r="FA77" s="1026">
        <v>0</v>
      </c>
      <c r="FB77" s="1026">
        <v>39598034</v>
      </c>
      <c r="FC77" s="1026">
        <v>-11095912</v>
      </c>
      <c r="FD77" s="1026">
        <v>399969</v>
      </c>
      <c r="FF77" s="1026">
        <v>4453353.3500000089</v>
      </c>
      <c r="FL77" s="1026">
        <v>83085552.350000009</v>
      </c>
      <c r="FM77" s="1026">
        <v>0</v>
      </c>
    </row>
    <row r="78" spans="2:188">
      <c r="B78" s="1790">
        <v>43952</v>
      </c>
      <c r="C78" s="1026">
        <v>0</v>
      </c>
      <c r="D78" s="1026">
        <v>0</v>
      </c>
      <c r="E78" s="1026">
        <v>0</v>
      </c>
      <c r="F78" s="1026">
        <v>0</v>
      </c>
      <c r="Q78" s="1026">
        <v>0</v>
      </c>
      <c r="R78" s="1026">
        <v>0</v>
      </c>
      <c r="S78" s="1026">
        <v>0</v>
      </c>
      <c r="W78" s="1026">
        <v>0</v>
      </c>
      <c r="AA78" s="1026">
        <v>0</v>
      </c>
      <c r="AE78" s="1026">
        <v>0</v>
      </c>
      <c r="AI78" s="1026">
        <v>0</v>
      </c>
      <c r="AM78" s="1026">
        <v>0</v>
      </c>
      <c r="AQ78" s="1026">
        <v>0</v>
      </c>
      <c r="AU78" s="1026">
        <v>0</v>
      </c>
      <c r="AY78" s="1026">
        <v>0</v>
      </c>
      <c r="BC78" s="1026">
        <v>0</v>
      </c>
      <c r="BG78" s="1026">
        <v>0</v>
      </c>
      <c r="BL78" s="1026">
        <v>0</v>
      </c>
      <c r="BM78" s="1026">
        <v>0</v>
      </c>
      <c r="BO78" s="1026">
        <v>0</v>
      </c>
      <c r="BT78" s="1026">
        <v>0</v>
      </c>
      <c r="BV78" s="1026">
        <v>0</v>
      </c>
      <c r="CA78" s="1026">
        <v>0</v>
      </c>
      <c r="CC78" s="1026">
        <v>0</v>
      </c>
      <c r="CI78" s="1026">
        <v>0</v>
      </c>
      <c r="CO78" s="1026">
        <v>0</v>
      </c>
      <c r="CT78" s="1026">
        <v>0</v>
      </c>
      <c r="CU78" s="1026">
        <v>0</v>
      </c>
      <c r="CX78" s="1026">
        <v>0</v>
      </c>
      <c r="DA78" s="1026">
        <v>0</v>
      </c>
      <c r="DE78" s="1026">
        <v>0</v>
      </c>
      <c r="DF78" s="1026">
        <v>0</v>
      </c>
      <c r="DI78" s="1026">
        <v>0</v>
      </c>
      <c r="DL78" s="1026">
        <v>0</v>
      </c>
      <c r="DR78" s="1026">
        <v>0</v>
      </c>
      <c r="DT78" s="1026">
        <v>0</v>
      </c>
      <c r="DW78" s="1026">
        <v>0</v>
      </c>
      <c r="EB78" s="1026">
        <v>0</v>
      </c>
      <c r="EF78" s="1026">
        <v>0</v>
      </c>
      <c r="EG78" s="1026">
        <v>0</v>
      </c>
      <c r="EJ78" s="1026">
        <v>0</v>
      </c>
      <c r="EM78" s="1026">
        <v>0</v>
      </c>
      <c r="ES78" s="1026">
        <v>75433980.930834785</v>
      </c>
      <c r="ET78" s="1026">
        <v>49730108</v>
      </c>
      <c r="EU78" s="1026">
        <v>4978411.0000000009</v>
      </c>
      <c r="EV78" s="1026">
        <v>44751697</v>
      </c>
      <c r="EW78" s="1026">
        <v>0</v>
      </c>
      <c r="EX78" s="1026">
        <v>0</v>
      </c>
      <c r="EY78" s="1026">
        <v>0</v>
      </c>
      <c r="EZ78" s="1026">
        <v>29365602.109999985</v>
      </c>
      <c r="FA78" s="1026">
        <v>18799.720000000205</v>
      </c>
      <c r="FB78" s="1026">
        <v>39337497.889999986</v>
      </c>
      <c r="FC78" s="1026">
        <v>-9990695.5</v>
      </c>
      <c r="FD78" s="1026">
        <v>-3661729.1791652041</v>
      </c>
      <c r="FF78" s="1026">
        <v>2820288.91</v>
      </c>
      <c r="FL78" s="1026">
        <v>78254269.840834782</v>
      </c>
      <c r="FM78" s="1026">
        <v>0</v>
      </c>
    </row>
    <row r="79" spans="2:188">
      <c r="B79" s="1790">
        <v>43983</v>
      </c>
      <c r="C79" s="1026">
        <v>0</v>
      </c>
      <c r="D79" s="1026">
        <v>0</v>
      </c>
      <c r="E79" s="1026">
        <v>0</v>
      </c>
      <c r="F79" s="1026">
        <v>0</v>
      </c>
      <c r="Q79" s="1026">
        <v>0</v>
      </c>
      <c r="R79" s="1026">
        <v>0</v>
      </c>
      <c r="S79" s="1026">
        <v>0</v>
      </c>
      <c r="W79" s="1026">
        <v>0</v>
      </c>
      <c r="AA79" s="1026">
        <v>0</v>
      </c>
      <c r="AE79" s="1026">
        <v>0</v>
      </c>
      <c r="AI79" s="1026">
        <v>0</v>
      </c>
      <c r="AM79" s="1026">
        <v>0</v>
      </c>
      <c r="AQ79" s="1026">
        <v>0</v>
      </c>
      <c r="AU79" s="1026">
        <v>0</v>
      </c>
      <c r="AY79" s="1026">
        <v>0</v>
      </c>
      <c r="BC79" s="1026">
        <v>0</v>
      </c>
      <c r="BG79" s="1026">
        <v>0</v>
      </c>
      <c r="BL79" s="1026">
        <v>0</v>
      </c>
      <c r="BM79" s="1026">
        <v>0</v>
      </c>
      <c r="BO79" s="1026">
        <v>0</v>
      </c>
      <c r="BT79" s="1026">
        <v>0</v>
      </c>
      <c r="BV79" s="1026">
        <v>0</v>
      </c>
      <c r="CA79" s="1026">
        <v>0</v>
      </c>
      <c r="CC79" s="1026">
        <v>0</v>
      </c>
      <c r="CI79" s="1026">
        <v>0</v>
      </c>
      <c r="CO79" s="1026">
        <v>0</v>
      </c>
      <c r="CT79" s="1026">
        <v>0</v>
      </c>
      <c r="CU79" s="1026">
        <v>0</v>
      </c>
      <c r="CX79" s="1026">
        <v>0</v>
      </c>
      <c r="DA79" s="1026">
        <v>0</v>
      </c>
      <c r="DE79" s="1026">
        <v>0</v>
      </c>
      <c r="DF79" s="1026">
        <v>0</v>
      </c>
      <c r="DI79" s="1026">
        <v>0</v>
      </c>
      <c r="DL79" s="1026">
        <v>0</v>
      </c>
      <c r="DR79" s="1026">
        <v>0</v>
      </c>
      <c r="DT79" s="1026">
        <v>0</v>
      </c>
      <c r="DW79" s="1026">
        <v>0</v>
      </c>
      <c r="EB79" s="1026">
        <v>0</v>
      </c>
      <c r="EF79" s="1026">
        <v>0</v>
      </c>
      <c r="EG79" s="1026">
        <v>0</v>
      </c>
      <c r="EJ79" s="1026">
        <v>0</v>
      </c>
      <c r="EM79" s="1026">
        <v>0</v>
      </c>
      <c r="ES79" s="1026">
        <v>74971515.250834778</v>
      </c>
      <c r="ET79" s="1026">
        <v>49730108</v>
      </c>
      <c r="EU79" s="1026">
        <v>4978411.0000000009</v>
      </c>
      <c r="EV79" s="1026">
        <v>44751697</v>
      </c>
      <c r="EW79" s="1026">
        <v>0</v>
      </c>
      <c r="EX79" s="1026">
        <v>0</v>
      </c>
      <c r="EY79" s="1026">
        <v>0</v>
      </c>
      <c r="EZ79" s="1026">
        <v>29779734.559999987</v>
      </c>
      <c r="FA79" s="1026">
        <v>1525729.75</v>
      </c>
      <c r="FB79" s="1026">
        <v>37655418.75999999</v>
      </c>
      <c r="FC79" s="1026">
        <v>-9401413.950000003</v>
      </c>
      <c r="FD79" s="1026">
        <v>-4538327.3091652039</v>
      </c>
      <c r="FF79" s="1026">
        <v>2970993.4</v>
      </c>
      <c r="FL79" s="1026">
        <v>77942508.650834784</v>
      </c>
    </row>
    <row r="80" spans="2:188">
      <c r="B80" s="1790">
        <v>44013</v>
      </c>
      <c r="C80" s="1026">
        <v>0</v>
      </c>
      <c r="D80" s="1026">
        <v>0</v>
      </c>
      <c r="E80" s="1026">
        <v>0</v>
      </c>
      <c r="F80" s="1026">
        <v>0</v>
      </c>
      <c r="Q80" s="1026">
        <v>0</v>
      </c>
      <c r="R80" s="1026">
        <v>0</v>
      </c>
      <c r="S80" s="1026">
        <v>0</v>
      </c>
      <c r="W80" s="1026">
        <v>0</v>
      </c>
      <c r="AA80" s="1026">
        <v>0</v>
      </c>
      <c r="AE80" s="1026">
        <v>0</v>
      </c>
      <c r="AI80" s="1026">
        <v>0</v>
      </c>
      <c r="AM80" s="1026">
        <v>0</v>
      </c>
      <c r="AQ80" s="1026">
        <v>0</v>
      </c>
      <c r="AU80" s="1026">
        <v>0</v>
      </c>
      <c r="AY80" s="1026">
        <v>0</v>
      </c>
      <c r="BC80" s="1026">
        <v>0</v>
      </c>
      <c r="BG80" s="1026">
        <v>0</v>
      </c>
      <c r="BL80" s="1026">
        <v>0</v>
      </c>
      <c r="BM80" s="1026">
        <v>0</v>
      </c>
      <c r="BO80" s="1026">
        <v>0</v>
      </c>
      <c r="BT80" s="1026">
        <v>0</v>
      </c>
      <c r="BV80" s="1026">
        <v>0</v>
      </c>
      <c r="CA80" s="1026">
        <v>0</v>
      </c>
      <c r="CC80" s="1026">
        <v>0</v>
      </c>
      <c r="CI80" s="1026">
        <v>0</v>
      </c>
      <c r="CO80" s="1026">
        <v>0</v>
      </c>
      <c r="CT80" s="1026">
        <v>0</v>
      </c>
      <c r="CU80" s="1026">
        <v>0</v>
      </c>
      <c r="CX80" s="1026">
        <v>0</v>
      </c>
      <c r="DA80" s="1026">
        <v>0</v>
      </c>
      <c r="DE80" s="1026">
        <v>0</v>
      </c>
      <c r="DF80" s="1026">
        <v>0</v>
      </c>
      <c r="DI80" s="1026">
        <v>0</v>
      </c>
      <c r="DL80" s="1026">
        <v>0</v>
      </c>
      <c r="DR80" s="1026">
        <v>0</v>
      </c>
      <c r="DT80" s="1026">
        <v>0</v>
      </c>
      <c r="DW80" s="1026">
        <v>0</v>
      </c>
      <c r="EB80" s="1026">
        <v>0</v>
      </c>
      <c r="EF80" s="1026">
        <v>0</v>
      </c>
      <c r="EG80" s="1026">
        <v>0</v>
      </c>
      <c r="EJ80" s="1026">
        <v>0</v>
      </c>
      <c r="EM80" s="1026">
        <v>0</v>
      </c>
      <c r="ES80" s="1026">
        <v>111655390.75083481</v>
      </c>
      <c r="ET80" s="1026">
        <v>49730108</v>
      </c>
      <c r="EU80" s="1026">
        <v>4978411.0000000009</v>
      </c>
      <c r="EV80" s="1026">
        <v>44751697</v>
      </c>
      <c r="EW80" s="1026">
        <v>0</v>
      </c>
      <c r="EX80" s="1026">
        <v>0</v>
      </c>
      <c r="EY80" s="1026">
        <v>0</v>
      </c>
      <c r="EZ80" s="1026">
        <v>56156881.37000002</v>
      </c>
      <c r="FA80" s="1026">
        <v>89249355.602500007</v>
      </c>
      <c r="FB80" s="1026">
        <v>36216307.440000005</v>
      </c>
      <c r="FC80" s="1026">
        <v>-69308781.672499999</v>
      </c>
      <c r="FD80" s="1026">
        <v>5768401.3808347834</v>
      </c>
      <c r="FF80" s="1026">
        <v>2931871.2491651983</v>
      </c>
      <c r="FL80" s="1026">
        <v>114587262</v>
      </c>
    </row>
    <row r="81" spans="2:169">
      <c r="B81" s="1790">
        <v>44044</v>
      </c>
      <c r="C81" s="1026">
        <f>+D81+I81+J81+K81+L81+M81+N81+O81</f>
        <v>0</v>
      </c>
      <c r="D81" s="1026">
        <f>+E81+F81+G81+H81</f>
        <v>0</v>
      </c>
      <c r="E81" s="1026">
        <v>0</v>
      </c>
      <c r="F81" s="1026">
        <v>0</v>
      </c>
      <c r="Q81" s="1026">
        <f>+R81+AI81+AM81+AQ81+AU81+AY81+BC81+BG81</f>
        <v>0</v>
      </c>
      <c r="R81" s="1026">
        <f>+S81+W81+AA81+AE81</f>
        <v>0</v>
      </c>
      <c r="S81" s="1026">
        <f>+T81+U81+V81</f>
        <v>0</v>
      </c>
      <c r="W81" s="1026">
        <f>+X81+Y81+Z81</f>
        <v>0</v>
      </c>
      <c r="AA81" s="1026">
        <f>+AB81+AC81+AD81</f>
        <v>0</v>
      </c>
      <c r="AE81" s="1026">
        <f>+AF81+AG81+AH81</f>
        <v>0</v>
      </c>
      <c r="AI81" s="1026">
        <f>+AJ81+AK81+AL81</f>
        <v>0</v>
      </c>
      <c r="AM81" s="1026">
        <f>+AN81+AO81+AP81</f>
        <v>0</v>
      </c>
      <c r="AQ81" s="1026">
        <f>+AR81+AS81+AT81</f>
        <v>0</v>
      </c>
      <c r="AU81" s="1026">
        <f>+AV81+AW81+AX81</f>
        <v>0</v>
      </c>
      <c r="AY81" s="1026">
        <f>+AZ81+BA81+BB81</f>
        <v>0</v>
      </c>
      <c r="BC81" s="1026">
        <f>+BD81+BE81+BF81</f>
        <v>0</v>
      </c>
      <c r="BG81" s="1026">
        <f>+BH81+BI81+BJ81</f>
        <v>0</v>
      </c>
      <c r="BL81" s="1026">
        <f>+BM81+BT81+CA81</f>
        <v>0</v>
      </c>
      <c r="BM81" s="1026">
        <f>+BN81+BO81</f>
        <v>0</v>
      </c>
      <c r="BO81" s="1026">
        <f>+BP81+BQ81+BR81</f>
        <v>0</v>
      </c>
      <c r="BT81" s="1026">
        <f>+BU81+BV81</f>
        <v>0</v>
      </c>
      <c r="BV81" s="1026">
        <f>+BW81+BX81+BY81</f>
        <v>0</v>
      </c>
      <c r="CA81" s="1026">
        <f>+CB81+CC81</f>
        <v>0</v>
      </c>
      <c r="CC81" s="1026">
        <f>+CD81+CE81+CF81</f>
        <v>0</v>
      </c>
      <c r="CI81" s="1026">
        <f>+CK81+CL81+CM81</f>
        <v>0</v>
      </c>
      <c r="CO81" s="1026">
        <f>+CP81+CQ81+CR81</f>
        <v>0</v>
      </c>
      <c r="CT81" s="1026">
        <f>+CU81+CX81+DA81</f>
        <v>0</v>
      </c>
      <c r="CU81" s="1026">
        <f>+CV81+CW81</f>
        <v>0</v>
      </c>
      <c r="CX81" s="1026">
        <f>+CY81+CZ81</f>
        <v>0</v>
      </c>
      <c r="DA81" s="1026">
        <f>+DB81+DC81</f>
        <v>0</v>
      </c>
      <c r="DE81" s="1026">
        <f>+DF81+DI81+DL81</f>
        <v>0</v>
      </c>
      <c r="DF81" s="1026">
        <f>+DG81+DH81</f>
        <v>0</v>
      </c>
      <c r="DI81" s="1026">
        <f>+DJ81+DK81</f>
        <v>0</v>
      </c>
      <c r="DL81" s="1026">
        <f>+DM81+DN81</f>
        <v>0</v>
      </c>
      <c r="DR81" s="1026">
        <f>+DT81+DW81+DZ81+EA81+EB81</f>
        <v>0</v>
      </c>
      <c r="DT81" s="1026">
        <f>+DU81+DV81</f>
        <v>0</v>
      </c>
      <c r="DW81" s="1026">
        <f>+DX81+DY81</f>
        <v>0</v>
      </c>
      <c r="EB81" s="1026">
        <f>+EC81+ED81</f>
        <v>0</v>
      </c>
      <c r="EF81" s="1026">
        <f>+EG81+EJ81+EM81</f>
        <v>0</v>
      </c>
      <c r="EG81" s="1026">
        <f>+EH81+EI81</f>
        <v>0</v>
      </c>
      <c r="EJ81" s="1026">
        <f>+EK81+EL81</f>
        <v>0</v>
      </c>
      <c r="EM81" s="1026">
        <f>+EN81+EO81</f>
        <v>0</v>
      </c>
      <c r="ES81" s="1026">
        <f>+ET81+EW81+EZ81+FD81</f>
        <v>111655391.75083481</v>
      </c>
      <c r="ET81" s="1026">
        <f>+EU81+EV81</f>
        <v>49730108</v>
      </c>
      <c r="EU81" s="1026">
        <v>4978411.0000000009</v>
      </c>
      <c r="EV81" s="1026">
        <v>44751697</v>
      </c>
      <c r="EW81" s="1026">
        <f>+EX81+EY81</f>
        <v>0</v>
      </c>
      <c r="EX81" s="1026">
        <v>0</v>
      </c>
      <c r="EY81" s="1026">
        <v>0</v>
      </c>
      <c r="EZ81" s="1026">
        <f>+FA81+FB81+FC81</f>
        <v>56156882.37000002</v>
      </c>
      <c r="FA81" s="1026">
        <v>89249355.602500007</v>
      </c>
      <c r="FB81" s="1026">
        <v>36216308.440000005</v>
      </c>
      <c r="FC81" s="1026">
        <v>-69308781.672499999</v>
      </c>
      <c r="FD81" s="1026">
        <v>5768401.3808347834</v>
      </c>
      <c r="FF81" s="1026">
        <v>2931869.7899999828</v>
      </c>
      <c r="FL81" s="1026">
        <f>+C81+Q81+BL81+CI81+CO81+CT81+DE81+DP81+DR81+EF81+EQ81+ES81+FF81</f>
        <v>114587261.54083478</v>
      </c>
    </row>
    <row r="82" spans="2:169">
      <c r="B82" s="1790">
        <v>44075</v>
      </c>
      <c r="C82" s="1026">
        <v>0</v>
      </c>
      <c r="D82" s="1026">
        <v>0</v>
      </c>
      <c r="E82" s="1026">
        <v>0</v>
      </c>
      <c r="F82" s="1026">
        <v>0</v>
      </c>
      <c r="Q82" s="1026">
        <v>0</v>
      </c>
      <c r="R82" s="1026">
        <v>0</v>
      </c>
      <c r="S82" s="1026">
        <v>0</v>
      </c>
      <c r="W82" s="1026">
        <v>0</v>
      </c>
      <c r="AA82" s="1026">
        <v>0</v>
      </c>
      <c r="AE82" s="1026">
        <v>0</v>
      </c>
      <c r="AI82" s="1026">
        <v>0</v>
      </c>
      <c r="AM82" s="1026">
        <v>0</v>
      </c>
      <c r="AQ82" s="1026">
        <v>0</v>
      </c>
      <c r="AU82" s="1026">
        <v>0</v>
      </c>
      <c r="AY82" s="1026">
        <v>0</v>
      </c>
      <c r="BC82" s="1026">
        <v>0</v>
      </c>
      <c r="BG82" s="1026">
        <v>0</v>
      </c>
      <c r="BL82" s="1026">
        <v>0</v>
      </c>
      <c r="BM82" s="1026">
        <v>0</v>
      </c>
      <c r="BO82" s="1026">
        <v>0</v>
      </c>
      <c r="BT82" s="1026">
        <v>0</v>
      </c>
      <c r="BV82" s="1026">
        <v>0</v>
      </c>
      <c r="CA82" s="1026">
        <v>0</v>
      </c>
      <c r="CC82" s="1026">
        <v>0</v>
      </c>
      <c r="CI82" s="1026">
        <v>0</v>
      </c>
      <c r="CO82" s="1026">
        <v>0</v>
      </c>
      <c r="CT82" s="1026">
        <v>0</v>
      </c>
      <c r="CU82" s="1026">
        <v>0</v>
      </c>
      <c r="CX82" s="1026">
        <v>0</v>
      </c>
      <c r="DA82" s="1026">
        <v>0</v>
      </c>
      <c r="DE82" s="1026">
        <v>0</v>
      </c>
      <c r="DF82" s="1026">
        <v>0</v>
      </c>
      <c r="DI82" s="1026">
        <v>0</v>
      </c>
      <c r="DL82" s="1026">
        <v>0</v>
      </c>
      <c r="DR82" s="1026">
        <v>0</v>
      </c>
      <c r="DT82" s="1026">
        <v>0</v>
      </c>
      <c r="DW82" s="1026">
        <v>0</v>
      </c>
      <c r="EB82" s="1026">
        <v>0</v>
      </c>
      <c r="EF82" s="1026">
        <v>0</v>
      </c>
      <c r="EG82" s="1026">
        <v>0</v>
      </c>
      <c r="EJ82" s="1026">
        <v>0</v>
      </c>
      <c r="EM82" s="1026">
        <v>0</v>
      </c>
      <c r="ES82" s="1026">
        <v>965582773.74000001</v>
      </c>
      <c r="ET82" s="1026">
        <v>50306580</v>
      </c>
      <c r="EU82" s="1026">
        <v>5030658</v>
      </c>
      <c r="EV82" s="1026">
        <v>45275922</v>
      </c>
      <c r="EW82" s="1026">
        <v>0</v>
      </c>
      <c r="EX82" s="1026">
        <v>0</v>
      </c>
      <c r="EY82" s="1026">
        <v>0</v>
      </c>
      <c r="EZ82" s="1026">
        <v>912777950.74000001</v>
      </c>
      <c r="FA82" s="1026">
        <v>951644714</v>
      </c>
      <c r="FB82" s="1026">
        <v>38293128.74000001</v>
      </c>
      <c r="FC82" s="1026">
        <v>-77159892</v>
      </c>
      <c r="FD82" s="1026">
        <v>2498243</v>
      </c>
      <c r="FF82" s="1026">
        <v>4538604.7999999523</v>
      </c>
      <c r="FL82" s="1026">
        <v>970121378.53999996</v>
      </c>
      <c r="FM82" s="1026">
        <v>0</v>
      </c>
    </row>
    <row r="83" spans="2:169">
      <c r="B83" s="1790">
        <v>44105</v>
      </c>
      <c r="C83" s="1026">
        <v>0</v>
      </c>
      <c r="D83" s="1026">
        <v>0</v>
      </c>
      <c r="E83" s="1026">
        <v>0</v>
      </c>
      <c r="F83" s="1026">
        <v>0</v>
      </c>
      <c r="Q83" s="1026">
        <v>0</v>
      </c>
      <c r="R83" s="1026">
        <v>0</v>
      </c>
      <c r="S83" s="1026">
        <v>0</v>
      </c>
      <c r="W83" s="1026">
        <v>0</v>
      </c>
      <c r="AA83" s="1026">
        <v>0</v>
      </c>
      <c r="AE83" s="1026">
        <v>0</v>
      </c>
      <c r="AI83" s="1026">
        <v>0</v>
      </c>
      <c r="AM83" s="1026">
        <v>0</v>
      </c>
      <c r="AQ83" s="1026">
        <v>0</v>
      </c>
      <c r="AU83" s="1026">
        <v>0</v>
      </c>
      <c r="AY83" s="1026">
        <v>0</v>
      </c>
      <c r="BC83" s="1026">
        <v>0</v>
      </c>
      <c r="BG83" s="1026">
        <v>0</v>
      </c>
      <c r="BL83" s="1026">
        <v>0</v>
      </c>
      <c r="BM83" s="1026">
        <v>0</v>
      </c>
      <c r="BO83" s="1026">
        <v>0</v>
      </c>
      <c r="BT83" s="1026">
        <v>0</v>
      </c>
      <c r="BV83" s="1026">
        <v>0</v>
      </c>
      <c r="CA83" s="1026">
        <v>0</v>
      </c>
      <c r="CC83" s="1026">
        <v>0</v>
      </c>
      <c r="CI83" s="1026">
        <v>0</v>
      </c>
      <c r="CO83" s="1026">
        <v>0</v>
      </c>
      <c r="CT83" s="1026">
        <v>0</v>
      </c>
      <c r="CU83" s="1026">
        <v>0</v>
      </c>
      <c r="CX83" s="1026">
        <v>0</v>
      </c>
      <c r="DA83" s="1026">
        <v>0</v>
      </c>
      <c r="DE83" s="1026">
        <v>0</v>
      </c>
      <c r="DF83" s="1026">
        <v>0</v>
      </c>
      <c r="DI83" s="1026">
        <v>0</v>
      </c>
      <c r="DL83" s="1026">
        <v>0</v>
      </c>
      <c r="DR83" s="1026">
        <v>0</v>
      </c>
      <c r="DT83" s="1026">
        <v>0</v>
      </c>
      <c r="DW83" s="1026">
        <v>0</v>
      </c>
      <c r="EB83" s="1026">
        <v>0</v>
      </c>
      <c r="EF83" s="1026">
        <v>0</v>
      </c>
      <c r="EG83" s="1026">
        <v>0</v>
      </c>
      <c r="EJ83" s="1026">
        <v>0</v>
      </c>
      <c r="EM83" s="1026">
        <v>0</v>
      </c>
      <c r="ES83" s="1026">
        <v>965582773.74000001</v>
      </c>
      <c r="ET83" s="1026">
        <v>50306580</v>
      </c>
      <c r="EU83" s="1026">
        <v>5030658</v>
      </c>
      <c r="EV83" s="1026">
        <v>45275922</v>
      </c>
      <c r="EW83" s="1026">
        <v>0</v>
      </c>
      <c r="EX83" s="1026">
        <v>0</v>
      </c>
      <c r="EY83" s="1026">
        <v>0</v>
      </c>
      <c r="EZ83" s="1026">
        <v>912777950.74000001</v>
      </c>
      <c r="FA83" s="1026">
        <v>951644714</v>
      </c>
      <c r="FB83" s="1026">
        <v>38293128.74000001</v>
      </c>
      <c r="FC83" s="1026">
        <v>-77159892</v>
      </c>
      <c r="FD83" s="1026">
        <v>2498243</v>
      </c>
      <c r="FF83" s="1026">
        <v>4538604.7999999523</v>
      </c>
      <c r="FL83" s="1026">
        <v>970121378.53999996</v>
      </c>
      <c r="FM83" s="1026">
        <v>0</v>
      </c>
    </row>
    <row r="84" spans="2:169">
      <c r="B84" s="1790">
        <v>44136</v>
      </c>
      <c r="C84" s="1026">
        <v>0</v>
      </c>
      <c r="D84" s="1026">
        <v>0</v>
      </c>
      <c r="E84" s="1026">
        <v>0</v>
      </c>
      <c r="F84" s="1026">
        <v>0</v>
      </c>
      <c r="Q84" s="1026">
        <v>0</v>
      </c>
      <c r="R84" s="1026">
        <v>0</v>
      </c>
      <c r="S84" s="1026">
        <v>0</v>
      </c>
      <c r="W84" s="1026">
        <v>0</v>
      </c>
      <c r="AA84" s="1026">
        <v>0</v>
      </c>
      <c r="AE84" s="1026">
        <v>0</v>
      </c>
      <c r="AI84" s="1026">
        <v>0</v>
      </c>
      <c r="AM84" s="1026">
        <v>0</v>
      </c>
      <c r="AQ84" s="1026">
        <v>0</v>
      </c>
      <c r="AU84" s="1026">
        <v>0</v>
      </c>
      <c r="AY84" s="1026">
        <v>0</v>
      </c>
      <c r="BC84" s="1026">
        <v>0</v>
      </c>
      <c r="BG84" s="1026">
        <v>0</v>
      </c>
      <c r="BL84" s="1026">
        <v>0</v>
      </c>
      <c r="BM84" s="1026">
        <v>0</v>
      </c>
      <c r="BO84" s="1026">
        <v>0</v>
      </c>
      <c r="BT84" s="1026">
        <v>0</v>
      </c>
      <c r="BV84" s="1026">
        <v>0</v>
      </c>
      <c r="CA84" s="1026">
        <v>0</v>
      </c>
      <c r="CC84" s="1026">
        <v>0</v>
      </c>
      <c r="CI84" s="1026">
        <v>0</v>
      </c>
      <c r="CO84" s="1026">
        <v>0</v>
      </c>
      <c r="CT84" s="1026">
        <v>0</v>
      </c>
      <c r="CU84" s="1026">
        <v>0</v>
      </c>
      <c r="CX84" s="1026">
        <v>0</v>
      </c>
      <c r="DA84" s="1026">
        <v>0</v>
      </c>
      <c r="DE84" s="1026">
        <v>0</v>
      </c>
      <c r="DF84" s="1026">
        <v>0</v>
      </c>
      <c r="DI84" s="1026">
        <v>0</v>
      </c>
      <c r="DL84" s="1026">
        <v>0</v>
      </c>
      <c r="DR84" s="1026">
        <v>0</v>
      </c>
      <c r="DT84" s="1026">
        <v>0</v>
      </c>
      <c r="DW84" s="1026">
        <v>0</v>
      </c>
      <c r="EB84" s="1026">
        <v>0</v>
      </c>
      <c r="EF84" s="1026">
        <v>0</v>
      </c>
      <c r="EG84" s="1026">
        <v>0</v>
      </c>
      <c r="EJ84" s="1026">
        <v>0</v>
      </c>
      <c r="EM84" s="1026">
        <v>0</v>
      </c>
      <c r="ES84" s="1026">
        <v>968630583.74000001</v>
      </c>
      <c r="ET84" s="1026">
        <v>50306580</v>
      </c>
      <c r="EU84" s="1026">
        <v>5030658</v>
      </c>
      <c r="EV84" s="1026">
        <v>45275922</v>
      </c>
      <c r="EW84" s="1026">
        <v>0</v>
      </c>
      <c r="EX84" s="1026">
        <v>0</v>
      </c>
      <c r="EY84" s="1026">
        <v>0</v>
      </c>
      <c r="EZ84" s="1026">
        <v>916143760.74000001</v>
      </c>
      <c r="FA84" s="1026">
        <v>3365621</v>
      </c>
      <c r="FB84" s="1026">
        <v>34677507.74000001</v>
      </c>
      <c r="FC84" s="1026">
        <v>878100632</v>
      </c>
      <c r="FD84" s="1026">
        <v>2180243</v>
      </c>
      <c r="FF84" s="1026">
        <v>4538605.3300000429</v>
      </c>
      <c r="FL84" s="1026">
        <v>973169189.07000005</v>
      </c>
      <c r="FM84" s="1026">
        <v>0</v>
      </c>
    </row>
    <row r="85" spans="2:169">
      <c r="B85" s="1790">
        <v>44166</v>
      </c>
      <c r="C85" s="1026">
        <v>0</v>
      </c>
      <c r="D85" s="1026">
        <v>0</v>
      </c>
      <c r="E85" s="1026">
        <v>0</v>
      </c>
      <c r="F85" s="1026">
        <v>0</v>
      </c>
      <c r="Q85" s="1026">
        <v>0</v>
      </c>
      <c r="R85" s="1026">
        <v>0</v>
      </c>
      <c r="S85" s="1026">
        <v>0</v>
      </c>
      <c r="W85" s="1026">
        <v>0</v>
      </c>
      <c r="AA85" s="1026">
        <v>0</v>
      </c>
      <c r="AE85" s="1026">
        <v>0</v>
      </c>
      <c r="AI85" s="1026">
        <v>0</v>
      </c>
      <c r="AM85" s="1026">
        <v>0</v>
      </c>
      <c r="AQ85" s="1026">
        <v>0</v>
      </c>
      <c r="AU85" s="1026">
        <v>0</v>
      </c>
      <c r="AY85" s="1026">
        <v>0</v>
      </c>
      <c r="BC85" s="1026">
        <v>0</v>
      </c>
      <c r="BG85" s="1026">
        <v>0</v>
      </c>
      <c r="BL85" s="1026">
        <v>0</v>
      </c>
      <c r="BM85" s="1026">
        <v>0</v>
      </c>
      <c r="BO85" s="1026">
        <v>0</v>
      </c>
      <c r="BT85" s="1026">
        <v>0</v>
      </c>
      <c r="BV85" s="1026">
        <v>0</v>
      </c>
      <c r="CA85" s="1026">
        <v>0</v>
      </c>
      <c r="CC85" s="1026">
        <v>0</v>
      </c>
      <c r="CI85" s="1026">
        <v>0</v>
      </c>
      <c r="CO85" s="1026">
        <v>0</v>
      </c>
      <c r="CT85" s="1026">
        <v>0</v>
      </c>
      <c r="CU85" s="1026">
        <v>0</v>
      </c>
      <c r="CX85" s="1026">
        <v>0</v>
      </c>
      <c r="DA85" s="1026">
        <v>0</v>
      </c>
      <c r="DE85" s="1026">
        <v>0</v>
      </c>
      <c r="DF85" s="1026">
        <v>0</v>
      </c>
      <c r="DI85" s="1026">
        <v>0</v>
      </c>
      <c r="DL85" s="1026">
        <v>0</v>
      </c>
      <c r="DR85" s="1026">
        <v>0</v>
      </c>
      <c r="DT85" s="1026">
        <v>0</v>
      </c>
      <c r="DW85" s="1026">
        <v>0</v>
      </c>
      <c r="EB85" s="1026">
        <v>0</v>
      </c>
      <c r="EF85" s="1026">
        <v>0</v>
      </c>
      <c r="EG85" s="1026">
        <v>0</v>
      </c>
      <c r="EJ85" s="1026">
        <v>0</v>
      </c>
      <c r="EM85" s="1026">
        <v>0</v>
      </c>
      <c r="ES85" s="1026">
        <v>981703543.58999991</v>
      </c>
      <c r="ET85" s="1026">
        <v>50306580</v>
      </c>
      <c r="EU85" s="1026">
        <v>5030658</v>
      </c>
      <c r="EV85" s="1026">
        <v>45275922</v>
      </c>
      <c r="EW85" s="1026">
        <v>0</v>
      </c>
      <c r="EX85" s="1026">
        <v>0</v>
      </c>
      <c r="EY85" s="1026">
        <v>0</v>
      </c>
      <c r="EZ85" s="1026">
        <v>916724138.86999989</v>
      </c>
      <c r="FA85" s="1026">
        <v>4094452.35</v>
      </c>
      <c r="FB85" s="1026">
        <v>31276567.580000006</v>
      </c>
      <c r="FC85" s="1026">
        <v>881353118.93999994</v>
      </c>
      <c r="FD85" s="1026">
        <v>14672824.720000001</v>
      </c>
      <c r="FF85" s="1026">
        <v>4688311.05</v>
      </c>
      <c r="FL85" s="1026">
        <v>986391854.63999987</v>
      </c>
      <c r="FM85" s="1026">
        <v>-0.45999991893768311</v>
      </c>
    </row>
    <row r="86" spans="2:169">
      <c r="B86" s="1790">
        <v>44197</v>
      </c>
      <c r="C86" s="1026">
        <v>0</v>
      </c>
      <c r="D86" s="1026">
        <v>0</v>
      </c>
      <c r="E86" s="1026">
        <v>0</v>
      </c>
      <c r="F86" s="1026">
        <v>0</v>
      </c>
      <c r="Q86" s="1026">
        <v>0</v>
      </c>
      <c r="R86" s="1026">
        <v>0</v>
      </c>
      <c r="S86" s="1026">
        <v>0</v>
      </c>
      <c r="W86" s="1026">
        <v>0</v>
      </c>
      <c r="AA86" s="1026">
        <v>0</v>
      </c>
      <c r="AE86" s="1026">
        <v>0</v>
      </c>
      <c r="AI86" s="1026">
        <v>0</v>
      </c>
      <c r="AM86" s="1026">
        <v>0</v>
      </c>
      <c r="AQ86" s="1026">
        <v>0</v>
      </c>
      <c r="AU86" s="1026">
        <v>0</v>
      </c>
      <c r="AY86" s="1026">
        <v>0</v>
      </c>
      <c r="BC86" s="1026">
        <v>0</v>
      </c>
      <c r="BG86" s="1026">
        <v>0</v>
      </c>
      <c r="BL86" s="1026">
        <v>0</v>
      </c>
      <c r="BM86" s="1026">
        <v>0</v>
      </c>
      <c r="BO86" s="1026">
        <v>0</v>
      </c>
      <c r="BT86" s="1026">
        <v>0</v>
      </c>
      <c r="BV86" s="1026">
        <v>0</v>
      </c>
      <c r="CA86" s="1026">
        <v>0</v>
      </c>
      <c r="CC86" s="1026">
        <v>0</v>
      </c>
      <c r="CI86" s="1026">
        <v>0</v>
      </c>
      <c r="CO86" s="1026">
        <v>0</v>
      </c>
      <c r="CT86" s="1026">
        <v>0</v>
      </c>
      <c r="CU86" s="1026">
        <v>0</v>
      </c>
      <c r="CX86" s="1026">
        <v>0</v>
      </c>
      <c r="DA86" s="1026">
        <v>0</v>
      </c>
      <c r="DE86" s="1026">
        <v>0</v>
      </c>
      <c r="DF86" s="1026">
        <v>0</v>
      </c>
      <c r="DI86" s="1026">
        <v>0</v>
      </c>
      <c r="DL86" s="1026">
        <v>0</v>
      </c>
      <c r="DR86" s="1026">
        <v>0</v>
      </c>
      <c r="DT86" s="1026">
        <v>0</v>
      </c>
      <c r="DW86" s="1026">
        <v>0</v>
      </c>
      <c r="EB86" s="1026">
        <v>0</v>
      </c>
      <c r="EF86" s="1026">
        <v>0</v>
      </c>
      <c r="EG86" s="1026">
        <v>0</v>
      </c>
      <c r="EJ86" s="1026">
        <v>0</v>
      </c>
      <c r="EM86" s="1026">
        <v>0</v>
      </c>
      <c r="ES86" s="1026">
        <v>999487039.1716001</v>
      </c>
      <c r="ET86" s="1026">
        <v>50306580</v>
      </c>
      <c r="EU86" s="1026">
        <v>5030658</v>
      </c>
      <c r="EV86" s="1026">
        <v>45275922</v>
      </c>
      <c r="EW86" s="1026">
        <v>0</v>
      </c>
      <c r="EX86" s="1026">
        <v>0</v>
      </c>
      <c r="EY86" s="1026">
        <v>0</v>
      </c>
      <c r="EZ86" s="1026">
        <v>947448295.75000012</v>
      </c>
      <c r="FA86" s="1026">
        <v>4354509.01</v>
      </c>
      <c r="FB86" s="1026">
        <v>28592446.810000002</v>
      </c>
      <c r="FC86" s="1026">
        <v>914501339.93000007</v>
      </c>
      <c r="FD86" s="1026">
        <v>1732163.4215999956</v>
      </c>
      <c r="FF86" s="1026">
        <v>2360306.1100000003</v>
      </c>
      <c r="FL86" s="1026">
        <v>1001847345.2816001</v>
      </c>
    </row>
    <row r="87" spans="2:169">
      <c r="B87" s="1790">
        <v>44228</v>
      </c>
      <c r="C87" s="1026">
        <v>0</v>
      </c>
      <c r="D87" s="1026">
        <v>0</v>
      </c>
      <c r="E87" s="1026">
        <v>0</v>
      </c>
      <c r="F87" s="1026">
        <v>0</v>
      </c>
      <c r="Q87" s="1026">
        <v>0</v>
      </c>
      <c r="R87" s="1026">
        <v>0</v>
      </c>
      <c r="S87" s="1026">
        <v>0</v>
      </c>
      <c r="W87" s="1026">
        <v>0</v>
      </c>
      <c r="AA87" s="1026">
        <v>0</v>
      </c>
      <c r="AE87" s="1026">
        <v>0</v>
      </c>
      <c r="AI87" s="1026">
        <v>0</v>
      </c>
      <c r="AM87" s="1026">
        <v>0</v>
      </c>
      <c r="AQ87" s="1026">
        <v>0</v>
      </c>
      <c r="AU87" s="1026">
        <v>0</v>
      </c>
      <c r="AY87" s="1026">
        <v>0</v>
      </c>
      <c r="BC87" s="1026">
        <v>0</v>
      </c>
      <c r="BG87" s="1026">
        <v>0</v>
      </c>
      <c r="BL87" s="1026">
        <v>0</v>
      </c>
      <c r="BM87" s="1026">
        <v>0</v>
      </c>
      <c r="BO87" s="1026">
        <v>0</v>
      </c>
      <c r="BT87" s="1026">
        <v>0</v>
      </c>
      <c r="BV87" s="1026">
        <v>0</v>
      </c>
      <c r="CA87" s="1026">
        <v>0</v>
      </c>
      <c r="CC87" s="1026">
        <v>0</v>
      </c>
      <c r="CI87" s="1026">
        <v>0</v>
      </c>
      <c r="CO87" s="1026">
        <v>0</v>
      </c>
      <c r="CT87" s="1026">
        <v>0</v>
      </c>
      <c r="CU87" s="1026">
        <v>0</v>
      </c>
      <c r="CX87" s="1026">
        <v>0</v>
      </c>
      <c r="DA87" s="1026">
        <v>0</v>
      </c>
      <c r="DE87" s="1026">
        <v>0</v>
      </c>
      <c r="DF87" s="1026">
        <v>0</v>
      </c>
      <c r="DI87" s="1026">
        <v>0</v>
      </c>
      <c r="DL87" s="1026">
        <v>0</v>
      </c>
      <c r="DR87" s="1026">
        <v>0</v>
      </c>
      <c r="DT87" s="1026">
        <v>0</v>
      </c>
      <c r="DW87" s="1026">
        <v>0</v>
      </c>
      <c r="EB87" s="1026">
        <v>0</v>
      </c>
      <c r="EF87" s="1026">
        <v>0</v>
      </c>
      <c r="EG87" s="1026">
        <v>0</v>
      </c>
      <c r="EJ87" s="1026">
        <v>0</v>
      </c>
      <c r="EM87" s="1026">
        <v>0</v>
      </c>
      <c r="ES87" s="1026">
        <v>1009719622.1716001</v>
      </c>
      <c r="ET87" s="1026">
        <v>50306580</v>
      </c>
      <c r="EU87" s="1026">
        <v>5030658</v>
      </c>
      <c r="EV87" s="1026">
        <v>45275922</v>
      </c>
      <c r="EW87" s="1026">
        <v>0</v>
      </c>
      <c r="EX87" s="1026">
        <v>0</v>
      </c>
      <c r="EY87" s="1026">
        <v>0</v>
      </c>
      <c r="EZ87" s="1026">
        <v>958940878.75000012</v>
      </c>
      <c r="FA87" s="1026">
        <v>3034509.01</v>
      </c>
      <c r="FB87" s="1026">
        <v>28592446.810000002</v>
      </c>
      <c r="FC87" s="1026">
        <v>927313922.93000007</v>
      </c>
      <c r="FD87" s="1026">
        <v>472163.4216</v>
      </c>
      <c r="FF87" s="1026">
        <v>2360306.1100000003</v>
      </c>
      <c r="FL87" s="1026">
        <v>1012079928.2816001</v>
      </c>
      <c r="FM87" s="1026">
        <v>0.25219976902008057</v>
      </c>
    </row>
    <row r="88" spans="2:169">
      <c r="B88" s="1790">
        <v>44256</v>
      </c>
      <c r="C88" s="1026">
        <v>0</v>
      </c>
      <c r="D88" s="1026">
        <v>0</v>
      </c>
      <c r="E88" s="1026">
        <v>0</v>
      </c>
      <c r="F88" s="1026">
        <v>0</v>
      </c>
      <c r="Q88" s="1026">
        <v>0</v>
      </c>
      <c r="R88" s="1026">
        <v>0</v>
      </c>
      <c r="S88" s="1026">
        <v>0</v>
      </c>
      <c r="W88" s="1026">
        <v>0</v>
      </c>
      <c r="AA88" s="1026">
        <v>0</v>
      </c>
      <c r="AE88" s="1026">
        <v>0</v>
      </c>
      <c r="AI88" s="1026">
        <v>0</v>
      </c>
      <c r="AM88" s="1026">
        <v>0</v>
      </c>
      <c r="AQ88" s="1026">
        <v>0</v>
      </c>
      <c r="AU88" s="1026">
        <v>0</v>
      </c>
      <c r="AY88" s="1026">
        <v>0</v>
      </c>
      <c r="BC88" s="1026">
        <v>0</v>
      </c>
      <c r="BG88" s="1026">
        <v>0</v>
      </c>
      <c r="BL88" s="1026">
        <v>0</v>
      </c>
      <c r="BM88" s="1026">
        <v>0</v>
      </c>
      <c r="BO88" s="1026">
        <v>0</v>
      </c>
      <c r="BT88" s="1026">
        <v>0</v>
      </c>
      <c r="BV88" s="1026">
        <v>0</v>
      </c>
      <c r="CA88" s="1026">
        <v>0</v>
      </c>
      <c r="CC88" s="1026">
        <v>0</v>
      </c>
      <c r="CI88" s="1026">
        <v>0</v>
      </c>
      <c r="CO88" s="1026">
        <v>0</v>
      </c>
      <c r="CT88" s="1026">
        <v>0</v>
      </c>
      <c r="CU88" s="1026">
        <v>0</v>
      </c>
      <c r="CX88" s="1026">
        <v>0</v>
      </c>
      <c r="DA88" s="1026">
        <v>0</v>
      </c>
      <c r="DE88" s="1026">
        <v>0</v>
      </c>
      <c r="DF88" s="1026">
        <v>0</v>
      </c>
      <c r="DI88" s="1026">
        <v>0</v>
      </c>
      <c r="DL88" s="1026">
        <v>0</v>
      </c>
      <c r="DR88" s="1026">
        <v>0</v>
      </c>
      <c r="DT88" s="1026">
        <v>0</v>
      </c>
      <c r="DW88" s="1026">
        <v>0</v>
      </c>
      <c r="EB88" s="1026">
        <v>0</v>
      </c>
      <c r="EF88" s="1026">
        <v>0</v>
      </c>
      <c r="EG88" s="1026">
        <v>0</v>
      </c>
      <c r="EJ88" s="1026">
        <v>0</v>
      </c>
      <c r="EM88" s="1026">
        <v>0</v>
      </c>
      <c r="ES88" s="1026">
        <v>995542931.1716001</v>
      </c>
      <c r="ET88" s="1026">
        <v>50306580</v>
      </c>
      <c r="EU88" s="1026">
        <v>5030658</v>
      </c>
      <c r="EV88" s="1026">
        <v>45275922</v>
      </c>
      <c r="EW88" s="1026">
        <v>0</v>
      </c>
      <c r="EX88" s="1026">
        <v>0</v>
      </c>
      <c r="EY88" s="1026">
        <v>0</v>
      </c>
      <c r="EZ88" s="1026">
        <v>944204687.75000012</v>
      </c>
      <c r="FA88" s="1026">
        <v>4354509.01</v>
      </c>
      <c r="FB88" s="1026">
        <v>28592446.809999999</v>
      </c>
      <c r="FC88" s="1026">
        <v>911257731.93000007</v>
      </c>
      <c r="FD88" s="1026">
        <v>1031663.4216</v>
      </c>
      <c r="FF88" s="1026">
        <v>2360306.1100000003</v>
      </c>
      <c r="FL88" s="1026">
        <v>997903237.28160012</v>
      </c>
      <c r="FM88" s="1026">
        <v>0.25219964981079102</v>
      </c>
    </row>
    <row r="89" spans="2:169">
      <c r="B89" s="1790">
        <v>44287</v>
      </c>
      <c r="C89" s="1026">
        <v>0</v>
      </c>
      <c r="D89" s="1026">
        <v>0</v>
      </c>
      <c r="E89" s="1026">
        <v>0</v>
      </c>
      <c r="F89" s="1026">
        <v>0</v>
      </c>
      <c r="Q89" s="1026">
        <v>0</v>
      </c>
      <c r="R89" s="1026">
        <v>0</v>
      </c>
      <c r="S89" s="1026">
        <v>0</v>
      </c>
      <c r="W89" s="1026">
        <v>0</v>
      </c>
      <c r="AA89" s="1026">
        <v>0</v>
      </c>
      <c r="AE89" s="1026">
        <v>0</v>
      </c>
      <c r="AI89" s="1026">
        <v>0</v>
      </c>
      <c r="AM89" s="1026">
        <v>0</v>
      </c>
      <c r="AQ89" s="1026">
        <v>0</v>
      </c>
      <c r="AU89" s="1026">
        <v>0</v>
      </c>
      <c r="AY89" s="1026">
        <v>0</v>
      </c>
      <c r="BC89" s="1026">
        <v>0</v>
      </c>
      <c r="BG89" s="1026">
        <v>0</v>
      </c>
      <c r="BL89" s="1026">
        <v>0</v>
      </c>
      <c r="BM89" s="1026">
        <v>0</v>
      </c>
      <c r="BO89" s="1026">
        <v>0</v>
      </c>
      <c r="BT89" s="1026">
        <v>0</v>
      </c>
      <c r="BV89" s="1026">
        <v>0</v>
      </c>
      <c r="CA89" s="1026">
        <v>0</v>
      </c>
      <c r="CC89" s="1026">
        <v>0</v>
      </c>
      <c r="CI89" s="1026">
        <v>0</v>
      </c>
      <c r="CO89" s="1026">
        <v>0</v>
      </c>
      <c r="CT89" s="1026">
        <v>0</v>
      </c>
      <c r="CU89" s="1026">
        <v>0</v>
      </c>
      <c r="CX89" s="1026">
        <v>0</v>
      </c>
      <c r="DA89" s="1026">
        <v>0</v>
      </c>
      <c r="DE89" s="1026">
        <v>0</v>
      </c>
      <c r="DF89" s="1026">
        <v>0</v>
      </c>
      <c r="DI89" s="1026">
        <v>0</v>
      </c>
      <c r="DL89" s="1026">
        <v>0</v>
      </c>
      <c r="DR89" s="1026">
        <v>0</v>
      </c>
      <c r="DT89" s="1026">
        <v>0</v>
      </c>
      <c r="DW89" s="1026">
        <v>0</v>
      </c>
      <c r="EB89" s="1026">
        <v>0</v>
      </c>
      <c r="EF89" s="1026">
        <v>0</v>
      </c>
      <c r="EG89" s="1026">
        <v>0</v>
      </c>
      <c r="EJ89" s="1026">
        <v>0</v>
      </c>
      <c r="EM89" s="1026">
        <v>0</v>
      </c>
      <c r="ES89" s="1026">
        <v>998239390.89360011</v>
      </c>
      <c r="ET89" s="1026">
        <v>50306580</v>
      </c>
      <c r="EU89" s="1026">
        <v>5030658</v>
      </c>
      <c r="EV89" s="1026">
        <v>45275922</v>
      </c>
      <c r="EW89" s="1026">
        <v>0</v>
      </c>
      <c r="EX89" s="1026">
        <v>0</v>
      </c>
      <c r="EY89" s="1026">
        <v>0</v>
      </c>
      <c r="EZ89" s="1026">
        <v>950465255.94000006</v>
      </c>
      <c r="FA89" s="1026">
        <v>4354509.01</v>
      </c>
      <c r="FB89" s="1026">
        <v>28365795.75</v>
      </c>
      <c r="FC89" s="1026">
        <v>917744951.18000007</v>
      </c>
      <c r="FD89" s="1026">
        <v>-2532445.0463999971</v>
      </c>
      <c r="FF89" s="1026">
        <v>2360306.029999719</v>
      </c>
      <c r="FL89" s="1026">
        <v>1000599696.9235998</v>
      </c>
    </row>
    <row r="90" spans="2:169">
      <c r="B90" s="1790">
        <v>44317</v>
      </c>
      <c r="C90" s="1026">
        <v>0</v>
      </c>
      <c r="D90" s="1026">
        <v>0</v>
      </c>
      <c r="E90" s="1026">
        <v>0</v>
      </c>
      <c r="F90" s="1026">
        <v>0</v>
      </c>
      <c r="Q90" s="1026">
        <v>0</v>
      </c>
      <c r="R90" s="1026">
        <v>0</v>
      </c>
      <c r="S90" s="1026">
        <v>0</v>
      </c>
      <c r="W90" s="1026">
        <v>0</v>
      </c>
      <c r="AA90" s="1026">
        <v>0</v>
      </c>
      <c r="AE90" s="1026">
        <v>0</v>
      </c>
      <c r="AI90" s="1026">
        <v>0</v>
      </c>
      <c r="AM90" s="1026">
        <v>0</v>
      </c>
      <c r="AQ90" s="1026">
        <v>0</v>
      </c>
      <c r="AU90" s="1026">
        <v>0</v>
      </c>
      <c r="AY90" s="1026">
        <v>0</v>
      </c>
      <c r="BC90" s="1026">
        <v>0</v>
      </c>
      <c r="BG90" s="1026">
        <v>0</v>
      </c>
      <c r="BL90" s="1026">
        <v>0</v>
      </c>
      <c r="BM90" s="1026">
        <v>0</v>
      </c>
      <c r="BO90" s="1026">
        <v>0</v>
      </c>
      <c r="BT90" s="1026">
        <v>0</v>
      </c>
      <c r="BV90" s="1026">
        <v>0</v>
      </c>
      <c r="CA90" s="1026">
        <v>0</v>
      </c>
      <c r="CC90" s="1026">
        <v>0</v>
      </c>
      <c r="CI90" s="1026">
        <v>0</v>
      </c>
      <c r="CO90" s="1026">
        <v>0</v>
      </c>
      <c r="CT90" s="1026">
        <v>0</v>
      </c>
      <c r="CU90" s="1026">
        <v>0</v>
      </c>
      <c r="CX90" s="1026">
        <v>0</v>
      </c>
      <c r="DA90" s="1026">
        <v>0</v>
      </c>
      <c r="DE90" s="1026">
        <v>0</v>
      </c>
      <c r="DF90" s="1026">
        <v>0</v>
      </c>
      <c r="DI90" s="1026">
        <v>0</v>
      </c>
      <c r="DL90" s="1026">
        <v>0</v>
      </c>
      <c r="DR90" s="1026">
        <v>0</v>
      </c>
      <c r="DT90" s="1026">
        <v>0</v>
      </c>
      <c r="DW90" s="1026">
        <v>0</v>
      </c>
      <c r="EB90" s="1026">
        <v>0</v>
      </c>
      <c r="EF90" s="1026">
        <v>0</v>
      </c>
      <c r="EG90" s="1026">
        <v>0</v>
      </c>
      <c r="EJ90" s="1026">
        <v>0</v>
      </c>
      <c r="EM90" s="1026">
        <v>0</v>
      </c>
      <c r="ES90" s="1026">
        <v>997855335.89360011</v>
      </c>
      <c r="ET90" s="1026">
        <v>50306580</v>
      </c>
      <c r="EU90" s="1026">
        <v>5030658</v>
      </c>
      <c r="EV90" s="1026">
        <v>45275922</v>
      </c>
      <c r="EW90" s="1026">
        <v>0</v>
      </c>
      <c r="EX90" s="1026">
        <v>0</v>
      </c>
      <c r="EY90" s="1026">
        <v>0</v>
      </c>
      <c r="EZ90" s="1026">
        <v>949986141.94000006</v>
      </c>
      <c r="FA90" s="1026">
        <v>4354509.01</v>
      </c>
      <c r="FB90" s="1026">
        <v>27886681.75</v>
      </c>
      <c r="FC90" s="1026">
        <v>917744951.18000007</v>
      </c>
      <c r="FD90" s="1026">
        <v>-2437386.0463999999</v>
      </c>
      <c r="FF90" s="1026">
        <v>2360306.029999719</v>
      </c>
      <c r="FL90" s="1026">
        <v>1000215641.9235998</v>
      </c>
      <c r="FM90" s="1026">
        <v>0.54000008106231689</v>
      </c>
    </row>
    <row r="91" spans="2:169">
      <c r="B91" s="1790">
        <v>44348</v>
      </c>
      <c r="C91" s="1026">
        <v>0</v>
      </c>
      <c r="D91" s="1026">
        <v>0</v>
      </c>
      <c r="E91" s="1026">
        <v>0</v>
      </c>
      <c r="F91" s="1026">
        <v>0</v>
      </c>
      <c r="Q91" s="1026">
        <v>0</v>
      </c>
      <c r="R91" s="1026">
        <v>0</v>
      </c>
      <c r="S91" s="1026">
        <v>0</v>
      </c>
      <c r="W91" s="1026">
        <v>0</v>
      </c>
      <c r="AA91" s="1026">
        <v>0</v>
      </c>
      <c r="AE91" s="1026">
        <v>0</v>
      </c>
      <c r="AI91" s="1026">
        <v>0</v>
      </c>
      <c r="AM91" s="1026">
        <v>0</v>
      </c>
      <c r="AQ91" s="1026">
        <v>0</v>
      </c>
      <c r="AU91" s="1026">
        <v>0</v>
      </c>
      <c r="AY91" s="1026">
        <v>0</v>
      </c>
      <c r="BC91" s="1026">
        <v>0</v>
      </c>
      <c r="BG91" s="1026">
        <v>0</v>
      </c>
      <c r="BL91" s="1026">
        <v>0</v>
      </c>
      <c r="BM91" s="1026">
        <v>0</v>
      </c>
      <c r="BO91" s="1026">
        <v>0</v>
      </c>
      <c r="BT91" s="1026">
        <v>0</v>
      </c>
      <c r="BV91" s="1026">
        <v>0</v>
      </c>
      <c r="CA91" s="1026">
        <v>0</v>
      </c>
      <c r="CC91" s="1026">
        <v>0</v>
      </c>
      <c r="CI91" s="1026">
        <v>0</v>
      </c>
      <c r="CO91" s="1026">
        <v>0</v>
      </c>
      <c r="CT91" s="1026">
        <v>0</v>
      </c>
      <c r="CU91" s="1026">
        <v>0</v>
      </c>
      <c r="CX91" s="1026">
        <v>0</v>
      </c>
      <c r="DA91" s="1026">
        <v>0</v>
      </c>
      <c r="DE91" s="1026">
        <v>0</v>
      </c>
      <c r="DF91" s="1026">
        <v>0</v>
      </c>
      <c r="DI91" s="1026">
        <v>0</v>
      </c>
      <c r="DL91" s="1026">
        <v>0</v>
      </c>
      <c r="DR91" s="1026">
        <v>0</v>
      </c>
      <c r="DT91" s="1026">
        <v>0</v>
      </c>
      <c r="DW91" s="1026">
        <v>0</v>
      </c>
      <c r="EB91" s="1026">
        <v>0</v>
      </c>
      <c r="EF91" s="1026">
        <v>0</v>
      </c>
      <c r="EG91" s="1026">
        <v>0</v>
      </c>
      <c r="EJ91" s="1026">
        <v>0</v>
      </c>
      <c r="EM91" s="1026">
        <v>0</v>
      </c>
      <c r="ES91" s="1026">
        <v>999330171.89360011</v>
      </c>
      <c r="ET91" s="1026">
        <v>50306580</v>
      </c>
      <c r="EU91" s="1026">
        <v>5030658</v>
      </c>
      <c r="EV91" s="1026">
        <v>45275922</v>
      </c>
      <c r="EW91" s="1026">
        <v>0</v>
      </c>
      <c r="EX91" s="1026">
        <v>0</v>
      </c>
      <c r="EY91" s="1026">
        <v>0</v>
      </c>
      <c r="EZ91" s="1026">
        <v>950787536.94000006</v>
      </c>
      <c r="FA91" s="1026">
        <v>3586009.01</v>
      </c>
      <c r="FB91" s="1026">
        <v>28365795.75</v>
      </c>
      <c r="FC91" s="1026">
        <v>918835732.18000007</v>
      </c>
      <c r="FD91" s="1026">
        <v>-1763945.0463999999</v>
      </c>
      <c r="FF91" s="1026">
        <v>2360306.029999719</v>
      </c>
      <c r="FL91" s="1026">
        <v>1001690477.9235998</v>
      </c>
    </row>
    <row r="92" spans="2:169">
      <c r="B92" s="1790">
        <v>44378</v>
      </c>
      <c r="C92" s="1026">
        <v>0</v>
      </c>
      <c r="D92" s="1026">
        <v>0</v>
      </c>
      <c r="E92" s="1026">
        <v>0</v>
      </c>
      <c r="F92" s="1026">
        <v>0</v>
      </c>
      <c r="Q92" s="1026">
        <v>0</v>
      </c>
      <c r="R92" s="1026">
        <v>0</v>
      </c>
      <c r="S92" s="1026">
        <v>0</v>
      </c>
      <c r="W92" s="1026">
        <v>0</v>
      </c>
      <c r="AA92" s="1026">
        <v>0</v>
      </c>
      <c r="AE92" s="1026">
        <v>0</v>
      </c>
      <c r="AI92" s="1026">
        <v>0</v>
      </c>
      <c r="AM92" s="1026">
        <v>0</v>
      </c>
      <c r="AQ92" s="1026">
        <v>0</v>
      </c>
      <c r="AU92" s="1026">
        <v>0</v>
      </c>
      <c r="AY92" s="1026">
        <v>0</v>
      </c>
      <c r="BC92" s="1026">
        <v>0</v>
      </c>
      <c r="BG92" s="1026">
        <v>0</v>
      </c>
      <c r="BL92" s="1026">
        <v>0</v>
      </c>
      <c r="BM92" s="1026">
        <v>0</v>
      </c>
      <c r="BO92" s="1026">
        <v>0</v>
      </c>
      <c r="BT92" s="1026">
        <v>0</v>
      </c>
      <c r="BV92" s="1026">
        <v>0</v>
      </c>
      <c r="CA92" s="1026">
        <v>0</v>
      </c>
      <c r="CC92" s="1026">
        <v>0</v>
      </c>
      <c r="CI92" s="1026">
        <v>0</v>
      </c>
      <c r="CO92" s="1026">
        <v>0</v>
      </c>
      <c r="CT92" s="1026">
        <v>0</v>
      </c>
      <c r="CU92" s="1026">
        <v>0</v>
      </c>
      <c r="CX92" s="1026">
        <v>0</v>
      </c>
      <c r="DA92" s="1026">
        <v>0</v>
      </c>
      <c r="DE92" s="1026">
        <v>0</v>
      </c>
      <c r="DF92" s="1026">
        <v>0</v>
      </c>
      <c r="DI92" s="1026">
        <v>0</v>
      </c>
      <c r="DL92" s="1026">
        <v>0</v>
      </c>
      <c r="DR92" s="1026">
        <v>0</v>
      </c>
      <c r="DT92" s="1026">
        <v>0</v>
      </c>
      <c r="DW92" s="1026">
        <v>0</v>
      </c>
      <c r="EB92" s="1026">
        <v>0</v>
      </c>
      <c r="EF92" s="1026">
        <v>0</v>
      </c>
      <c r="EG92" s="1026">
        <v>0</v>
      </c>
      <c r="EJ92" s="1026">
        <v>0</v>
      </c>
      <c r="EM92" s="1026">
        <v>0</v>
      </c>
      <c r="ES92" s="1026">
        <v>1022196424.5354871</v>
      </c>
      <c r="ET92" s="1026">
        <v>50306580</v>
      </c>
      <c r="EU92" s="1026">
        <v>5030658</v>
      </c>
      <c r="EV92" s="1026">
        <v>45275922</v>
      </c>
      <c r="EW92" s="1026">
        <v>0</v>
      </c>
      <c r="EX92" s="1026">
        <v>0</v>
      </c>
      <c r="EY92" s="1026">
        <v>0</v>
      </c>
      <c r="EZ92" s="1026">
        <v>978684936.71082008</v>
      </c>
      <c r="FA92" s="1026">
        <v>4354509.01</v>
      </c>
      <c r="FB92" s="1026">
        <v>27226240.190000005</v>
      </c>
      <c r="FC92" s="1026">
        <v>947104187.51082003</v>
      </c>
      <c r="FD92" s="1026">
        <v>-6795092.1753329821</v>
      </c>
      <c r="FF92" s="1026">
        <v>638332.09000000008</v>
      </c>
      <c r="FL92" s="1026">
        <v>1022834756.6254871</v>
      </c>
    </row>
    <row r="93" spans="2:169">
      <c r="B93" s="1790">
        <v>44409</v>
      </c>
      <c r="C93" s="1026">
        <v>0</v>
      </c>
      <c r="D93" s="1026">
        <v>0</v>
      </c>
      <c r="E93" s="1026">
        <v>0</v>
      </c>
      <c r="F93" s="1026">
        <v>0</v>
      </c>
      <c r="Q93" s="1026">
        <v>0</v>
      </c>
      <c r="R93" s="1026">
        <v>0</v>
      </c>
      <c r="S93" s="1026">
        <v>0</v>
      </c>
      <c r="W93" s="1026">
        <v>0</v>
      </c>
      <c r="AA93" s="1026">
        <v>0</v>
      </c>
      <c r="AE93" s="1026">
        <v>0</v>
      </c>
      <c r="AI93" s="1026">
        <v>0</v>
      </c>
      <c r="AM93" s="1026">
        <v>0</v>
      </c>
      <c r="AQ93" s="1026">
        <v>0</v>
      </c>
      <c r="AU93" s="1026">
        <v>0</v>
      </c>
      <c r="AY93" s="1026">
        <v>0</v>
      </c>
      <c r="BC93" s="1026">
        <v>0</v>
      </c>
      <c r="BG93" s="1026">
        <v>0</v>
      </c>
      <c r="BL93" s="1026">
        <v>0</v>
      </c>
      <c r="BM93" s="1026">
        <v>0</v>
      </c>
      <c r="BO93" s="1026">
        <v>0</v>
      </c>
      <c r="BT93" s="1026">
        <v>0</v>
      </c>
      <c r="BV93" s="1026">
        <v>0</v>
      </c>
      <c r="CA93" s="1026">
        <v>0</v>
      </c>
      <c r="CC93" s="1026">
        <v>0</v>
      </c>
      <c r="CI93" s="1026">
        <v>0</v>
      </c>
      <c r="CO93" s="1026">
        <v>0</v>
      </c>
      <c r="CT93" s="1026">
        <v>0</v>
      </c>
      <c r="CU93" s="1026">
        <v>0</v>
      </c>
      <c r="CX93" s="1026">
        <v>0</v>
      </c>
      <c r="DA93" s="1026">
        <v>0</v>
      </c>
      <c r="DE93" s="1026">
        <v>0</v>
      </c>
      <c r="DF93" s="1026">
        <v>0</v>
      </c>
      <c r="DI93" s="1026">
        <v>0</v>
      </c>
      <c r="DL93" s="1026">
        <v>0</v>
      </c>
      <c r="DR93" s="1026">
        <v>0</v>
      </c>
      <c r="DT93" s="1026">
        <v>0</v>
      </c>
      <c r="DW93" s="1026">
        <v>0</v>
      </c>
      <c r="EB93" s="1026">
        <v>0</v>
      </c>
      <c r="EF93" s="1026">
        <v>0</v>
      </c>
      <c r="EG93" s="1026">
        <v>0</v>
      </c>
      <c r="EJ93" s="1026">
        <v>0</v>
      </c>
      <c r="EM93" s="1026">
        <v>0</v>
      </c>
      <c r="ES93" s="1026">
        <v>1064794713.5354871</v>
      </c>
      <c r="ET93" s="1026">
        <v>50306580</v>
      </c>
      <c r="EU93" s="1026">
        <v>5030658</v>
      </c>
      <c r="EV93" s="1026">
        <v>45275922</v>
      </c>
      <c r="EW93" s="1026">
        <v>0</v>
      </c>
      <c r="EX93" s="1026">
        <v>0</v>
      </c>
      <c r="EY93" s="1026">
        <v>0</v>
      </c>
      <c r="EZ93" s="1026">
        <v>1021283225.7108201</v>
      </c>
      <c r="FA93" s="1026">
        <v>4646032.01</v>
      </c>
      <c r="FB93" s="1026">
        <v>27226240.190000005</v>
      </c>
      <c r="FC93" s="1026">
        <v>989410953.51082003</v>
      </c>
      <c r="FD93" s="1026">
        <v>-6795092.1753329821</v>
      </c>
      <c r="FF93" s="1026">
        <v>638332.09000000008</v>
      </c>
      <c r="FL93" s="1026">
        <v>1065433045.6254871</v>
      </c>
    </row>
    <row r="94" spans="2:169">
      <c r="B94" s="1790">
        <v>44440</v>
      </c>
      <c r="C94" s="1026">
        <v>0</v>
      </c>
      <c r="D94" s="1026">
        <v>0</v>
      </c>
      <c r="E94" s="1026">
        <v>0</v>
      </c>
      <c r="F94" s="1026">
        <v>0</v>
      </c>
      <c r="Q94" s="1026">
        <v>0</v>
      </c>
      <c r="R94" s="1026">
        <v>0</v>
      </c>
      <c r="S94" s="1026">
        <v>0</v>
      </c>
      <c r="W94" s="1026">
        <v>0</v>
      </c>
      <c r="AA94" s="1026">
        <v>0</v>
      </c>
      <c r="AE94" s="1026">
        <v>0</v>
      </c>
      <c r="AI94" s="1026">
        <v>0</v>
      </c>
      <c r="AM94" s="1026">
        <v>0</v>
      </c>
      <c r="AQ94" s="1026">
        <v>0</v>
      </c>
      <c r="AU94" s="1026">
        <v>0</v>
      </c>
      <c r="AY94" s="1026">
        <v>0</v>
      </c>
      <c r="BC94" s="1026">
        <v>0</v>
      </c>
      <c r="BG94" s="1026">
        <v>0</v>
      </c>
      <c r="BL94" s="1026">
        <v>0</v>
      </c>
      <c r="BM94" s="1026">
        <v>0</v>
      </c>
      <c r="BO94" s="1026">
        <v>0</v>
      </c>
      <c r="BT94" s="1026">
        <v>0</v>
      </c>
      <c r="BV94" s="1026">
        <v>0</v>
      </c>
      <c r="CA94" s="1026">
        <v>0</v>
      </c>
      <c r="CC94" s="1026">
        <v>0</v>
      </c>
      <c r="CI94" s="1026">
        <v>0</v>
      </c>
      <c r="CO94" s="1026">
        <v>0</v>
      </c>
      <c r="CT94" s="1026">
        <v>0</v>
      </c>
      <c r="CU94" s="1026">
        <v>0</v>
      </c>
      <c r="CX94" s="1026">
        <v>0</v>
      </c>
      <c r="DA94" s="1026">
        <v>0</v>
      </c>
      <c r="DE94" s="1026">
        <v>0</v>
      </c>
      <c r="DF94" s="1026">
        <v>0</v>
      </c>
      <c r="DI94" s="1026">
        <v>0</v>
      </c>
      <c r="DL94" s="1026">
        <v>0</v>
      </c>
      <c r="DR94" s="1026">
        <v>0</v>
      </c>
      <c r="DT94" s="1026">
        <v>0</v>
      </c>
      <c r="DW94" s="1026">
        <v>0</v>
      </c>
      <c r="EB94" s="1026">
        <v>0</v>
      </c>
      <c r="EF94" s="1026">
        <v>0</v>
      </c>
      <c r="EG94" s="1026">
        <v>0</v>
      </c>
      <c r="EJ94" s="1026">
        <v>0</v>
      </c>
      <c r="EM94" s="1026">
        <v>0</v>
      </c>
      <c r="ES94" s="1026">
        <v>1112611092.1539872</v>
      </c>
      <c r="ET94" s="1026">
        <v>50306580</v>
      </c>
      <c r="EU94" s="1026">
        <v>5030658</v>
      </c>
      <c r="EV94" s="1026">
        <v>45275922</v>
      </c>
      <c r="EW94" s="1026">
        <v>0</v>
      </c>
      <c r="EX94" s="1026">
        <v>0</v>
      </c>
      <c r="EY94" s="1026">
        <v>0</v>
      </c>
      <c r="EZ94" s="1026">
        <v>1062904660.3208201</v>
      </c>
      <c r="FA94" s="1026">
        <v>4354509.01</v>
      </c>
      <c r="FB94" s="1026">
        <v>26997211.250000007</v>
      </c>
      <c r="FC94" s="1026">
        <v>1031552940.0608201</v>
      </c>
      <c r="FD94" s="1026">
        <v>-600148.16683299467</v>
      </c>
      <c r="FF94" s="1026">
        <v>638332.09000000008</v>
      </c>
      <c r="FL94" s="1026">
        <v>1113249424.2439871</v>
      </c>
    </row>
    <row r="95" spans="2:169">
      <c r="B95" s="1790">
        <v>44470</v>
      </c>
      <c r="C95" s="1026">
        <v>0</v>
      </c>
      <c r="D95" s="1026">
        <v>0</v>
      </c>
      <c r="E95" s="1026">
        <v>0</v>
      </c>
      <c r="F95" s="1026">
        <v>0</v>
      </c>
      <c r="Q95" s="1026">
        <v>0</v>
      </c>
      <c r="R95" s="1026">
        <v>0</v>
      </c>
      <c r="S95" s="1026">
        <v>0</v>
      </c>
      <c r="W95" s="1026">
        <v>0</v>
      </c>
      <c r="AA95" s="1026">
        <v>0</v>
      </c>
      <c r="AE95" s="1026">
        <v>0</v>
      </c>
      <c r="AI95" s="1026">
        <v>0</v>
      </c>
      <c r="AM95" s="1026">
        <v>0</v>
      </c>
      <c r="AQ95" s="1026">
        <v>0</v>
      </c>
      <c r="AU95" s="1026">
        <v>0</v>
      </c>
      <c r="AY95" s="1026">
        <v>0</v>
      </c>
      <c r="BC95" s="1026">
        <v>0</v>
      </c>
      <c r="BG95" s="1026">
        <v>0</v>
      </c>
      <c r="BL95" s="1026">
        <v>0</v>
      </c>
      <c r="BM95" s="1026">
        <v>0</v>
      </c>
      <c r="BO95" s="1026">
        <v>0</v>
      </c>
      <c r="BT95" s="1026">
        <v>0</v>
      </c>
      <c r="BV95" s="1026">
        <v>0</v>
      </c>
      <c r="CA95" s="1026">
        <v>0</v>
      </c>
      <c r="CC95" s="1026">
        <v>0</v>
      </c>
      <c r="CI95" s="1026">
        <v>0</v>
      </c>
      <c r="CO95" s="1026">
        <v>0</v>
      </c>
      <c r="CT95" s="1026">
        <v>0</v>
      </c>
      <c r="CU95" s="1026">
        <v>0</v>
      </c>
      <c r="CX95" s="1026">
        <v>0</v>
      </c>
      <c r="DA95" s="1026">
        <v>0</v>
      </c>
      <c r="DE95" s="1026">
        <v>0</v>
      </c>
      <c r="DF95" s="1026">
        <v>0</v>
      </c>
      <c r="DI95" s="1026">
        <v>0</v>
      </c>
      <c r="DL95" s="1026">
        <v>0</v>
      </c>
      <c r="DR95" s="1026">
        <v>0</v>
      </c>
      <c r="DT95" s="1026">
        <v>0</v>
      </c>
      <c r="DW95" s="1026">
        <v>0</v>
      </c>
      <c r="EB95" s="1026">
        <v>0</v>
      </c>
      <c r="EF95" s="1026">
        <v>0</v>
      </c>
      <c r="EG95" s="1026">
        <v>0</v>
      </c>
      <c r="EJ95" s="1026">
        <v>0</v>
      </c>
      <c r="EM95" s="1026">
        <v>0</v>
      </c>
      <c r="ES95" s="1026">
        <v>1124129742.1539872</v>
      </c>
      <c r="ET95" s="1026">
        <v>50306580</v>
      </c>
      <c r="EU95" s="1026">
        <v>5030658</v>
      </c>
      <c r="EV95" s="1026">
        <v>45275922</v>
      </c>
      <c r="EW95" s="1026">
        <v>0</v>
      </c>
      <c r="EX95" s="1026">
        <v>0</v>
      </c>
      <c r="EY95" s="1026">
        <v>0</v>
      </c>
      <c r="EZ95" s="1026">
        <v>1074423310.3208201</v>
      </c>
      <c r="FA95" s="1026">
        <v>4354509.01</v>
      </c>
      <c r="FB95" s="1026">
        <v>26997211.250000007</v>
      </c>
      <c r="FC95" s="1026">
        <v>1043071590.0608201</v>
      </c>
      <c r="FD95" s="1026">
        <v>-600148.16683299467</v>
      </c>
      <c r="FF95" s="1026">
        <v>638332.09000000008</v>
      </c>
      <c r="FL95" s="1026">
        <v>1124768074.2439871</v>
      </c>
      <c r="FM95" s="1026">
        <v>0.40000081062316895</v>
      </c>
    </row>
    <row r="96" spans="2:169">
      <c r="B96" s="1790">
        <v>44501</v>
      </c>
      <c r="C96" s="1026">
        <v>0</v>
      </c>
      <c r="D96" s="1026">
        <v>0</v>
      </c>
      <c r="E96" s="1026">
        <v>0</v>
      </c>
      <c r="F96" s="1026">
        <v>0</v>
      </c>
      <c r="Q96" s="1026">
        <v>0</v>
      </c>
      <c r="R96" s="1026">
        <v>0</v>
      </c>
      <c r="S96" s="1026">
        <v>0</v>
      </c>
      <c r="W96" s="1026">
        <v>0</v>
      </c>
      <c r="AA96" s="1026">
        <v>0</v>
      </c>
      <c r="AE96" s="1026">
        <v>0</v>
      </c>
      <c r="AI96" s="1026">
        <v>0</v>
      </c>
      <c r="AM96" s="1026">
        <v>0</v>
      </c>
      <c r="AQ96" s="1026">
        <v>0</v>
      </c>
      <c r="AU96" s="1026">
        <v>0</v>
      </c>
      <c r="AY96" s="1026">
        <v>0</v>
      </c>
      <c r="BC96" s="1026">
        <v>0</v>
      </c>
      <c r="BG96" s="1026">
        <v>0</v>
      </c>
      <c r="BL96" s="1026">
        <v>0</v>
      </c>
      <c r="BM96" s="1026">
        <v>0</v>
      </c>
      <c r="BO96" s="1026">
        <v>0</v>
      </c>
      <c r="BT96" s="1026">
        <v>0</v>
      </c>
      <c r="BV96" s="1026">
        <v>0</v>
      </c>
      <c r="CA96" s="1026">
        <v>0</v>
      </c>
      <c r="CC96" s="1026">
        <v>0</v>
      </c>
      <c r="CI96" s="1026">
        <v>0</v>
      </c>
      <c r="CO96" s="1026">
        <v>0</v>
      </c>
      <c r="CT96" s="1026">
        <v>0</v>
      </c>
      <c r="CU96" s="1026">
        <v>0</v>
      </c>
      <c r="CX96" s="1026">
        <v>0</v>
      </c>
      <c r="DA96" s="1026">
        <v>0</v>
      </c>
      <c r="DE96" s="1026">
        <v>0</v>
      </c>
      <c r="DF96" s="1026">
        <v>0</v>
      </c>
      <c r="DI96" s="1026">
        <v>0</v>
      </c>
      <c r="DL96" s="1026">
        <v>0</v>
      </c>
      <c r="DR96" s="1026">
        <v>0</v>
      </c>
      <c r="DT96" s="1026">
        <v>0</v>
      </c>
      <c r="DW96" s="1026">
        <v>0</v>
      </c>
      <c r="EB96" s="1026">
        <v>0</v>
      </c>
      <c r="EF96" s="1026">
        <v>0</v>
      </c>
      <c r="EG96" s="1026">
        <v>0</v>
      </c>
      <c r="EJ96" s="1026">
        <v>0</v>
      </c>
      <c r="EM96" s="1026">
        <v>0</v>
      </c>
      <c r="ES96" s="1026">
        <v>1157931011.0931671</v>
      </c>
      <c r="ET96" s="1026">
        <v>50306580</v>
      </c>
      <c r="EU96" s="1026">
        <v>5030658</v>
      </c>
      <c r="EV96" s="1026">
        <v>45275922</v>
      </c>
      <c r="EW96" s="1026">
        <v>0</v>
      </c>
      <c r="EX96" s="1026">
        <v>0</v>
      </c>
      <c r="EY96" s="1026">
        <v>0</v>
      </c>
      <c r="EZ96" s="1026">
        <v>1108224579.26</v>
      </c>
      <c r="FA96" s="1026">
        <v>4354509.01</v>
      </c>
      <c r="FB96" s="1026">
        <v>26997211.250000007</v>
      </c>
      <c r="FC96" s="1026">
        <v>1076872859</v>
      </c>
      <c r="FD96" s="1026">
        <v>-600148.16683299467</v>
      </c>
      <c r="FF96" s="1026">
        <v>638332.09000000008</v>
      </c>
      <c r="FL96" s="1026">
        <v>1158569343.183167</v>
      </c>
    </row>
    <row r="97" spans="2:169">
      <c r="B97" s="1790">
        <v>44531</v>
      </c>
      <c r="C97" s="1026">
        <v>0</v>
      </c>
      <c r="D97" s="1026">
        <v>0</v>
      </c>
      <c r="E97" s="1026">
        <v>0</v>
      </c>
      <c r="F97" s="1026">
        <v>0</v>
      </c>
      <c r="Q97" s="1026">
        <v>0</v>
      </c>
      <c r="R97" s="1026">
        <v>0</v>
      </c>
      <c r="S97" s="1026">
        <v>0</v>
      </c>
      <c r="W97" s="1026">
        <v>0</v>
      </c>
      <c r="AA97" s="1026">
        <v>0</v>
      </c>
      <c r="AE97" s="1026">
        <v>0</v>
      </c>
      <c r="AI97" s="1026">
        <v>0</v>
      </c>
      <c r="AM97" s="1026">
        <v>0</v>
      </c>
      <c r="AQ97" s="1026">
        <v>0</v>
      </c>
      <c r="AU97" s="1026">
        <v>0</v>
      </c>
      <c r="AY97" s="1026">
        <v>0</v>
      </c>
      <c r="BC97" s="1026">
        <v>0</v>
      </c>
      <c r="BG97" s="1026">
        <v>0</v>
      </c>
      <c r="BL97" s="1026">
        <v>0</v>
      </c>
      <c r="BM97" s="1026">
        <v>0</v>
      </c>
      <c r="BO97" s="1026">
        <v>0</v>
      </c>
      <c r="BT97" s="1026">
        <v>0</v>
      </c>
      <c r="BV97" s="1026">
        <v>0</v>
      </c>
      <c r="CA97" s="1026">
        <v>0</v>
      </c>
      <c r="CC97" s="1026">
        <v>0</v>
      </c>
      <c r="CI97" s="1026">
        <v>0</v>
      </c>
      <c r="CO97" s="1026">
        <v>0</v>
      </c>
      <c r="CT97" s="1026">
        <v>0</v>
      </c>
      <c r="CU97" s="1026">
        <v>0</v>
      </c>
      <c r="CX97" s="1026">
        <v>0</v>
      </c>
      <c r="DA97" s="1026">
        <v>0</v>
      </c>
      <c r="DE97" s="1026">
        <v>0</v>
      </c>
      <c r="DF97" s="1026">
        <v>0</v>
      </c>
      <c r="DI97" s="1026">
        <v>0</v>
      </c>
      <c r="DL97" s="1026">
        <v>0</v>
      </c>
      <c r="DR97" s="1026">
        <v>0</v>
      </c>
      <c r="DT97" s="1026">
        <v>0</v>
      </c>
      <c r="DW97" s="1026">
        <v>0</v>
      </c>
      <c r="EB97" s="1026">
        <v>0</v>
      </c>
      <c r="EF97" s="1026">
        <v>0</v>
      </c>
      <c r="EG97" s="1026">
        <v>0</v>
      </c>
      <c r="EJ97" s="1026">
        <v>0</v>
      </c>
      <c r="EM97" s="1026">
        <v>0</v>
      </c>
      <c r="ES97" s="1026">
        <v>1145671362.1539872</v>
      </c>
      <c r="ET97" s="1026">
        <v>50306580</v>
      </c>
      <c r="EU97" s="1026">
        <v>5030658</v>
      </c>
      <c r="EV97" s="1026">
        <v>45275922</v>
      </c>
      <c r="EW97" s="1026">
        <v>0</v>
      </c>
      <c r="EX97" s="1026">
        <v>0</v>
      </c>
      <c r="EY97" s="1026">
        <v>0</v>
      </c>
      <c r="EZ97" s="1026">
        <v>1096389940.3208201</v>
      </c>
      <c r="FA97" s="1026">
        <v>4354509.01</v>
      </c>
      <c r="FB97" s="1026">
        <v>26997211.250000007</v>
      </c>
      <c r="FC97" s="1026">
        <v>1065038220.0608201</v>
      </c>
      <c r="FD97" s="1026">
        <v>-1025158.166832995</v>
      </c>
      <c r="FF97" s="1026">
        <v>638333.09</v>
      </c>
      <c r="FL97" s="1026">
        <v>1146309695.2439871</v>
      </c>
    </row>
    <row r="98" spans="2:169">
      <c r="B98" s="1790">
        <v>44562</v>
      </c>
      <c r="C98" s="1026">
        <v>0</v>
      </c>
      <c r="D98" s="1026">
        <v>0</v>
      </c>
      <c r="E98" s="1026">
        <v>0</v>
      </c>
      <c r="F98" s="1026">
        <v>0</v>
      </c>
      <c r="Q98" s="1026">
        <v>0</v>
      </c>
      <c r="R98" s="1026">
        <v>0</v>
      </c>
      <c r="S98" s="1026">
        <v>0</v>
      </c>
      <c r="W98" s="1026">
        <v>0</v>
      </c>
      <c r="AA98" s="1026">
        <v>0</v>
      </c>
      <c r="AE98" s="1026">
        <v>0</v>
      </c>
      <c r="AI98" s="1026">
        <v>0</v>
      </c>
      <c r="AM98" s="1026">
        <v>0</v>
      </c>
      <c r="AQ98" s="1026">
        <v>0</v>
      </c>
      <c r="AU98" s="1026">
        <v>0</v>
      </c>
      <c r="AY98" s="1026">
        <v>0</v>
      </c>
      <c r="BC98" s="1026">
        <v>0</v>
      </c>
      <c r="BG98" s="1026">
        <v>0</v>
      </c>
      <c r="BL98" s="1026">
        <v>0</v>
      </c>
      <c r="BM98" s="1026">
        <v>0</v>
      </c>
      <c r="BO98" s="1026">
        <v>0</v>
      </c>
      <c r="BT98" s="1026">
        <v>0</v>
      </c>
      <c r="BV98" s="1026">
        <v>0</v>
      </c>
      <c r="CA98" s="1026">
        <v>0</v>
      </c>
      <c r="CC98" s="1026">
        <v>0</v>
      </c>
      <c r="CI98" s="1026">
        <v>0</v>
      </c>
      <c r="CO98" s="1026">
        <v>0</v>
      </c>
      <c r="CT98" s="1026">
        <v>0</v>
      </c>
      <c r="CU98" s="1026">
        <v>0</v>
      </c>
      <c r="CX98" s="1026">
        <v>0</v>
      </c>
      <c r="DA98" s="1026">
        <v>0</v>
      </c>
      <c r="DE98" s="1026">
        <v>0</v>
      </c>
      <c r="DF98" s="1026">
        <v>0</v>
      </c>
      <c r="DI98" s="1026">
        <v>0</v>
      </c>
      <c r="DL98" s="1026">
        <v>0</v>
      </c>
      <c r="DR98" s="1026">
        <v>0</v>
      </c>
      <c r="DT98" s="1026">
        <v>0</v>
      </c>
      <c r="DW98" s="1026">
        <v>0</v>
      </c>
      <c r="EB98" s="1026">
        <v>0</v>
      </c>
      <c r="EF98" s="1026">
        <v>0</v>
      </c>
      <c r="EG98" s="1026">
        <v>0</v>
      </c>
      <c r="EJ98" s="1026">
        <v>0</v>
      </c>
      <c r="EM98" s="1026">
        <v>0</v>
      </c>
      <c r="ES98" s="1026">
        <v>1128494956.3208201</v>
      </c>
      <c r="ET98" s="1026">
        <v>50306580</v>
      </c>
      <c r="EU98" s="1026">
        <v>5030658</v>
      </c>
      <c r="EV98" s="1026">
        <v>45275922</v>
      </c>
      <c r="EW98" s="1026">
        <v>0</v>
      </c>
      <c r="EX98" s="1026">
        <v>0</v>
      </c>
      <c r="EY98" s="1026">
        <v>0</v>
      </c>
      <c r="EZ98" s="1026">
        <v>1074566532.3208201</v>
      </c>
      <c r="FA98" s="1026">
        <v>4354509.01</v>
      </c>
      <c r="FB98" s="1026">
        <v>26997211.250000007</v>
      </c>
      <c r="FC98" s="1026">
        <v>1043214812.0608201</v>
      </c>
      <c r="FD98" s="1026">
        <v>3621844</v>
      </c>
      <c r="FF98" s="1026">
        <v>638332.09000000008</v>
      </c>
      <c r="FL98" s="1026">
        <v>1129133288.41082</v>
      </c>
      <c r="FM98" s="1026">
        <v>-0.73183202743530273</v>
      </c>
    </row>
    <row r="99" spans="2:169">
      <c r="B99" s="1790">
        <v>44593</v>
      </c>
      <c r="C99" s="1026">
        <v>0</v>
      </c>
      <c r="D99" s="1026">
        <v>0</v>
      </c>
      <c r="E99" s="1026">
        <v>0</v>
      </c>
      <c r="F99" s="1026">
        <v>0</v>
      </c>
      <c r="Q99" s="1026">
        <v>0</v>
      </c>
      <c r="R99" s="1026">
        <v>0</v>
      </c>
      <c r="S99" s="1026">
        <v>0</v>
      </c>
      <c r="W99" s="1026">
        <v>0</v>
      </c>
      <c r="AA99" s="1026">
        <v>0</v>
      </c>
      <c r="AE99" s="1026">
        <v>0</v>
      </c>
      <c r="AI99" s="1026">
        <v>0</v>
      </c>
      <c r="AM99" s="1026">
        <v>0</v>
      </c>
      <c r="AQ99" s="1026">
        <v>0</v>
      </c>
      <c r="AU99" s="1026">
        <v>0</v>
      </c>
      <c r="AY99" s="1026">
        <v>0</v>
      </c>
      <c r="BC99" s="1026">
        <v>0</v>
      </c>
      <c r="BG99" s="1026">
        <v>0</v>
      </c>
      <c r="BL99" s="1026">
        <v>0</v>
      </c>
      <c r="BM99" s="1026">
        <v>0</v>
      </c>
      <c r="BO99" s="1026">
        <v>0</v>
      </c>
      <c r="BT99" s="1026">
        <v>0</v>
      </c>
      <c r="BV99" s="1026">
        <v>0</v>
      </c>
      <c r="CA99" s="1026">
        <v>0</v>
      </c>
      <c r="CC99" s="1026">
        <v>0</v>
      </c>
      <c r="CI99" s="1026">
        <v>0</v>
      </c>
      <c r="CO99" s="1026">
        <v>0</v>
      </c>
      <c r="CT99" s="1026">
        <v>0</v>
      </c>
      <c r="CU99" s="1026">
        <v>0</v>
      </c>
      <c r="CX99" s="1026">
        <v>0</v>
      </c>
      <c r="DA99" s="1026">
        <v>0</v>
      </c>
      <c r="DE99" s="1026">
        <v>0</v>
      </c>
      <c r="DF99" s="1026">
        <v>0</v>
      </c>
      <c r="DI99" s="1026">
        <v>0</v>
      </c>
      <c r="DL99" s="1026">
        <v>0</v>
      </c>
      <c r="DR99" s="1026">
        <v>0</v>
      </c>
      <c r="DT99" s="1026">
        <v>0</v>
      </c>
      <c r="DW99" s="1026">
        <v>0</v>
      </c>
      <c r="EB99" s="1026">
        <v>0</v>
      </c>
      <c r="EF99" s="1026">
        <v>0</v>
      </c>
      <c r="EG99" s="1026">
        <v>0</v>
      </c>
      <c r="EJ99" s="1026">
        <v>0</v>
      </c>
      <c r="EM99" s="1026">
        <v>0</v>
      </c>
      <c r="ES99" s="1026">
        <v>1120458434.3208201</v>
      </c>
      <c r="ET99" s="1026">
        <v>50306580</v>
      </c>
      <c r="EU99" s="1026">
        <v>5030658</v>
      </c>
      <c r="EV99" s="1026">
        <v>45275922</v>
      </c>
      <c r="EW99" s="1026">
        <v>0</v>
      </c>
      <c r="EX99" s="1026">
        <v>0</v>
      </c>
      <c r="EY99" s="1026">
        <v>0</v>
      </c>
      <c r="EZ99" s="1026">
        <v>1058500925.3208201</v>
      </c>
      <c r="FA99" s="1026">
        <v>4354509.01</v>
      </c>
      <c r="FB99" s="1026">
        <v>26997211.250000007</v>
      </c>
      <c r="FC99" s="1026">
        <v>1027149205.0608201</v>
      </c>
      <c r="FD99" s="1026">
        <v>11650929</v>
      </c>
      <c r="FF99" s="1026">
        <v>638332.09000000008</v>
      </c>
      <c r="FL99" s="1026">
        <v>1121096766.41082</v>
      </c>
    </row>
    <row r="100" spans="2:169">
      <c r="B100" s="1790">
        <v>44621</v>
      </c>
      <c r="C100" s="1026">
        <v>0</v>
      </c>
      <c r="D100" s="1026">
        <v>0</v>
      </c>
      <c r="E100" s="1026">
        <v>0</v>
      </c>
      <c r="F100" s="1026">
        <v>0</v>
      </c>
      <c r="Q100" s="1026">
        <v>0</v>
      </c>
      <c r="R100" s="1026">
        <v>0</v>
      </c>
      <c r="S100" s="1026">
        <v>0</v>
      </c>
      <c r="W100" s="1026">
        <v>0</v>
      </c>
      <c r="AA100" s="1026">
        <v>0</v>
      </c>
      <c r="AE100" s="1026">
        <v>0</v>
      </c>
      <c r="AI100" s="1026">
        <v>0</v>
      </c>
      <c r="AM100" s="1026">
        <v>0</v>
      </c>
      <c r="AQ100" s="1026">
        <v>0</v>
      </c>
      <c r="AU100" s="1026">
        <v>0</v>
      </c>
      <c r="AY100" s="1026">
        <v>0</v>
      </c>
      <c r="BC100" s="1026">
        <v>0</v>
      </c>
      <c r="BG100" s="1026">
        <v>0</v>
      </c>
      <c r="BL100" s="1026">
        <v>0</v>
      </c>
      <c r="BM100" s="1026">
        <v>0</v>
      </c>
      <c r="BO100" s="1026">
        <v>0</v>
      </c>
      <c r="BT100" s="1026">
        <v>0</v>
      </c>
      <c r="BV100" s="1026">
        <v>0</v>
      </c>
      <c r="CA100" s="1026">
        <v>0</v>
      </c>
      <c r="CC100" s="1026">
        <v>0</v>
      </c>
      <c r="CI100" s="1026">
        <v>0</v>
      </c>
      <c r="CO100" s="1026">
        <v>0</v>
      </c>
      <c r="CT100" s="1026">
        <v>0</v>
      </c>
      <c r="CU100" s="1026">
        <v>0</v>
      </c>
      <c r="CX100" s="1026">
        <v>0</v>
      </c>
      <c r="DA100" s="1026">
        <v>0</v>
      </c>
      <c r="DE100" s="1026">
        <v>0</v>
      </c>
      <c r="DF100" s="1026">
        <v>0</v>
      </c>
      <c r="DI100" s="1026">
        <v>0</v>
      </c>
      <c r="DL100" s="1026">
        <v>0</v>
      </c>
      <c r="DR100" s="1026">
        <v>0</v>
      </c>
      <c r="DT100" s="1026">
        <v>0</v>
      </c>
      <c r="DW100" s="1026">
        <v>0</v>
      </c>
      <c r="EB100" s="1026">
        <v>0</v>
      </c>
      <c r="EF100" s="1026">
        <v>0</v>
      </c>
      <c r="EG100" s="1026">
        <v>0</v>
      </c>
      <c r="EJ100" s="1026">
        <v>0</v>
      </c>
      <c r="EM100" s="1026">
        <v>0</v>
      </c>
      <c r="ES100" s="1026">
        <v>1114237425.530292</v>
      </c>
      <c r="ET100" s="1026">
        <v>50306580</v>
      </c>
      <c r="EU100" s="1026">
        <v>5030658</v>
      </c>
      <c r="EV100" s="1026">
        <v>45275922</v>
      </c>
      <c r="EW100" s="1026">
        <v>0</v>
      </c>
      <c r="EX100" s="1026">
        <v>0</v>
      </c>
      <c r="EY100" s="1026">
        <v>0</v>
      </c>
      <c r="EZ100" s="1026">
        <v>1063075957.3208201</v>
      </c>
      <c r="FA100" s="1026">
        <v>4354509.01</v>
      </c>
      <c r="FB100" s="1026">
        <v>26997211.250000007</v>
      </c>
      <c r="FC100" s="1026">
        <v>1031724237.0608201</v>
      </c>
      <c r="FD100" s="1026">
        <v>854888.20947199687</v>
      </c>
      <c r="FF100" s="1026">
        <v>638332.09000000008</v>
      </c>
      <c r="FL100" s="1026">
        <v>1114875757.6202919</v>
      </c>
    </row>
    <row r="101" spans="2:169">
      <c r="B101" s="1790">
        <v>44652</v>
      </c>
      <c r="C101" s="1026">
        <v>0</v>
      </c>
      <c r="D101" s="1026">
        <v>0</v>
      </c>
      <c r="E101" s="1026">
        <v>0</v>
      </c>
      <c r="F101" s="1026">
        <v>0</v>
      </c>
      <c r="Q101" s="1026">
        <v>0</v>
      </c>
      <c r="R101" s="1026">
        <v>0</v>
      </c>
      <c r="S101" s="1026">
        <v>0</v>
      </c>
      <c r="W101" s="1026">
        <v>0</v>
      </c>
      <c r="AA101" s="1026">
        <v>0</v>
      </c>
      <c r="AE101" s="1026">
        <v>0</v>
      </c>
      <c r="AI101" s="1026">
        <v>0</v>
      </c>
      <c r="AM101" s="1026">
        <v>0</v>
      </c>
      <c r="AQ101" s="1026">
        <v>0</v>
      </c>
      <c r="AU101" s="1026">
        <v>0</v>
      </c>
      <c r="AY101" s="1026">
        <v>0</v>
      </c>
      <c r="BC101" s="1026">
        <v>0</v>
      </c>
      <c r="BG101" s="1026">
        <v>0</v>
      </c>
      <c r="BL101" s="1026">
        <v>0</v>
      </c>
      <c r="BM101" s="1026">
        <v>0</v>
      </c>
      <c r="BO101" s="1026">
        <v>0</v>
      </c>
      <c r="BT101" s="1026">
        <v>0</v>
      </c>
      <c r="BV101" s="1026">
        <v>0</v>
      </c>
      <c r="CA101" s="1026">
        <v>0</v>
      </c>
      <c r="CC101" s="1026">
        <v>0</v>
      </c>
      <c r="CI101" s="1026">
        <v>0</v>
      </c>
      <c r="CO101" s="1026">
        <v>0</v>
      </c>
      <c r="CT101" s="1026">
        <v>0</v>
      </c>
      <c r="CU101" s="1026">
        <v>0</v>
      </c>
      <c r="CX101" s="1026">
        <v>0</v>
      </c>
      <c r="DA101" s="1026">
        <v>0</v>
      </c>
      <c r="DE101" s="1026">
        <v>0</v>
      </c>
      <c r="DF101" s="1026">
        <v>0</v>
      </c>
      <c r="DI101" s="1026">
        <v>0</v>
      </c>
      <c r="DL101" s="1026">
        <v>0</v>
      </c>
      <c r="DR101" s="1026">
        <v>0</v>
      </c>
      <c r="DT101" s="1026">
        <v>0</v>
      </c>
      <c r="DW101" s="1026">
        <v>0</v>
      </c>
      <c r="EB101" s="1026">
        <v>0</v>
      </c>
      <c r="EF101" s="1026">
        <v>0</v>
      </c>
      <c r="EG101" s="1026">
        <v>0</v>
      </c>
      <c r="EJ101" s="1026">
        <v>0</v>
      </c>
      <c r="EM101" s="1026">
        <v>0</v>
      </c>
      <c r="ES101" s="1026">
        <v>1159912367.530292</v>
      </c>
      <c r="ET101" s="1026">
        <v>50306580</v>
      </c>
      <c r="EU101" s="1026">
        <v>5030658</v>
      </c>
      <c r="EV101" s="1026">
        <v>45275922</v>
      </c>
      <c r="EW101" s="1026">
        <v>0</v>
      </c>
      <c r="EX101" s="1026">
        <v>0</v>
      </c>
      <c r="EY101" s="1026">
        <v>0</v>
      </c>
      <c r="EZ101" s="1026">
        <v>1107924649.3208201</v>
      </c>
      <c r="FA101" s="1026">
        <v>4354509.01</v>
      </c>
      <c r="FB101" s="1026">
        <v>26997211.250000007</v>
      </c>
      <c r="FC101" s="1026">
        <v>1076572929.0608201</v>
      </c>
      <c r="FD101" s="1026">
        <v>1681138.2094719969</v>
      </c>
      <c r="FF101" s="1026">
        <v>638332.09000000008</v>
      </c>
      <c r="FL101" s="1026">
        <v>1160550699.6202919</v>
      </c>
      <c r="FM101" s="1026">
        <v>-8.1104040145874023E-2</v>
      </c>
    </row>
    <row r="102" spans="2:169">
      <c r="B102" s="1790">
        <v>44682</v>
      </c>
      <c r="C102" s="1026">
        <v>0</v>
      </c>
      <c r="D102" s="1026">
        <v>0</v>
      </c>
      <c r="E102" s="1026">
        <v>0</v>
      </c>
      <c r="F102" s="1026">
        <v>0</v>
      </c>
      <c r="Q102" s="1026">
        <v>0</v>
      </c>
      <c r="R102" s="1026">
        <v>0</v>
      </c>
      <c r="S102" s="1026">
        <v>0</v>
      </c>
      <c r="W102" s="1026">
        <v>0</v>
      </c>
      <c r="AA102" s="1026">
        <v>0</v>
      </c>
      <c r="AE102" s="1026">
        <v>0</v>
      </c>
      <c r="AI102" s="1026">
        <v>0</v>
      </c>
      <c r="AM102" s="1026">
        <v>0</v>
      </c>
      <c r="AQ102" s="1026">
        <v>0</v>
      </c>
      <c r="AU102" s="1026">
        <v>0</v>
      </c>
      <c r="AY102" s="1026">
        <v>0</v>
      </c>
      <c r="BC102" s="1026">
        <v>0</v>
      </c>
      <c r="BG102" s="1026">
        <v>0</v>
      </c>
      <c r="BL102" s="1026">
        <v>0</v>
      </c>
      <c r="BM102" s="1026">
        <v>0</v>
      </c>
      <c r="BO102" s="1026">
        <v>0</v>
      </c>
      <c r="BT102" s="1026">
        <v>0</v>
      </c>
      <c r="BV102" s="1026">
        <v>0</v>
      </c>
      <c r="CA102" s="1026">
        <v>0</v>
      </c>
      <c r="CC102" s="1026">
        <v>0</v>
      </c>
      <c r="CI102" s="1026">
        <v>0</v>
      </c>
      <c r="CO102" s="1026">
        <v>0</v>
      </c>
      <c r="CT102" s="1026">
        <v>0</v>
      </c>
      <c r="CU102" s="1026">
        <v>0</v>
      </c>
      <c r="CX102" s="1026">
        <v>0</v>
      </c>
      <c r="DA102" s="1026">
        <v>0</v>
      </c>
      <c r="DE102" s="1026">
        <v>0</v>
      </c>
      <c r="DF102" s="1026">
        <v>0</v>
      </c>
      <c r="DI102" s="1026">
        <v>0</v>
      </c>
      <c r="DL102" s="1026">
        <v>0</v>
      </c>
      <c r="DR102" s="1026">
        <v>0</v>
      </c>
      <c r="DT102" s="1026">
        <v>0</v>
      </c>
      <c r="DW102" s="1026">
        <v>0</v>
      </c>
      <c r="EB102" s="1026">
        <v>0</v>
      </c>
      <c r="EF102" s="1026">
        <v>0</v>
      </c>
      <c r="EG102" s="1026">
        <v>0</v>
      </c>
      <c r="EJ102" s="1026">
        <v>0</v>
      </c>
      <c r="EM102" s="1026">
        <v>0</v>
      </c>
      <c r="ES102" s="1026">
        <v>1129370780.9776301</v>
      </c>
      <c r="ET102" s="1026">
        <v>50306580</v>
      </c>
      <c r="EU102" s="1026">
        <v>5030658</v>
      </c>
      <c r="EV102" s="1026">
        <v>45275922</v>
      </c>
      <c r="EW102" s="1026">
        <v>0</v>
      </c>
      <c r="EX102" s="1026">
        <v>0</v>
      </c>
      <c r="EY102" s="1026">
        <v>0</v>
      </c>
      <c r="EZ102" s="1026">
        <v>1067691347.1058301</v>
      </c>
      <c r="FA102" s="1026">
        <v>3223435.83</v>
      </c>
      <c r="FB102" s="1026">
        <v>26818421.769999996</v>
      </c>
      <c r="FC102" s="1026">
        <v>1037649489.50583</v>
      </c>
      <c r="FD102" s="1026">
        <v>11372853.871800022</v>
      </c>
      <c r="FF102" s="1026">
        <v>179405.27</v>
      </c>
      <c r="FL102" s="1026">
        <v>1129550186.2476301</v>
      </c>
      <c r="FM102" s="1026">
        <v>-0.52933406829833984</v>
      </c>
    </row>
    <row r="103" spans="2:169">
      <c r="B103" s="1790">
        <v>44713</v>
      </c>
      <c r="C103" s="1026">
        <v>0</v>
      </c>
      <c r="D103" s="1026">
        <v>0</v>
      </c>
      <c r="E103" s="1026">
        <v>0</v>
      </c>
      <c r="P103" s="1026">
        <v>0</v>
      </c>
      <c r="Q103" s="1026">
        <v>0</v>
      </c>
      <c r="R103" s="1026">
        <v>0</v>
      </c>
      <c r="V103" s="1026">
        <v>0</v>
      </c>
      <c r="Z103" s="1026">
        <v>0</v>
      </c>
      <c r="AD103" s="1026">
        <v>0</v>
      </c>
      <c r="AH103" s="1026">
        <v>0</v>
      </c>
      <c r="AL103" s="1026">
        <v>0</v>
      </c>
      <c r="AP103" s="1026">
        <v>0</v>
      </c>
      <c r="AT103" s="1026">
        <v>0</v>
      </c>
      <c r="AX103" s="1026">
        <v>0</v>
      </c>
      <c r="BB103" s="1026">
        <v>0</v>
      </c>
      <c r="BF103" s="1026">
        <v>0</v>
      </c>
      <c r="BK103" s="1026">
        <v>0</v>
      </c>
      <c r="BL103" s="1026">
        <v>0</v>
      </c>
      <c r="BN103" s="1026">
        <v>0</v>
      </c>
      <c r="BS103" s="1026">
        <v>0</v>
      </c>
      <c r="BU103" s="1026">
        <v>0</v>
      </c>
      <c r="BZ103" s="1026">
        <v>0</v>
      </c>
      <c r="CB103" s="1026">
        <v>0</v>
      </c>
      <c r="CH103" s="1026">
        <v>0</v>
      </c>
      <c r="CN103" s="1026">
        <v>0</v>
      </c>
      <c r="CS103" s="1026">
        <v>0</v>
      </c>
      <c r="CT103" s="1026">
        <v>0</v>
      </c>
      <c r="CW103" s="1026">
        <v>0</v>
      </c>
      <c r="CZ103" s="1026">
        <v>0</v>
      </c>
      <c r="DD103" s="1026">
        <v>0</v>
      </c>
      <c r="DE103" s="1026">
        <v>0</v>
      </c>
      <c r="DH103" s="1026">
        <v>0</v>
      </c>
      <c r="DK103" s="1026">
        <v>0</v>
      </c>
      <c r="DQ103" s="1026">
        <v>0</v>
      </c>
      <c r="DS103" s="1026">
        <v>0</v>
      </c>
      <c r="DV103" s="1026">
        <v>0</v>
      </c>
      <c r="EA103" s="1026">
        <v>0</v>
      </c>
      <c r="EE103" s="1026">
        <v>0</v>
      </c>
      <c r="EF103" s="1026">
        <v>0</v>
      </c>
      <c r="EI103" s="1026">
        <v>0</v>
      </c>
      <c r="EL103" s="1026">
        <v>0</v>
      </c>
      <c r="ER103" s="1026">
        <v>1130311834.4851298</v>
      </c>
      <c r="ES103" s="1026">
        <v>50306580</v>
      </c>
      <c r="ET103" s="1026">
        <v>5030658</v>
      </c>
      <c r="EU103" s="1026">
        <v>45275922</v>
      </c>
      <c r="EV103" s="1026">
        <v>0</v>
      </c>
      <c r="EW103" s="1026">
        <v>0</v>
      </c>
      <c r="EX103" s="1026">
        <v>0</v>
      </c>
      <c r="EY103" s="1026">
        <v>1069011240.61333</v>
      </c>
      <c r="EZ103" s="1026">
        <v>3223435.83</v>
      </c>
      <c r="FA103" s="1026">
        <v>26818421.769999996</v>
      </c>
      <c r="FB103" s="1026">
        <v>1038969383.01333</v>
      </c>
      <c r="FC103" s="1026">
        <v>10994013.8718</v>
      </c>
      <c r="FE103" s="1026">
        <v>179405.27</v>
      </c>
      <c r="FK103" s="1026">
        <v>1130491239.7551298</v>
      </c>
    </row>
    <row r="104" spans="2:169">
      <c r="B104" s="1790">
        <v>44743</v>
      </c>
      <c r="C104" s="1026">
        <v>0</v>
      </c>
      <c r="D104" s="1026">
        <v>0</v>
      </c>
      <c r="E104" s="1026">
        <v>0</v>
      </c>
      <c r="F104" s="1026">
        <v>0</v>
      </c>
      <c r="Q104" s="1026">
        <v>0</v>
      </c>
      <c r="R104" s="1026">
        <v>0</v>
      </c>
      <c r="S104" s="1026">
        <v>0</v>
      </c>
      <c r="W104" s="1026">
        <v>0</v>
      </c>
      <c r="AA104" s="1026">
        <v>0</v>
      </c>
      <c r="AE104" s="1026">
        <v>0</v>
      </c>
      <c r="AI104" s="1026">
        <v>0</v>
      </c>
      <c r="AM104" s="1026">
        <v>0</v>
      </c>
      <c r="AQ104" s="1026">
        <v>0</v>
      </c>
      <c r="AU104" s="1026">
        <v>0</v>
      </c>
      <c r="AY104" s="1026">
        <v>0</v>
      </c>
      <c r="BC104" s="1026">
        <v>0</v>
      </c>
      <c r="BG104" s="1026">
        <v>0</v>
      </c>
      <c r="BL104" s="1026">
        <v>0</v>
      </c>
      <c r="BM104" s="1026">
        <v>0</v>
      </c>
      <c r="BO104" s="1026">
        <v>0</v>
      </c>
      <c r="BT104" s="1026">
        <v>0</v>
      </c>
      <c r="BV104" s="1026">
        <v>0</v>
      </c>
      <c r="CA104" s="1026">
        <v>0</v>
      </c>
      <c r="CC104" s="1026">
        <v>0</v>
      </c>
      <c r="CI104" s="1026">
        <v>0</v>
      </c>
      <c r="CO104" s="1026">
        <v>0</v>
      </c>
      <c r="CT104" s="1026">
        <v>0</v>
      </c>
      <c r="CU104" s="1026">
        <v>0</v>
      </c>
      <c r="CX104" s="1026">
        <v>0</v>
      </c>
      <c r="DA104" s="1026">
        <v>0</v>
      </c>
      <c r="DE104" s="1026">
        <v>0</v>
      </c>
      <c r="DF104" s="1026">
        <v>0</v>
      </c>
      <c r="DI104" s="1026">
        <v>0</v>
      </c>
      <c r="DL104" s="1026">
        <v>0</v>
      </c>
      <c r="DR104" s="1026">
        <v>0</v>
      </c>
      <c r="DT104" s="1026">
        <v>0</v>
      </c>
      <c r="DW104" s="1026">
        <v>0</v>
      </c>
      <c r="EB104" s="1026">
        <v>0</v>
      </c>
      <c r="EF104" s="1026">
        <v>0</v>
      </c>
      <c r="EG104" s="1026">
        <v>0</v>
      </c>
      <c r="EJ104" s="1026">
        <v>0</v>
      </c>
      <c r="EM104" s="1026">
        <v>0</v>
      </c>
      <c r="ES104" s="1026">
        <v>1114958490.4851298</v>
      </c>
      <c r="ET104" s="1026">
        <v>50306580</v>
      </c>
      <c r="EU104" s="1026">
        <v>5030658</v>
      </c>
      <c r="EV104" s="1026">
        <v>45275922</v>
      </c>
      <c r="EW104" s="1026">
        <v>0</v>
      </c>
      <c r="EX104" s="1026">
        <v>0</v>
      </c>
      <c r="EY104" s="1026">
        <v>0</v>
      </c>
      <c r="EZ104" s="1026">
        <v>1049430395.61333</v>
      </c>
      <c r="FA104" s="1026">
        <v>2498066.83</v>
      </c>
      <c r="FB104" s="1026">
        <v>26818421.769999996</v>
      </c>
      <c r="FC104" s="1026">
        <v>1020113907.01333</v>
      </c>
      <c r="FD104" s="1026">
        <v>15221514.8718</v>
      </c>
      <c r="FF104" s="1026">
        <v>179404.96816613196</v>
      </c>
      <c r="FL104" s="1026">
        <v>1115137895.4532959</v>
      </c>
    </row>
    <row r="105" spans="2:169">
      <c r="B105" s="1790">
        <v>44774</v>
      </c>
      <c r="C105" s="1026">
        <v>0</v>
      </c>
      <c r="D105" s="1026">
        <v>0</v>
      </c>
      <c r="E105" s="1026">
        <v>0</v>
      </c>
      <c r="F105" s="1026">
        <v>0</v>
      </c>
      <c r="Q105" s="1026">
        <v>0</v>
      </c>
      <c r="R105" s="1026">
        <v>0</v>
      </c>
      <c r="S105" s="1026">
        <v>0</v>
      </c>
      <c r="W105" s="1026">
        <v>0</v>
      </c>
      <c r="AA105" s="1026">
        <v>0</v>
      </c>
      <c r="AE105" s="1026">
        <v>0</v>
      </c>
      <c r="AI105" s="1026">
        <v>0</v>
      </c>
      <c r="AM105" s="1026">
        <v>0</v>
      </c>
      <c r="AQ105" s="1026">
        <v>0</v>
      </c>
      <c r="AU105" s="1026">
        <v>0</v>
      </c>
      <c r="AY105" s="1026">
        <v>0</v>
      </c>
      <c r="BC105" s="1026">
        <v>0</v>
      </c>
      <c r="BG105" s="1026">
        <v>0</v>
      </c>
      <c r="BL105" s="1026">
        <v>0</v>
      </c>
      <c r="BM105" s="1026">
        <v>0</v>
      </c>
      <c r="BO105" s="1026">
        <v>0</v>
      </c>
      <c r="BT105" s="1026">
        <v>0</v>
      </c>
      <c r="BV105" s="1026">
        <v>0</v>
      </c>
      <c r="CA105" s="1026">
        <v>0</v>
      </c>
      <c r="CC105" s="1026">
        <v>0</v>
      </c>
      <c r="CI105" s="1026">
        <v>0</v>
      </c>
      <c r="CO105" s="1026">
        <v>0</v>
      </c>
      <c r="CT105" s="1026">
        <v>0</v>
      </c>
      <c r="CU105" s="1026">
        <v>0</v>
      </c>
      <c r="CX105" s="1026">
        <v>0</v>
      </c>
      <c r="DA105" s="1026">
        <v>0</v>
      </c>
      <c r="DE105" s="1026">
        <v>0</v>
      </c>
      <c r="DF105" s="1026">
        <v>0</v>
      </c>
      <c r="DI105" s="1026">
        <v>0</v>
      </c>
      <c r="DL105" s="1026">
        <v>0</v>
      </c>
      <c r="DR105" s="1026">
        <v>0</v>
      </c>
      <c r="DT105" s="1026">
        <v>0</v>
      </c>
      <c r="DW105" s="1026">
        <v>0</v>
      </c>
      <c r="EB105" s="1026">
        <v>0</v>
      </c>
      <c r="EF105" s="1026">
        <v>0</v>
      </c>
      <c r="EG105" s="1026">
        <v>0</v>
      </c>
      <c r="EJ105" s="1026">
        <v>0</v>
      </c>
      <c r="EM105" s="1026">
        <v>0</v>
      </c>
      <c r="ES105" s="1026">
        <v>1100004147.4851298</v>
      </c>
      <c r="ET105" s="1026">
        <v>50306580</v>
      </c>
      <c r="EU105" s="1026">
        <v>5030658</v>
      </c>
      <c r="EV105" s="1026">
        <v>45275922</v>
      </c>
      <c r="EW105" s="1026">
        <v>0</v>
      </c>
      <c r="EX105" s="1026">
        <v>0</v>
      </c>
      <c r="EY105" s="1026">
        <v>0</v>
      </c>
      <c r="EZ105" s="1026">
        <v>1030103532.61333</v>
      </c>
      <c r="FA105" s="1026">
        <v>2498066.83</v>
      </c>
      <c r="FB105" s="1026">
        <v>26818421.769999996</v>
      </c>
      <c r="FC105" s="1026">
        <v>1000787044.01333</v>
      </c>
      <c r="FD105" s="1026">
        <v>19594034.871799998</v>
      </c>
      <c r="FF105" s="1026">
        <v>179404.96816613196</v>
      </c>
      <c r="FL105" s="1026">
        <v>1100183552.4532959</v>
      </c>
    </row>
    <row r="106" spans="2:169">
      <c r="B106" s="1790">
        <v>44805</v>
      </c>
      <c r="C106" s="1026">
        <v>0</v>
      </c>
      <c r="D106" s="1026">
        <v>0</v>
      </c>
      <c r="E106" s="1026">
        <v>0</v>
      </c>
      <c r="F106" s="1026">
        <v>0</v>
      </c>
      <c r="Q106" s="1026">
        <v>0</v>
      </c>
      <c r="R106" s="1026">
        <v>0</v>
      </c>
      <c r="S106" s="1026">
        <v>0</v>
      </c>
      <c r="W106" s="1026">
        <v>0</v>
      </c>
      <c r="AA106" s="1026">
        <v>0</v>
      </c>
      <c r="AE106" s="1026">
        <v>0</v>
      </c>
      <c r="AI106" s="1026">
        <v>0</v>
      </c>
      <c r="AM106" s="1026">
        <v>0</v>
      </c>
      <c r="AQ106" s="1026">
        <v>0</v>
      </c>
      <c r="AU106" s="1026">
        <v>0</v>
      </c>
      <c r="AY106" s="1026">
        <v>0</v>
      </c>
      <c r="BC106" s="1026">
        <v>0</v>
      </c>
      <c r="BG106" s="1026">
        <v>0</v>
      </c>
      <c r="BL106" s="1026">
        <v>0</v>
      </c>
      <c r="BM106" s="1026">
        <v>0</v>
      </c>
      <c r="BO106" s="1026">
        <v>0</v>
      </c>
      <c r="BT106" s="1026">
        <v>0</v>
      </c>
      <c r="BV106" s="1026">
        <v>0</v>
      </c>
      <c r="CA106" s="1026">
        <v>0</v>
      </c>
      <c r="CC106" s="1026">
        <v>0</v>
      </c>
      <c r="CI106" s="1026">
        <v>0</v>
      </c>
      <c r="CO106" s="1026">
        <v>0</v>
      </c>
      <c r="CT106" s="1026">
        <v>0</v>
      </c>
      <c r="CU106" s="1026">
        <v>0</v>
      </c>
      <c r="CX106" s="1026">
        <v>0</v>
      </c>
      <c r="DA106" s="1026">
        <v>0</v>
      </c>
      <c r="DE106" s="1026">
        <v>0</v>
      </c>
      <c r="DF106" s="1026">
        <v>0</v>
      </c>
      <c r="DI106" s="1026">
        <v>0</v>
      </c>
      <c r="DL106" s="1026">
        <v>0</v>
      </c>
      <c r="DR106" s="1026">
        <v>0</v>
      </c>
      <c r="DT106" s="1026">
        <v>0</v>
      </c>
      <c r="DW106" s="1026">
        <v>0</v>
      </c>
      <c r="EB106" s="1026">
        <v>0</v>
      </c>
      <c r="EF106" s="1026">
        <v>0</v>
      </c>
      <c r="EG106" s="1026">
        <v>0</v>
      </c>
      <c r="EJ106" s="1026">
        <v>0</v>
      </c>
      <c r="EM106" s="1026">
        <v>0</v>
      </c>
      <c r="ES106" s="1026">
        <v>1067677888.4851301</v>
      </c>
      <c r="ET106" s="1026">
        <v>50306580</v>
      </c>
      <c r="EU106" s="1026">
        <v>5030658</v>
      </c>
      <c r="EV106" s="1026">
        <v>45275922</v>
      </c>
      <c r="EW106" s="1026">
        <v>0</v>
      </c>
      <c r="EX106" s="1026">
        <v>0</v>
      </c>
      <c r="EY106" s="1026">
        <v>0</v>
      </c>
      <c r="EZ106" s="1026">
        <v>1001568454.61333</v>
      </c>
      <c r="FA106" s="1026">
        <v>1303435.83</v>
      </c>
      <c r="FB106" s="1026">
        <v>26818421.769999996</v>
      </c>
      <c r="FC106" s="1026">
        <v>973446597.01332998</v>
      </c>
      <c r="FD106" s="1026">
        <v>15802853.871800022</v>
      </c>
      <c r="FF106" s="1026">
        <v>179404.96816613196</v>
      </c>
      <c r="FL106" s="1026">
        <v>1067857293.4532962</v>
      </c>
    </row>
    <row r="107" spans="2:169">
      <c r="B107" s="1790">
        <v>44835</v>
      </c>
      <c r="C107" s="1026">
        <v>0</v>
      </c>
      <c r="D107" s="1026">
        <v>0</v>
      </c>
      <c r="E107" s="1026">
        <v>0</v>
      </c>
      <c r="F107" s="1026">
        <v>0</v>
      </c>
      <c r="Q107" s="1026">
        <v>0</v>
      </c>
      <c r="R107" s="1026">
        <v>0</v>
      </c>
      <c r="S107" s="1026">
        <v>0</v>
      </c>
      <c r="W107" s="1026">
        <v>0</v>
      </c>
      <c r="AA107" s="1026">
        <v>0</v>
      </c>
      <c r="AE107" s="1026">
        <v>0</v>
      </c>
      <c r="AI107" s="1026">
        <v>0</v>
      </c>
      <c r="AM107" s="1026">
        <v>0</v>
      </c>
      <c r="AQ107" s="1026">
        <v>0</v>
      </c>
      <c r="AU107" s="1026">
        <v>0</v>
      </c>
      <c r="AY107" s="1026">
        <v>0</v>
      </c>
      <c r="BC107" s="1026">
        <v>0</v>
      </c>
      <c r="BG107" s="1026">
        <v>0</v>
      </c>
      <c r="BL107" s="1026">
        <v>0</v>
      </c>
      <c r="BM107" s="1026">
        <v>0</v>
      </c>
      <c r="BO107" s="1026">
        <v>0</v>
      </c>
      <c r="BT107" s="1026">
        <v>0</v>
      </c>
      <c r="BV107" s="1026">
        <v>0</v>
      </c>
      <c r="CA107" s="1026">
        <v>0</v>
      </c>
      <c r="CC107" s="1026">
        <v>0</v>
      </c>
      <c r="CI107" s="1026">
        <v>0</v>
      </c>
      <c r="CO107" s="1026">
        <v>0</v>
      </c>
      <c r="CT107" s="1026">
        <v>0</v>
      </c>
      <c r="CU107" s="1026">
        <v>0</v>
      </c>
      <c r="CX107" s="1026">
        <v>0</v>
      </c>
      <c r="DA107" s="1026">
        <v>0</v>
      </c>
      <c r="DE107" s="1026">
        <v>0</v>
      </c>
      <c r="DF107" s="1026">
        <v>0</v>
      </c>
      <c r="DI107" s="1026">
        <v>0</v>
      </c>
      <c r="DL107" s="1026">
        <v>0</v>
      </c>
      <c r="DR107" s="1026">
        <v>0</v>
      </c>
      <c r="DT107" s="1026">
        <v>0</v>
      </c>
      <c r="DW107" s="1026">
        <v>0</v>
      </c>
      <c r="EB107" s="1026">
        <v>0</v>
      </c>
      <c r="EF107" s="1026">
        <v>0</v>
      </c>
      <c r="EG107" s="1026">
        <v>0</v>
      </c>
      <c r="EJ107" s="1026">
        <v>0</v>
      </c>
      <c r="EM107" s="1026">
        <v>0</v>
      </c>
      <c r="ES107" s="1026">
        <v>1067677888.4851301</v>
      </c>
      <c r="ET107" s="1026">
        <v>50306580</v>
      </c>
      <c r="EU107" s="1026">
        <v>5030658</v>
      </c>
      <c r="EV107" s="1026">
        <v>45275922</v>
      </c>
      <c r="EW107" s="1026">
        <v>0</v>
      </c>
      <c r="EX107" s="1026">
        <v>0</v>
      </c>
      <c r="EY107" s="1026">
        <v>0</v>
      </c>
      <c r="EZ107" s="1026">
        <v>1001568454.61333</v>
      </c>
      <c r="FA107" s="1026">
        <v>1303435.83</v>
      </c>
      <c r="FB107" s="1026">
        <v>26818421.769999996</v>
      </c>
      <c r="FC107" s="1026">
        <v>973446597.01332998</v>
      </c>
      <c r="FD107" s="1026">
        <v>15802853.871800022</v>
      </c>
      <c r="FF107" s="1026">
        <v>179404.96816613196</v>
      </c>
      <c r="FL107" s="1026">
        <v>1067857293.4532962</v>
      </c>
      <c r="FM107" s="1026">
        <v>0.46999967098236084</v>
      </c>
    </row>
    <row r="108" spans="2:169">
      <c r="B108" s="1790">
        <v>44866</v>
      </c>
      <c r="C108" s="1026">
        <v>0</v>
      </c>
      <c r="D108" s="1026">
        <v>0</v>
      </c>
      <c r="E108" s="1026">
        <v>0</v>
      </c>
      <c r="F108" s="1026">
        <v>0</v>
      </c>
      <c r="Q108" s="1026">
        <v>0</v>
      </c>
      <c r="R108" s="1026">
        <v>0</v>
      </c>
      <c r="S108" s="1026">
        <v>0</v>
      </c>
      <c r="W108" s="1026">
        <v>0</v>
      </c>
      <c r="AA108" s="1026">
        <v>0</v>
      </c>
      <c r="AE108" s="1026">
        <v>0</v>
      </c>
      <c r="AI108" s="1026">
        <v>0</v>
      </c>
      <c r="AM108" s="1026">
        <v>0</v>
      </c>
      <c r="AQ108" s="1026">
        <v>0</v>
      </c>
      <c r="AU108" s="1026">
        <v>0</v>
      </c>
      <c r="AY108" s="1026">
        <v>0</v>
      </c>
      <c r="BC108" s="1026">
        <v>0</v>
      </c>
      <c r="BG108" s="1026">
        <v>0</v>
      </c>
      <c r="BL108" s="1026">
        <v>0</v>
      </c>
      <c r="BM108" s="1026">
        <v>0</v>
      </c>
      <c r="BO108" s="1026">
        <v>0</v>
      </c>
      <c r="BT108" s="1026">
        <v>0</v>
      </c>
      <c r="BV108" s="1026">
        <v>0</v>
      </c>
      <c r="CA108" s="1026">
        <v>0</v>
      </c>
      <c r="CC108" s="1026">
        <v>0</v>
      </c>
      <c r="CI108" s="1026">
        <v>0</v>
      </c>
      <c r="CO108" s="1026">
        <v>0</v>
      </c>
      <c r="CT108" s="1026">
        <v>0</v>
      </c>
      <c r="CU108" s="1026">
        <v>0</v>
      </c>
      <c r="CX108" s="1026">
        <v>0</v>
      </c>
      <c r="DA108" s="1026">
        <v>0</v>
      </c>
      <c r="DE108" s="1026">
        <v>0</v>
      </c>
      <c r="DF108" s="1026">
        <v>0</v>
      </c>
      <c r="DI108" s="1026">
        <v>0</v>
      </c>
      <c r="DL108" s="1026">
        <v>0</v>
      </c>
      <c r="DR108" s="1026">
        <v>0</v>
      </c>
      <c r="DT108" s="1026">
        <v>0</v>
      </c>
      <c r="DW108" s="1026">
        <v>0</v>
      </c>
      <c r="EB108" s="1026">
        <v>0</v>
      </c>
      <c r="EF108" s="1026">
        <v>0</v>
      </c>
      <c r="EG108" s="1026">
        <v>0</v>
      </c>
      <c r="EJ108" s="1026">
        <v>0</v>
      </c>
      <c r="EM108" s="1026">
        <v>0</v>
      </c>
      <c r="ES108" s="1026">
        <v>1067677888.4851301</v>
      </c>
      <c r="ET108" s="1026">
        <v>50306580</v>
      </c>
      <c r="EU108" s="1026">
        <v>5030658</v>
      </c>
      <c r="EV108" s="1026">
        <v>45275922</v>
      </c>
      <c r="EW108" s="1026">
        <v>0</v>
      </c>
      <c r="EX108" s="1026">
        <v>0</v>
      </c>
      <c r="EY108" s="1026">
        <v>0</v>
      </c>
      <c r="EZ108" s="1026">
        <v>1001568454.61333</v>
      </c>
      <c r="FA108" s="1026">
        <v>1303435.83</v>
      </c>
      <c r="FB108" s="1026">
        <v>26818421.769999996</v>
      </c>
      <c r="FC108" s="1026">
        <v>973446597.01332998</v>
      </c>
      <c r="FD108" s="1026">
        <v>15802853.871800022</v>
      </c>
      <c r="FF108" s="1026">
        <v>179404.96816613196</v>
      </c>
      <c r="FL108" s="1026">
        <v>1067857293.4532962</v>
      </c>
      <c r="FM108" s="1026">
        <v>0.46999967098236084</v>
      </c>
    </row>
    <row r="109" spans="2:169">
      <c r="B109" s="1790">
        <v>44896</v>
      </c>
      <c r="C109" s="1026">
        <v>0</v>
      </c>
      <c r="D109" s="1026">
        <v>0</v>
      </c>
      <c r="E109" s="1026">
        <v>0</v>
      </c>
      <c r="F109" s="1026">
        <v>0</v>
      </c>
      <c r="Q109" s="1026">
        <v>0</v>
      </c>
      <c r="R109" s="1026">
        <v>0</v>
      </c>
      <c r="S109" s="1026">
        <v>0</v>
      </c>
      <c r="W109" s="1026">
        <v>0</v>
      </c>
      <c r="AA109" s="1026">
        <v>0</v>
      </c>
      <c r="AE109" s="1026">
        <v>0</v>
      </c>
      <c r="AI109" s="1026">
        <v>0</v>
      </c>
      <c r="AM109" s="1026">
        <v>0</v>
      </c>
      <c r="AQ109" s="1026">
        <v>0</v>
      </c>
      <c r="AU109" s="1026">
        <v>0</v>
      </c>
      <c r="AY109" s="1026">
        <v>0</v>
      </c>
      <c r="BC109" s="1026">
        <v>0</v>
      </c>
      <c r="BG109" s="1026">
        <v>0</v>
      </c>
      <c r="BL109" s="1026">
        <v>0</v>
      </c>
      <c r="BM109" s="1026">
        <v>0</v>
      </c>
      <c r="BO109" s="1026">
        <v>0</v>
      </c>
      <c r="BT109" s="1026">
        <v>0</v>
      </c>
      <c r="BV109" s="1026">
        <v>0</v>
      </c>
      <c r="CA109" s="1026">
        <v>0</v>
      </c>
      <c r="CC109" s="1026">
        <v>0</v>
      </c>
      <c r="CI109" s="1026">
        <v>0</v>
      </c>
      <c r="CO109" s="1026">
        <v>0</v>
      </c>
      <c r="CT109" s="1026">
        <v>0</v>
      </c>
      <c r="CU109" s="1026">
        <v>0</v>
      </c>
      <c r="CX109" s="1026">
        <v>0</v>
      </c>
      <c r="DA109" s="1026">
        <v>0</v>
      </c>
      <c r="DE109" s="1026">
        <v>0</v>
      </c>
      <c r="DF109" s="1026">
        <v>0</v>
      </c>
      <c r="DI109" s="1026">
        <v>0</v>
      </c>
      <c r="DL109" s="1026">
        <v>0</v>
      </c>
      <c r="DR109" s="1026">
        <v>0</v>
      </c>
      <c r="DT109" s="1026">
        <v>0</v>
      </c>
      <c r="DW109" s="1026">
        <v>0</v>
      </c>
      <c r="EB109" s="1026">
        <v>0</v>
      </c>
      <c r="EF109" s="1026">
        <v>0</v>
      </c>
      <c r="EG109" s="1026">
        <v>0</v>
      </c>
      <c r="EJ109" s="1026">
        <v>0</v>
      </c>
      <c r="EM109" s="1026">
        <v>0</v>
      </c>
      <c r="ES109" s="1026">
        <v>1085291216.4851301</v>
      </c>
      <c r="ET109" s="1026">
        <v>50306580</v>
      </c>
      <c r="EU109" s="1026">
        <v>5030658</v>
      </c>
      <c r="EV109" s="1026">
        <v>45275922</v>
      </c>
      <c r="EW109" s="1026">
        <v>0</v>
      </c>
      <c r="EX109" s="1026">
        <v>0</v>
      </c>
      <c r="EY109" s="1026">
        <v>0</v>
      </c>
      <c r="EZ109" s="1026">
        <v>1019122479.61333</v>
      </c>
      <c r="FA109" s="1026">
        <v>1303435.83</v>
      </c>
      <c r="FB109" s="1026">
        <v>26818421.769999996</v>
      </c>
      <c r="FC109" s="1026">
        <v>991000622.01332998</v>
      </c>
      <c r="FD109" s="1026">
        <v>15862156.8718</v>
      </c>
      <c r="FF109" s="1026">
        <v>179404.96816613196</v>
      </c>
      <c r="FL109" s="1026">
        <v>1085470621.4532962</v>
      </c>
    </row>
  </sheetData>
  <customSheetViews>
    <customSheetView guid="{89CA84C2-78F5-4B05-8F1D-B7C5F97BCB4E}">
      <pane xSplit="2" ySplit="4" topLeftCell="FE32" activePane="bottomRight" state="frozen"/>
      <selection pane="bottomRight" activeCell="A44" sqref="A44:XFD44"/>
      <pageMargins left="0.7" right="0.7" top="0.75" bottom="0.75" header="0.3" footer="0.3"/>
    </customSheetView>
    <customSheetView guid="{D45E5F9E-4EA6-40A2-8A1D-3AC67FB8CE54}">
      <pane xSplit="2" ySplit="4" topLeftCell="FE39" activePane="bottomRight" state="frozen"/>
      <selection pane="bottomRight" activeCell="B50" sqref="B50:FM50"/>
      <pageMargins left="0.7" right="0.7" top="0.75" bottom="0.75" header="0.3" footer="0.3"/>
    </customSheetView>
    <customSheetView guid="{705E0D18-9A83-42CA-8732-90923BE2EC7D}">
      <pane xSplit="2" ySplit="4" topLeftCell="FE39" activePane="bottomRight" state="frozen"/>
      <selection pane="bottomRight" activeCell="B49" sqref="B49:B50"/>
      <pageMargins left="0.7" right="0.7" top="0.75" bottom="0.75" header="0.3" footer="0.3"/>
    </customSheetView>
  </customSheetView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D3:ET114"/>
  <sheetViews>
    <sheetView workbookViewId="0">
      <pane xSplit="4" ySplit="5" topLeftCell="E111" activePane="bottomRight" state="frozen"/>
      <selection pane="topRight" activeCell="E1" sqref="E1"/>
      <selection pane="bottomLeft" activeCell="A6" sqref="A6"/>
      <selection pane="bottomRight" activeCell="E113" sqref="E113:E114"/>
    </sheetView>
  </sheetViews>
  <sheetFormatPr defaultColWidth="8.88671875" defaultRowHeight="15.75"/>
  <cols>
    <col min="1" max="1" width="2.88671875" style="1026" customWidth="1"/>
    <col min="2" max="2" width="4.6640625" style="1026" customWidth="1"/>
    <col min="3" max="3" width="4.109375" style="1026" customWidth="1"/>
    <col min="4" max="4" width="8.88671875" style="1026"/>
    <col min="5" max="5" width="9.33203125" style="1026" bestFit="1" customWidth="1"/>
    <col min="6" max="6" width="9.109375" style="1026" bestFit="1" customWidth="1"/>
    <col min="7" max="7" width="20.44140625" style="1351" bestFit="1" customWidth="1"/>
    <col min="8" max="8" width="11.77734375" style="1026" customWidth="1"/>
    <col min="9" max="10" width="12.33203125" style="1026" bestFit="1" customWidth="1"/>
    <col min="11" max="12" width="8.88671875" style="1026"/>
    <col min="13" max="15" width="10.33203125" style="1026" bestFit="1" customWidth="1"/>
    <col min="16" max="16" width="8.88671875" style="1026"/>
    <col min="17" max="17" width="7.77734375" style="1026" bestFit="1" customWidth="1"/>
    <col min="18" max="19" width="8.88671875" style="1026"/>
    <col min="20" max="20" width="7.77734375" style="1026" bestFit="1" customWidth="1"/>
    <col min="21" max="23" width="8.88671875" style="1026"/>
    <col min="24" max="25" width="7.77734375" style="1026" bestFit="1" customWidth="1"/>
    <col min="26" max="27" width="8.88671875" style="1026"/>
    <col min="28" max="28" width="7.77734375" style="1026" bestFit="1" customWidth="1"/>
    <col min="29" max="31" width="8.88671875" style="1026"/>
    <col min="32" max="32" width="7.77734375" style="1026" bestFit="1" customWidth="1"/>
    <col min="33" max="36" width="8.88671875" style="1026"/>
    <col min="37" max="37" width="7.77734375" style="1026" bestFit="1" customWidth="1"/>
    <col min="38" max="40" width="8.88671875" style="1026"/>
    <col min="41" max="41" width="11.44140625" style="1026" bestFit="1" customWidth="1"/>
    <col min="42" max="42" width="10.77734375" style="1026" bestFit="1" customWidth="1"/>
    <col min="43" max="43" width="10.33203125" style="1026" bestFit="1" customWidth="1"/>
    <col min="44" max="44" width="10.5546875" style="1026" customWidth="1"/>
    <col min="45" max="45" width="9.33203125" style="1026" bestFit="1" customWidth="1"/>
    <col min="46" max="50" width="8.88671875" style="1026"/>
    <col min="51" max="51" width="12.33203125" style="1026" bestFit="1" customWidth="1"/>
    <col min="52" max="52" width="7.77734375" style="1026" bestFit="1" customWidth="1"/>
    <col min="53" max="54" width="8.88671875" style="1026"/>
    <col min="55" max="55" width="11" style="1026" bestFit="1" customWidth="1"/>
    <col min="56" max="56" width="12.33203125" style="1026" bestFit="1" customWidth="1"/>
    <col min="57" max="57" width="7.77734375" style="1026" bestFit="1" customWidth="1"/>
    <col min="58" max="63" width="8.88671875" style="1026"/>
    <col min="64" max="65" width="7.77734375" style="1026" bestFit="1" customWidth="1"/>
    <col min="66" max="71" width="8.88671875" style="1026"/>
    <col min="72" max="72" width="24.6640625" style="1026" customWidth="1"/>
    <col min="73" max="73" width="7.77734375" style="1026" bestFit="1" customWidth="1"/>
    <col min="74" max="77" width="8.88671875" style="1026"/>
    <col min="78" max="78" width="9" style="1026" bestFit="1" customWidth="1"/>
    <col min="79" max="80" width="8.88671875" style="1026"/>
    <col min="81" max="81" width="20.77734375" style="1026" customWidth="1"/>
    <col min="82" max="82" width="9.109375" style="1026" bestFit="1" customWidth="1"/>
    <col min="83" max="83" width="8.88671875" style="1026"/>
    <col min="84" max="84" width="9.109375" style="1026" bestFit="1" customWidth="1"/>
    <col min="85" max="87" width="8.88671875" style="1026"/>
    <col min="88" max="88" width="9.88671875" style="1026" bestFit="1" customWidth="1"/>
    <col min="89" max="89" width="8.88671875" style="1026"/>
    <col min="90" max="90" width="9.88671875" style="1026" bestFit="1" customWidth="1"/>
    <col min="91" max="91" width="9" style="1026" bestFit="1" customWidth="1"/>
    <col min="92" max="94" width="8.88671875" style="1026"/>
    <col min="95" max="95" width="25.77734375" style="1026" customWidth="1"/>
    <col min="96" max="96" width="8.88671875" style="1026"/>
    <col min="97" max="97" width="11.88671875" style="1026" bestFit="1" customWidth="1"/>
    <col min="98" max="98" width="8.88671875" style="1026"/>
    <col min="99" max="99" width="14" style="1026" customWidth="1"/>
    <col min="100" max="100" width="18" style="1026" customWidth="1"/>
    <col min="101" max="101" width="11.109375" style="1026" bestFit="1" customWidth="1"/>
    <col min="102" max="102" width="8.88671875" style="1026"/>
    <col min="103" max="103" width="7.77734375" style="1026" bestFit="1" customWidth="1"/>
    <col min="104" max="104" width="8.88671875" style="1026"/>
    <col min="105" max="105" width="7.77734375" style="1026" bestFit="1" customWidth="1"/>
    <col min="106" max="108" width="8.88671875" style="1026"/>
    <col min="109" max="109" width="7.77734375" style="1026" bestFit="1" customWidth="1"/>
    <col min="110" max="112" width="8.88671875" style="1026"/>
    <col min="113" max="113" width="7.77734375" style="1026" bestFit="1" customWidth="1"/>
    <col min="114" max="117" width="8.88671875" style="1026"/>
    <col min="118" max="118" width="7.77734375" style="1026" bestFit="1" customWidth="1"/>
    <col min="119" max="119" width="8.88671875" style="1026"/>
    <col min="120" max="120" width="7.77734375" style="1026" bestFit="1" customWidth="1"/>
    <col min="121" max="123" width="8.88671875" style="1026"/>
    <col min="124" max="124" width="7.77734375" style="1026" bestFit="1" customWidth="1"/>
    <col min="125" max="128" width="8.88671875" style="1026"/>
    <col min="129" max="129" width="11.44140625" style="1026" bestFit="1" customWidth="1"/>
    <col min="130" max="130" width="8.88671875" style="1026"/>
    <col min="131" max="131" width="8.33203125" style="1026" bestFit="1" customWidth="1"/>
    <col min="132" max="132" width="9.109375" style="1026" bestFit="1" customWidth="1"/>
    <col min="133" max="133" width="8.88671875" style="1026"/>
    <col min="134" max="134" width="11.44140625" style="1026" bestFit="1" customWidth="1"/>
    <col min="135" max="135" width="9.21875" style="1026" bestFit="1" customWidth="1"/>
    <col min="136" max="137" width="8.88671875" style="1026"/>
    <col min="138" max="140" width="11.44140625" style="1026" bestFit="1" customWidth="1"/>
    <col min="141" max="141" width="10.33203125" style="1026" bestFit="1" customWidth="1"/>
    <col min="142" max="142" width="8.88671875" style="1026"/>
    <col min="143" max="143" width="12.33203125" style="1026" bestFit="1" customWidth="1"/>
    <col min="144" max="148" width="8.88671875" style="1026"/>
    <col min="149" max="149" width="17.44140625" style="1027" bestFit="1" customWidth="1"/>
    <col min="150" max="16384" width="8.88671875" style="1026"/>
  </cols>
  <sheetData>
    <row r="3" spans="4:149" ht="15">
      <c r="D3" s="1198"/>
      <c r="E3" s="1198" t="s">
        <v>1424</v>
      </c>
      <c r="F3" s="1198"/>
      <c r="G3" s="1350" t="s">
        <v>1462</v>
      </c>
      <c r="H3" s="1198"/>
      <c r="I3" s="1198" t="s">
        <v>1611</v>
      </c>
      <c r="J3" s="1198"/>
      <c r="K3" s="1198"/>
      <c r="L3" s="1198"/>
      <c r="M3" s="1198" t="s">
        <v>1612</v>
      </c>
      <c r="N3" s="1198"/>
      <c r="O3" s="1198"/>
      <c r="P3" s="1198"/>
      <c r="Q3" s="1198"/>
      <c r="R3" s="1198"/>
      <c r="S3" s="1198"/>
      <c r="T3" s="1198"/>
      <c r="U3" s="1198"/>
      <c r="V3" s="1198"/>
      <c r="W3" s="1198"/>
      <c r="X3" s="1198" t="s">
        <v>1613</v>
      </c>
      <c r="Y3" s="1198"/>
      <c r="Z3" s="1198"/>
      <c r="AA3" s="1198"/>
      <c r="AB3" s="1198"/>
      <c r="AC3" s="1198"/>
      <c r="AD3" s="1198"/>
      <c r="AE3" s="1198"/>
      <c r="AF3" s="1198" t="s">
        <v>1614</v>
      </c>
      <c r="AG3" s="1198"/>
      <c r="AH3" s="1198"/>
      <c r="AI3" s="1198"/>
      <c r="AJ3" s="1198"/>
      <c r="AK3" s="1198" t="s">
        <v>1615</v>
      </c>
      <c r="AL3" s="1198"/>
      <c r="AM3" s="1198"/>
      <c r="AN3" s="1198"/>
      <c r="AO3" s="1198" t="s">
        <v>1616</v>
      </c>
      <c r="AP3" s="1198"/>
      <c r="AQ3" s="1198"/>
      <c r="AR3" s="1198"/>
      <c r="AS3" s="1198"/>
      <c r="AT3" s="1198"/>
      <c r="AU3" s="1198"/>
      <c r="AV3" s="1198"/>
      <c r="AW3" s="1198"/>
      <c r="AX3" s="1198"/>
      <c r="AY3" s="1198" t="s">
        <v>1617</v>
      </c>
      <c r="AZ3" s="1198"/>
      <c r="BA3" s="1198"/>
      <c r="BB3" s="1198"/>
      <c r="BC3" s="1198"/>
      <c r="BD3" s="1198"/>
      <c r="BE3" s="1198"/>
      <c r="BF3" s="1198"/>
      <c r="BG3" s="1198"/>
      <c r="BH3" s="1198"/>
      <c r="BI3" s="1198"/>
      <c r="BJ3" s="1198"/>
      <c r="BK3" s="1198"/>
      <c r="BL3" s="1198" t="s">
        <v>1618</v>
      </c>
      <c r="BM3" s="1198"/>
      <c r="BN3" s="1198"/>
      <c r="BO3" s="1198"/>
      <c r="BP3" s="1198"/>
      <c r="BQ3" s="1198"/>
      <c r="BR3" s="1198"/>
      <c r="BS3" s="1198"/>
      <c r="BT3" s="1198" t="s">
        <v>1619</v>
      </c>
      <c r="BU3" s="1198"/>
      <c r="BV3" s="1198"/>
      <c r="BW3" s="1198"/>
      <c r="BX3" s="1198"/>
      <c r="BY3" s="1198"/>
      <c r="BZ3" s="1198"/>
      <c r="CA3" s="1198"/>
      <c r="CB3" s="1198"/>
      <c r="CC3" s="1198" t="s">
        <v>1620</v>
      </c>
      <c r="CD3" s="1198"/>
      <c r="CE3" s="1198"/>
      <c r="CF3" s="1198"/>
      <c r="CG3" s="1198"/>
      <c r="CH3" s="1198"/>
      <c r="CI3" s="1198"/>
      <c r="CJ3" s="1198"/>
      <c r="CK3" s="1198"/>
      <c r="CL3" s="1198"/>
      <c r="CM3" s="1198"/>
      <c r="CN3" s="1198"/>
      <c r="CO3" s="1198"/>
      <c r="CP3" s="1198"/>
      <c r="CQ3" s="1198" t="s">
        <v>1621</v>
      </c>
      <c r="CR3" s="1198"/>
      <c r="CS3" s="1198"/>
      <c r="CT3" s="1198"/>
      <c r="CU3" s="1198" t="s">
        <v>1622</v>
      </c>
      <c r="CV3" s="1198"/>
      <c r="CW3" s="1198"/>
      <c r="CX3" s="1198"/>
      <c r="CY3" s="1198" t="s">
        <v>1623</v>
      </c>
      <c r="CZ3" s="1198"/>
      <c r="DA3" s="1198"/>
      <c r="DB3" s="1198"/>
      <c r="DC3" s="1198"/>
      <c r="DD3" s="1198"/>
      <c r="DE3" s="1198"/>
      <c r="DF3" s="1198"/>
      <c r="DG3" s="1198"/>
      <c r="DH3" s="1198"/>
      <c r="DI3" s="1198"/>
      <c r="DJ3" s="1198"/>
      <c r="DK3" s="1198"/>
      <c r="DL3" s="1198"/>
      <c r="DM3" s="1198"/>
      <c r="DN3" s="1198" t="s">
        <v>1624</v>
      </c>
      <c r="DO3" s="1198"/>
      <c r="DP3" s="1198"/>
      <c r="DQ3" s="1198"/>
      <c r="DR3" s="1198"/>
      <c r="DS3" s="1198"/>
      <c r="DT3" s="1198"/>
      <c r="DU3" s="1198"/>
      <c r="DV3" s="1198"/>
      <c r="DW3" s="1198"/>
      <c r="DX3" s="1198"/>
      <c r="DY3" s="1198">
        <v>16</v>
      </c>
      <c r="DZ3" s="1198"/>
      <c r="EA3" s="1198"/>
      <c r="EB3" s="1198"/>
      <c r="EC3" s="1198"/>
      <c r="ED3" s="1198"/>
      <c r="EE3" s="1198"/>
      <c r="EF3" s="1198"/>
      <c r="EG3" s="1198"/>
      <c r="EH3" s="1198">
        <v>17</v>
      </c>
      <c r="EI3" s="1198"/>
      <c r="EJ3" s="1198"/>
      <c r="EK3" s="1198" t="s">
        <v>296</v>
      </c>
      <c r="EL3" s="1198"/>
      <c r="EM3" s="1198">
        <v>18</v>
      </c>
      <c r="EN3" s="1198"/>
      <c r="EO3" s="1198"/>
      <c r="EP3" s="1198"/>
      <c r="EQ3" s="1198" t="s">
        <v>1424</v>
      </c>
      <c r="ER3" s="1198" t="s">
        <v>1625</v>
      </c>
      <c r="ES3" s="1199" t="s">
        <v>1424</v>
      </c>
    </row>
    <row r="4" spans="4:149" ht="15">
      <c r="D4" s="1198" t="s">
        <v>1460</v>
      </c>
      <c r="E4" s="1198" t="s">
        <v>1424</v>
      </c>
      <c r="F4" s="1198"/>
      <c r="G4" s="1350" t="s">
        <v>1626</v>
      </c>
      <c r="H4" s="1198"/>
      <c r="I4" s="1198" t="s">
        <v>1627</v>
      </c>
      <c r="J4" s="1198" t="s">
        <v>1364</v>
      </c>
      <c r="K4" s="1198" t="s">
        <v>1365</v>
      </c>
      <c r="L4" s="1198"/>
      <c r="M4" s="1198" t="s">
        <v>1628</v>
      </c>
      <c r="N4" s="1198" t="s">
        <v>1629</v>
      </c>
      <c r="O4" s="1198" t="s">
        <v>1364</v>
      </c>
      <c r="P4" s="1198" t="s">
        <v>1365</v>
      </c>
      <c r="Q4" s="1198" t="s">
        <v>1630</v>
      </c>
      <c r="R4" s="1198" t="s">
        <v>1364</v>
      </c>
      <c r="S4" s="1198" t="s">
        <v>1365</v>
      </c>
      <c r="T4" s="1198" t="s">
        <v>1631</v>
      </c>
      <c r="U4" s="1198" t="s">
        <v>1364</v>
      </c>
      <c r="V4" s="1198" t="s">
        <v>1365</v>
      </c>
      <c r="W4" s="1198"/>
      <c r="X4" s="1198" t="s">
        <v>1632</v>
      </c>
      <c r="Y4" s="1198" t="s">
        <v>1633</v>
      </c>
      <c r="Z4" s="1198" t="s">
        <v>1364</v>
      </c>
      <c r="AA4" s="1198" t="s">
        <v>1365</v>
      </c>
      <c r="AB4" s="1198" t="s">
        <v>1634</v>
      </c>
      <c r="AC4" s="1198" t="s">
        <v>1364</v>
      </c>
      <c r="AD4" s="1198" t="s">
        <v>1365</v>
      </c>
      <c r="AE4" s="1198"/>
      <c r="AF4" s="1198" t="s">
        <v>1635</v>
      </c>
      <c r="AG4" s="1198" t="s">
        <v>1629</v>
      </c>
      <c r="AH4" s="1198" t="s">
        <v>1630</v>
      </c>
      <c r="AI4" s="1198" t="s">
        <v>1631</v>
      </c>
      <c r="AJ4" s="1198" t="s">
        <v>296</v>
      </c>
      <c r="AK4" s="1198" t="s">
        <v>1636</v>
      </c>
      <c r="AL4" s="1198" t="s">
        <v>1633</v>
      </c>
      <c r="AM4" s="1198" t="s">
        <v>1634</v>
      </c>
      <c r="AN4" s="1198"/>
      <c r="AO4" s="1198" t="s">
        <v>1463</v>
      </c>
      <c r="AP4" s="1198" t="s">
        <v>1464</v>
      </c>
      <c r="AQ4" s="1198" t="s">
        <v>1637</v>
      </c>
      <c r="AR4" s="1198" t="s">
        <v>1364</v>
      </c>
      <c r="AS4" s="1198" t="s">
        <v>1365</v>
      </c>
      <c r="AT4" s="1198" t="s">
        <v>1638</v>
      </c>
      <c r="AU4" s="1198" t="s">
        <v>1639</v>
      </c>
      <c r="AV4" s="1198" t="s">
        <v>1640</v>
      </c>
      <c r="AW4" s="1198" t="s">
        <v>1641</v>
      </c>
      <c r="AX4" s="1198"/>
      <c r="AY4" s="1198" t="s">
        <v>1465</v>
      </c>
      <c r="AZ4" s="1198" t="s">
        <v>1371</v>
      </c>
      <c r="BA4" s="1198" t="s">
        <v>1372</v>
      </c>
      <c r="BB4" s="1198" t="s">
        <v>1373</v>
      </c>
      <c r="BC4" s="1198" t="s">
        <v>1374</v>
      </c>
      <c r="BD4" s="1198" t="s">
        <v>1375</v>
      </c>
      <c r="BE4" s="1198" t="s">
        <v>1376</v>
      </c>
      <c r="BF4" s="1198" t="s">
        <v>1377</v>
      </c>
      <c r="BG4" s="1198" t="s">
        <v>1378</v>
      </c>
      <c r="BH4" s="1198" t="s">
        <v>1379</v>
      </c>
      <c r="BI4" s="1198" t="s">
        <v>1380</v>
      </c>
      <c r="BJ4" s="1198" t="s">
        <v>1466</v>
      </c>
      <c r="BK4" s="1198"/>
      <c r="BL4" s="1198" t="s">
        <v>1467</v>
      </c>
      <c r="BM4" s="1198" t="s">
        <v>1642</v>
      </c>
      <c r="BN4" s="1198" t="s">
        <v>1643</v>
      </c>
      <c r="BO4" s="1198" t="s">
        <v>1644</v>
      </c>
      <c r="BP4" s="1198" t="s">
        <v>1645</v>
      </c>
      <c r="BQ4" s="1198" t="s">
        <v>1646</v>
      </c>
      <c r="BR4" s="1198" t="s">
        <v>1647</v>
      </c>
      <c r="BS4" s="1198"/>
      <c r="BT4" s="1198" t="s">
        <v>1468</v>
      </c>
      <c r="BU4" s="1198" t="s">
        <v>1648</v>
      </c>
      <c r="BV4" s="1198" t="s">
        <v>1649</v>
      </c>
      <c r="BW4" s="1198" t="s">
        <v>1650</v>
      </c>
      <c r="BX4" s="1198" t="s">
        <v>1651</v>
      </c>
      <c r="BY4" s="1198" t="s">
        <v>1652</v>
      </c>
      <c r="BZ4" s="1198" t="s">
        <v>1653</v>
      </c>
      <c r="CA4" s="1198" t="s">
        <v>1654</v>
      </c>
      <c r="CB4" s="1198"/>
      <c r="CC4" s="1198" t="s">
        <v>1470</v>
      </c>
      <c r="CD4" s="1198" t="s">
        <v>1387</v>
      </c>
      <c r="CE4" s="1198" t="s">
        <v>1388</v>
      </c>
      <c r="CF4" s="1198" t="s">
        <v>1389</v>
      </c>
      <c r="CG4" s="1198" t="s">
        <v>1390</v>
      </c>
      <c r="CH4" s="1198" t="s">
        <v>1391</v>
      </c>
      <c r="CI4" s="1198" t="s">
        <v>1392</v>
      </c>
      <c r="CJ4" s="1198" t="s">
        <v>1393</v>
      </c>
      <c r="CK4" s="1198" t="s">
        <v>1388</v>
      </c>
      <c r="CL4" s="1198" t="s">
        <v>1389</v>
      </c>
      <c r="CM4" s="1198" t="s">
        <v>1390</v>
      </c>
      <c r="CN4" s="1198" t="s">
        <v>1391</v>
      </c>
      <c r="CO4" s="1198" t="s">
        <v>1392</v>
      </c>
      <c r="CP4" s="1198"/>
      <c r="CQ4" s="1198" t="s">
        <v>1471</v>
      </c>
      <c r="CR4" s="1198" t="s">
        <v>1655</v>
      </c>
      <c r="CS4" s="1198" t="s">
        <v>1656</v>
      </c>
      <c r="CT4" s="1198"/>
      <c r="CU4" s="1198" t="s">
        <v>1657</v>
      </c>
      <c r="CV4" s="1198" t="s">
        <v>1658</v>
      </c>
      <c r="CW4" s="1198" t="s">
        <v>1659</v>
      </c>
      <c r="CX4" s="1198"/>
      <c r="CY4" s="1198" t="s">
        <v>1472</v>
      </c>
      <c r="CZ4" s="1198" t="s">
        <v>1473</v>
      </c>
      <c r="DA4" s="1198" t="s">
        <v>1629</v>
      </c>
      <c r="DB4" s="1198" t="s">
        <v>1474</v>
      </c>
      <c r="DC4" s="1198" t="s">
        <v>1475</v>
      </c>
      <c r="DD4" s="1198" t="s">
        <v>1476</v>
      </c>
      <c r="DE4" s="1198" t="s">
        <v>1630</v>
      </c>
      <c r="DF4" s="1198" t="s">
        <v>1474</v>
      </c>
      <c r="DG4" s="1198" t="s">
        <v>1475</v>
      </c>
      <c r="DH4" s="1198" t="s">
        <v>1476</v>
      </c>
      <c r="DI4" s="1198" t="s">
        <v>1631</v>
      </c>
      <c r="DJ4" s="1198" t="s">
        <v>1474</v>
      </c>
      <c r="DK4" s="1198" t="s">
        <v>1475</v>
      </c>
      <c r="DL4" s="1198" t="s">
        <v>1476</v>
      </c>
      <c r="DM4" s="1198"/>
      <c r="DN4" s="1198" t="s">
        <v>1472</v>
      </c>
      <c r="DO4" s="1198" t="s">
        <v>1477</v>
      </c>
      <c r="DP4" s="1198" t="s">
        <v>1633</v>
      </c>
      <c r="DQ4" s="1198" t="s">
        <v>1474</v>
      </c>
      <c r="DR4" s="1198" t="s">
        <v>1475</v>
      </c>
      <c r="DS4" s="1198" t="s">
        <v>1476</v>
      </c>
      <c r="DT4" s="1198" t="s">
        <v>1634</v>
      </c>
      <c r="DU4" s="1198" t="s">
        <v>1474</v>
      </c>
      <c r="DV4" s="1198" t="s">
        <v>1475</v>
      </c>
      <c r="DW4" s="1198" t="s">
        <v>1476</v>
      </c>
      <c r="DX4" s="1198"/>
      <c r="DY4" s="1198" t="s">
        <v>1478</v>
      </c>
      <c r="DZ4" s="1198" t="s">
        <v>1418</v>
      </c>
      <c r="EA4" s="1198" t="s">
        <v>1419</v>
      </c>
      <c r="EB4" s="1198" t="s">
        <v>1420</v>
      </c>
      <c r="EC4" s="1198" t="s">
        <v>1421</v>
      </c>
      <c r="ED4" s="1198" t="s">
        <v>1422</v>
      </c>
      <c r="EE4" s="1198" t="s">
        <v>1423</v>
      </c>
      <c r="EF4" s="1198"/>
      <c r="EG4" s="1198"/>
      <c r="EH4" s="1198" t="s">
        <v>1660</v>
      </c>
      <c r="EI4" s="1198" t="s">
        <v>1661</v>
      </c>
      <c r="EJ4" s="1198" t="s">
        <v>1662</v>
      </c>
      <c r="EK4" s="1198" t="s">
        <v>1663</v>
      </c>
      <c r="EL4" s="1198" t="s">
        <v>296</v>
      </c>
      <c r="EM4" s="1198" t="s">
        <v>1479</v>
      </c>
      <c r="EN4" s="1198" t="s">
        <v>1480</v>
      </c>
      <c r="EO4" s="1198" t="s">
        <v>296</v>
      </c>
      <c r="EP4" s="1198" t="s">
        <v>296</v>
      </c>
      <c r="EQ4" s="1198" t="s">
        <v>1424</v>
      </c>
      <c r="ER4" s="1198"/>
      <c r="ES4" s="1199" t="s">
        <v>1425</v>
      </c>
    </row>
    <row r="5" spans="4:149" ht="15">
      <c r="D5" s="1198"/>
      <c r="E5" s="1198" t="s">
        <v>1424</v>
      </c>
      <c r="F5" s="1198"/>
      <c r="G5" s="1350"/>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8"/>
      <c r="AZ5" s="1198"/>
      <c r="BA5" s="1198"/>
      <c r="BB5" s="1198"/>
      <c r="BC5" s="1198"/>
      <c r="BD5" s="1198"/>
      <c r="BE5" s="1198"/>
      <c r="BF5" s="1198"/>
      <c r="BG5" s="1198"/>
      <c r="BH5" s="1198"/>
      <c r="BI5" s="1198"/>
      <c r="BJ5" s="1198"/>
      <c r="BK5" s="1198"/>
      <c r="BL5" s="1198"/>
      <c r="BM5" s="1198"/>
      <c r="BN5" s="1198"/>
      <c r="BO5" s="1198"/>
      <c r="BP5" s="1198"/>
      <c r="BQ5" s="1198"/>
      <c r="BR5" s="1198"/>
      <c r="BS5" s="1198"/>
      <c r="BT5" s="1198"/>
      <c r="BU5" s="1198"/>
      <c r="BV5" s="1198"/>
      <c r="BW5" s="1198"/>
      <c r="BX5" s="1198"/>
      <c r="BY5" s="1198"/>
      <c r="BZ5" s="1198"/>
      <c r="CA5" s="1198"/>
      <c r="CB5" s="1198"/>
      <c r="CC5" s="1198"/>
      <c r="CD5" s="1198"/>
      <c r="CE5" s="1198"/>
      <c r="CF5" s="1198"/>
      <c r="CG5" s="1198"/>
      <c r="CH5" s="1198"/>
      <c r="CI5" s="1198"/>
      <c r="CJ5" s="1198"/>
      <c r="CK5" s="1198"/>
      <c r="CL5" s="1198"/>
      <c r="CM5" s="1198"/>
      <c r="CN5" s="1198"/>
      <c r="CO5" s="1198"/>
      <c r="CP5" s="1198"/>
      <c r="CQ5" s="1198"/>
      <c r="CR5" s="1198"/>
      <c r="CS5" s="1198"/>
      <c r="CT5" s="1198"/>
      <c r="CU5" s="1198"/>
      <c r="CV5" s="1198"/>
      <c r="CW5" s="1198"/>
      <c r="CX5" s="1198"/>
      <c r="CY5" s="1198"/>
      <c r="CZ5" s="1198"/>
      <c r="DA5" s="1198"/>
      <c r="DB5" s="1198"/>
      <c r="DC5" s="1198"/>
      <c r="DD5" s="1198"/>
      <c r="DE5" s="1198"/>
      <c r="DF5" s="1198"/>
      <c r="DG5" s="1198"/>
      <c r="DH5" s="1198"/>
      <c r="DI5" s="1198"/>
      <c r="DJ5" s="1198"/>
      <c r="DK5" s="1198"/>
      <c r="DL5" s="1198"/>
      <c r="DM5" s="1198"/>
      <c r="DN5" s="1198"/>
      <c r="DO5" s="1198"/>
      <c r="DP5" s="1198"/>
      <c r="DQ5" s="1198"/>
      <c r="DR5" s="1198"/>
      <c r="DS5" s="1198"/>
      <c r="DT5" s="1198"/>
      <c r="DU5" s="1198"/>
      <c r="DV5" s="1198"/>
      <c r="DW5" s="1198"/>
      <c r="DX5" s="1198"/>
      <c r="DY5" s="1198"/>
      <c r="DZ5" s="1198"/>
      <c r="EA5" s="1198"/>
      <c r="EB5" s="1198"/>
      <c r="EC5" s="1198"/>
      <c r="ED5" s="1198"/>
      <c r="EE5" s="1198"/>
      <c r="EF5" s="1198"/>
      <c r="EG5" s="1198"/>
      <c r="EH5" s="1198"/>
      <c r="EI5" s="1198"/>
      <c r="EJ5" s="1198"/>
      <c r="EK5" s="1198"/>
      <c r="EL5" s="1198"/>
      <c r="EM5" s="1198"/>
      <c r="EN5" s="1198"/>
      <c r="EO5" s="1198"/>
      <c r="EP5" s="1198" t="s">
        <v>296</v>
      </c>
      <c r="EQ5" s="1198" t="s">
        <v>1424</v>
      </c>
      <c r="ER5" s="1198"/>
      <c r="ES5" s="1199" t="s">
        <v>1424</v>
      </c>
    </row>
    <row r="6" spans="4:149" ht="15">
      <c r="D6" s="1198"/>
      <c r="E6" s="1200">
        <v>42005</v>
      </c>
      <c r="F6" s="1399"/>
      <c r="G6" s="1350">
        <v>19077</v>
      </c>
      <c r="H6" s="1399"/>
      <c r="I6" s="1399">
        <v>7015480</v>
      </c>
      <c r="J6" s="1399">
        <v>7015480</v>
      </c>
      <c r="K6" s="1399"/>
      <c r="L6" s="1399"/>
      <c r="M6" s="1399">
        <v>344713</v>
      </c>
      <c r="N6" s="1399">
        <v>344713</v>
      </c>
      <c r="O6" s="1399">
        <v>344713</v>
      </c>
      <c r="P6" s="1399"/>
      <c r="Q6" s="1399">
        <v>0</v>
      </c>
      <c r="R6" s="1399"/>
      <c r="S6" s="1399"/>
      <c r="T6" s="1399">
        <v>0</v>
      </c>
      <c r="U6" s="1399"/>
      <c r="V6" s="1399"/>
      <c r="W6" s="1399"/>
      <c r="X6" s="1399">
        <v>0</v>
      </c>
      <c r="Y6" s="1399">
        <v>0</v>
      </c>
      <c r="Z6" s="1399"/>
      <c r="AA6" s="1399"/>
      <c r="AB6" s="1399">
        <v>0</v>
      </c>
      <c r="AC6" s="1399"/>
      <c r="AD6" s="1399"/>
      <c r="AE6" s="1399"/>
      <c r="AF6" s="1399">
        <v>0</v>
      </c>
      <c r="AG6" s="1399"/>
      <c r="AH6" s="1399"/>
      <c r="AI6" s="1399"/>
      <c r="AJ6" s="1399"/>
      <c r="AK6" s="1399">
        <v>0</v>
      </c>
      <c r="AL6" s="1399"/>
      <c r="AM6" s="1399"/>
      <c r="AN6" s="1399"/>
      <c r="AO6" s="1399">
        <v>10269277</v>
      </c>
      <c r="AP6" s="1399">
        <v>9345223</v>
      </c>
      <c r="AQ6" s="1399">
        <v>924054</v>
      </c>
      <c r="AR6" s="1399">
        <v>924054</v>
      </c>
      <c r="AS6" s="1399"/>
      <c r="AT6" s="1399"/>
      <c r="AU6" s="1399"/>
      <c r="AV6" s="1399"/>
      <c r="AW6" s="1399"/>
      <c r="AX6" s="1399"/>
      <c r="AY6" s="1399">
        <v>0</v>
      </c>
      <c r="AZ6" s="1399">
        <v>0</v>
      </c>
      <c r="BA6" s="1399"/>
      <c r="BB6" s="1399"/>
      <c r="BC6" s="1399"/>
      <c r="BD6" s="1399"/>
      <c r="BE6" s="1399">
        <v>0</v>
      </c>
      <c r="BF6" s="1399"/>
      <c r="BG6" s="1399"/>
      <c r="BH6" s="1399"/>
      <c r="BI6" s="1399"/>
      <c r="BJ6" s="1399"/>
      <c r="BK6" s="1399"/>
      <c r="BL6" s="1399">
        <v>0</v>
      </c>
      <c r="BM6" s="1399">
        <v>0</v>
      </c>
      <c r="BN6" s="1399"/>
      <c r="BO6" s="1399"/>
      <c r="BP6" s="1399"/>
      <c r="BQ6" s="1399"/>
      <c r="BR6" s="1399"/>
      <c r="BS6" s="1399"/>
      <c r="BT6" s="1399">
        <v>352573.39</v>
      </c>
      <c r="BU6" s="1399">
        <v>0</v>
      </c>
      <c r="BV6" s="1399"/>
      <c r="BW6" s="1399"/>
      <c r="BX6" s="1399"/>
      <c r="BY6" s="1399"/>
      <c r="BZ6" s="1399">
        <v>352573.39</v>
      </c>
      <c r="CA6" s="1399"/>
      <c r="CB6" s="1399"/>
      <c r="CC6" s="1399">
        <v>14008.13</v>
      </c>
      <c r="CD6" s="1399">
        <v>14008.13</v>
      </c>
      <c r="CE6" s="1399"/>
      <c r="CF6" s="1399">
        <v>14008.13</v>
      </c>
      <c r="CG6" s="1399"/>
      <c r="CH6" s="1399"/>
      <c r="CI6" s="1399"/>
      <c r="CJ6" s="1399">
        <v>0</v>
      </c>
      <c r="CK6" s="1399"/>
      <c r="CL6" s="1399"/>
      <c r="CM6" s="1399"/>
      <c r="CN6" s="1399"/>
      <c r="CO6" s="1399"/>
      <c r="CP6" s="1399"/>
      <c r="CQ6" s="1399">
        <v>10000000</v>
      </c>
      <c r="CR6" s="1399"/>
      <c r="CS6" s="1399">
        <v>10000000</v>
      </c>
      <c r="CT6" s="1399"/>
      <c r="CU6" s="1399">
        <v>55684051</v>
      </c>
      <c r="CV6" s="1399">
        <v>44685758</v>
      </c>
      <c r="CW6" s="1399">
        <v>10998293</v>
      </c>
      <c r="CX6" s="1399"/>
      <c r="CY6" s="1399">
        <v>0</v>
      </c>
      <c r="CZ6" s="1399"/>
      <c r="DA6" s="1399">
        <v>0</v>
      </c>
      <c r="DB6" s="1399"/>
      <c r="DC6" s="1399"/>
      <c r="DD6" s="1399"/>
      <c r="DE6" s="1399">
        <v>0</v>
      </c>
      <c r="DF6" s="1399"/>
      <c r="DG6" s="1399"/>
      <c r="DH6" s="1399"/>
      <c r="DI6" s="1399">
        <v>0</v>
      </c>
      <c r="DJ6" s="1399"/>
      <c r="DK6" s="1399"/>
      <c r="DL6" s="1399"/>
      <c r="DM6" s="1399"/>
      <c r="DN6" s="1399">
        <v>0</v>
      </c>
      <c r="DO6" s="1399"/>
      <c r="DP6" s="1399">
        <v>0</v>
      </c>
      <c r="DQ6" s="1399"/>
      <c r="DR6" s="1399"/>
      <c r="DS6" s="1399"/>
      <c r="DT6" s="1399">
        <v>0</v>
      </c>
      <c r="DU6" s="1399"/>
      <c r="DV6" s="1399"/>
      <c r="DW6" s="1399"/>
      <c r="DX6" s="1399"/>
      <c r="DY6" s="1399">
        <v>2783862</v>
      </c>
      <c r="DZ6" s="1399"/>
      <c r="EA6" s="1399">
        <v>12250</v>
      </c>
      <c r="EB6" s="1399">
        <v>237727</v>
      </c>
      <c r="EC6" s="1399"/>
      <c r="ED6" s="1399">
        <v>2533885</v>
      </c>
      <c r="EE6" s="1399"/>
      <c r="EF6" s="1399"/>
      <c r="EG6" s="1399"/>
      <c r="EH6" s="1399">
        <v>7629127</v>
      </c>
      <c r="EI6" s="1399">
        <v>1026246</v>
      </c>
      <c r="EJ6" s="1399">
        <v>5714364</v>
      </c>
      <c r="EK6" s="1399">
        <v>888517</v>
      </c>
      <c r="EL6" s="1399"/>
      <c r="EM6" s="1399">
        <v>13849378</v>
      </c>
      <c r="EN6" s="1399"/>
      <c r="EO6" s="1399"/>
      <c r="EP6" s="1399"/>
      <c r="EQ6" s="1399"/>
      <c r="ER6" s="1399"/>
      <c r="ES6" s="1399">
        <v>107961546.52</v>
      </c>
    </row>
    <row r="7" spans="4:149" ht="15">
      <c r="D7" s="1198"/>
      <c r="E7" s="1200">
        <v>42036</v>
      </c>
      <c r="F7" s="1399"/>
      <c r="G7" s="1350">
        <v>9036</v>
      </c>
      <c r="H7" s="1399"/>
      <c r="I7" s="1399">
        <v>9962904</v>
      </c>
      <c r="J7" s="1399">
        <v>9962904</v>
      </c>
      <c r="K7" s="1399"/>
      <c r="L7" s="1399"/>
      <c r="M7" s="1399">
        <v>3855911</v>
      </c>
      <c r="N7" s="1399">
        <v>3855911</v>
      </c>
      <c r="O7" s="1399">
        <v>3855911</v>
      </c>
      <c r="P7" s="1399"/>
      <c r="Q7" s="1399">
        <v>0</v>
      </c>
      <c r="R7" s="1399"/>
      <c r="S7" s="1399"/>
      <c r="T7" s="1399">
        <v>0</v>
      </c>
      <c r="U7" s="1399"/>
      <c r="V7" s="1399"/>
      <c r="W7" s="1399"/>
      <c r="X7" s="1399">
        <v>0</v>
      </c>
      <c r="Y7" s="1399">
        <v>0</v>
      </c>
      <c r="Z7" s="1399"/>
      <c r="AA7" s="1399"/>
      <c r="AB7" s="1399">
        <v>0</v>
      </c>
      <c r="AC7" s="1399"/>
      <c r="AD7" s="1399"/>
      <c r="AE7" s="1399"/>
      <c r="AF7" s="1399">
        <v>0</v>
      </c>
      <c r="AG7" s="1399"/>
      <c r="AH7" s="1399"/>
      <c r="AI7" s="1399"/>
      <c r="AJ7" s="1399"/>
      <c r="AK7" s="1399">
        <v>0</v>
      </c>
      <c r="AL7" s="1399"/>
      <c r="AM7" s="1399"/>
      <c r="AN7" s="1399"/>
      <c r="AO7" s="1399">
        <v>4185554</v>
      </c>
      <c r="AP7" s="1399">
        <v>3352160</v>
      </c>
      <c r="AQ7" s="1399">
        <v>833394</v>
      </c>
      <c r="AR7" s="1399">
        <v>833394</v>
      </c>
      <c r="AS7" s="1399"/>
      <c r="AT7" s="1399"/>
      <c r="AU7" s="1399"/>
      <c r="AV7" s="1399"/>
      <c r="AW7" s="1399"/>
      <c r="AX7" s="1399"/>
      <c r="AY7" s="1399">
        <v>0</v>
      </c>
      <c r="AZ7" s="1399">
        <v>0</v>
      </c>
      <c r="BA7" s="1399"/>
      <c r="BB7" s="1399"/>
      <c r="BC7" s="1399"/>
      <c r="BD7" s="1399"/>
      <c r="BE7" s="1399">
        <v>0</v>
      </c>
      <c r="BF7" s="1399"/>
      <c r="BG7" s="1399"/>
      <c r="BH7" s="1399"/>
      <c r="BI7" s="1399"/>
      <c r="BJ7" s="1399"/>
      <c r="BK7" s="1399"/>
      <c r="BL7" s="1399">
        <v>0</v>
      </c>
      <c r="BM7" s="1399">
        <v>0</v>
      </c>
      <c r="BN7" s="1399"/>
      <c r="BO7" s="1399"/>
      <c r="BP7" s="1399"/>
      <c r="BQ7" s="1399"/>
      <c r="BR7" s="1399"/>
      <c r="BS7" s="1399"/>
      <c r="BT7" s="1399">
        <v>266163.88</v>
      </c>
      <c r="BU7" s="1399">
        <v>0</v>
      </c>
      <c r="BV7" s="1399"/>
      <c r="BW7" s="1399"/>
      <c r="BX7" s="1399"/>
      <c r="BY7" s="1399"/>
      <c r="BZ7" s="1399">
        <v>266163.88</v>
      </c>
      <c r="CA7" s="1399"/>
      <c r="CB7" s="1399"/>
      <c r="CC7" s="1399">
        <v>61720.27</v>
      </c>
      <c r="CD7" s="1399">
        <v>61720.27</v>
      </c>
      <c r="CE7" s="1399"/>
      <c r="CF7" s="1399">
        <v>61720.27</v>
      </c>
      <c r="CG7" s="1399"/>
      <c r="CH7" s="1399"/>
      <c r="CI7" s="1399"/>
      <c r="CJ7" s="1399">
        <v>0</v>
      </c>
      <c r="CK7" s="1399"/>
      <c r="CL7" s="1399"/>
      <c r="CM7" s="1399"/>
      <c r="CN7" s="1399"/>
      <c r="CO7" s="1399"/>
      <c r="CP7" s="1399"/>
      <c r="CQ7" s="1399">
        <v>13000000</v>
      </c>
      <c r="CR7" s="1399"/>
      <c r="CS7" s="1399">
        <v>13000000</v>
      </c>
      <c r="CT7" s="1399"/>
      <c r="CU7" s="1399">
        <v>56230707</v>
      </c>
      <c r="CV7" s="1399">
        <v>45475877</v>
      </c>
      <c r="CW7" s="1399">
        <v>10754830</v>
      </c>
      <c r="CX7" s="1399"/>
      <c r="CY7" s="1399">
        <v>0</v>
      </c>
      <c r="CZ7" s="1399"/>
      <c r="DA7" s="1399">
        <v>0</v>
      </c>
      <c r="DB7" s="1399"/>
      <c r="DC7" s="1399"/>
      <c r="DD7" s="1399"/>
      <c r="DE7" s="1399">
        <v>0</v>
      </c>
      <c r="DF7" s="1399"/>
      <c r="DG7" s="1399"/>
      <c r="DH7" s="1399"/>
      <c r="DI7" s="1399">
        <v>0</v>
      </c>
      <c r="DJ7" s="1399"/>
      <c r="DK7" s="1399"/>
      <c r="DL7" s="1399"/>
      <c r="DM7" s="1399"/>
      <c r="DN7" s="1399">
        <v>0</v>
      </c>
      <c r="DO7" s="1399"/>
      <c r="DP7" s="1399">
        <v>0</v>
      </c>
      <c r="DQ7" s="1399"/>
      <c r="DR7" s="1399"/>
      <c r="DS7" s="1399"/>
      <c r="DT7" s="1399">
        <v>0</v>
      </c>
      <c r="DU7" s="1399"/>
      <c r="DV7" s="1399"/>
      <c r="DW7" s="1399"/>
      <c r="DX7" s="1399"/>
      <c r="DY7" s="1399">
        <v>2809130</v>
      </c>
      <c r="DZ7" s="1399"/>
      <c r="EA7" s="1399">
        <v>12858</v>
      </c>
      <c r="EB7" s="1399">
        <v>234756</v>
      </c>
      <c r="EC7" s="1399"/>
      <c r="ED7" s="1399">
        <v>2561516</v>
      </c>
      <c r="EE7" s="1399"/>
      <c r="EF7" s="1399"/>
      <c r="EG7" s="1399"/>
      <c r="EH7" s="1399">
        <v>7527364</v>
      </c>
      <c r="EI7" s="1399">
        <v>1024572</v>
      </c>
      <c r="EJ7" s="1399">
        <v>5638886</v>
      </c>
      <c r="EK7" s="1399">
        <v>863906</v>
      </c>
      <c r="EL7" s="1399"/>
      <c r="EM7" s="1399">
        <v>15214446</v>
      </c>
      <c r="EN7" s="1399"/>
      <c r="EO7" s="1399"/>
      <c r="EP7" s="1399"/>
      <c r="EQ7" s="1399"/>
      <c r="ER7" s="1399"/>
      <c r="ES7" s="1399">
        <v>113122936.15000001</v>
      </c>
    </row>
    <row r="8" spans="4:149" ht="15">
      <c r="D8" s="1198"/>
      <c r="E8" s="1200">
        <v>42064</v>
      </c>
      <c r="F8" s="1399"/>
      <c r="G8" s="1350">
        <v>6105</v>
      </c>
      <c r="H8" s="1399"/>
      <c r="I8" s="1399">
        <v>10793016</v>
      </c>
      <c r="J8" s="1399">
        <v>10793016</v>
      </c>
      <c r="K8" s="1399"/>
      <c r="L8" s="1399"/>
      <c r="M8" s="1399">
        <v>5113908</v>
      </c>
      <c r="N8" s="1399">
        <v>5113908</v>
      </c>
      <c r="O8" s="1399">
        <v>5113908</v>
      </c>
      <c r="P8" s="1399"/>
      <c r="Q8" s="1399">
        <v>0</v>
      </c>
      <c r="R8" s="1399"/>
      <c r="S8" s="1399"/>
      <c r="T8" s="1399">
        <v>0</v>
      </c>
      <c r="U8" s="1399"/>
      <c r="V8" s="1399"/>
      <c r="W8" s="1399"/>
      <c r="X8" s="1399">
        <v>0</v>
      </c>
      <c r="Y8" s="1399">
        <v>0</v>
      </c>
      <c r="Z8" s="1399"/>
      <c r="AA8" s="1399"/>
      <c r="AB8" s="1399">
        <v>0</v>
      </c>
      <c r="AC8" s="1399"/>
      <c r="AD8" s="1399"/>
      <c r="AE8" s="1399"/>
      <c r="AF8" s="1399">
        <v>0</v>
      </c>
      <c r="AG8" s="1399"/>
      <c r="AH8" s="1399"/>
      <c r="AI8" s="1399"/>
      <c r="AJ8" s="1399"/>
      <c r="AK8" s="1399">
        <v>0</v>
      </c>
      <c r="AL8" s="1399"/>
      <c r="AM8" s="1399"/>
      <c r="AN8" s="1399"/>
      <c r="AO8" s="1399">
        <v>3064824</v>
      </c>
      <c r="AP8" s="1399">
        <v>1771838</v>
      </c>
      <c r="AQ8" s="1399">
        <v>1292986</v>
      </c>
      <c r="AR8" s="1399">
        <v>1292986</v>
      </c>
      <c r="AS8" s="1399"/>
      <c r="AT8" s="1399"/>
      <c r="AU8" s="1399"/>
      <c r="AV8" s="1399"/>
      <c r="AW8" s="1399"/>
      <c r="AX8" s="1399"/>
      <c r="AY8" s="1399">
        <v>7516043</v>
      </c>
      <c r="AZ8" s="1399">
        <v>0</v>
      </c>
      <c r="BA8" s="1399"/>
      <c r="BB8" s="1399"/>
      <c r="BC8" s="1399"/>
      <c r="BD8" s="1399">
        <v>7516043</v>
      </c>
      <c r="BE8" s="1399">
        <v>0</v>
      </c>
      <c r="BF8" s="1399"/>
      <c r="BG8" s="1399"/>
      <c r="BH8" s="1399"/>
      <c r="BI8" s="1399"/>
      <c r="BJ8" s="1399"/>
      <c r="BK8" s="1399"/>
      <c r="BL8" s="1399">
        <v>0</v>
      </c>
      <c r="BM8" s="1399">
        <v>0</v>
      </c>
      <c r="BN8" s="1399"/>
      <c r="BO8" s="1399"/>
      <c r="BP8" s="1399"/>
      <c r="BQ8" s="1399"/>
      <c r="BR8" s="1399"/>
      <c r="BS8" s="1399"/>
      <c r="BT8" s="1399">
        <v>178899.51</v>
      </c>
      <c r="BU8" s="1399">
        <v>0</v>
      </c>
      <c r="BV8" s="1399"/>
      <c r="BW8" s="1399"/>
      <c r="BX8" s="1399"/>
      <c r="BY8" s="1399"/>
      <c r="BZ8" s="1399">
        <v>178899.51</v>
      </c>
      <c r="CA8" s="1399"/>
      <c r="CB8" s="1399"/>
      <c r="CC8" s="1399">
        <v>177173.39</v>
      </c>
      <c r="CD8" s="1399">
        <v>177173.39</v>
      </c>
      <c r="CE8" s="1399"/>
      <c r="CF8" s="1399">
        <v>177173.39</v>
      </c>
      <c r="CG8" s="1399"/>
      <c r="CH8" s="1399"/>
      <c r="CI8" s="1399"/>
      <c r="CJ8" s="1399">
        <v>0</v>
      </c>
      <c r="CK8" s="1399"/>
      <c r="CL8" s="1399"/>
      <c r="CM8" s="1399"/>
      <c r="CN8" s="1399"/>
      <c r="CO8" s="1399"/>
      <c r="CP8" s="1399"/>
      <c r="CQ8" s="1399">
        <v>10000000</v>
      </c>
      <c r="CR8" s="1399"/>
      <c r="CS8" s="1399">
        <v>10000000</v>
      </c>
      <c r="CT8" s="1399"/>
      <c r="CU8" s="1399">
        <v>58235143</v>
      </c>
      <c r="CV8" s="1399">
        <v>46946046</v>
      </c>
      <c r="CW8" s="1399">
        <v>11289097</v>
      </c>
      <c r="CX8" s="1399"/>
      <c r="CY8" s="1399">
        <v>0</v>
      </c>
      <c r="CZ8" s="1399"/>
      <c r="DA8" s="1399">
        <v>0</v>
      </c>
      <c r="DB8" s="1399"/>
      <c r="DC8" s="1399"/>
      <c r="DD8" s="1399"/>
      <c r="DE8" s="1399">
        <v>0</v>
      </c>
      <c r="DF8" s="1399"/>
      <c r="DG8" s="1399"/>
      <c r="DH8" s="1399"/>
      <c r="DI8" s="1399">
        <v>0</v>
      </c>
      <c r="DJ8" s="1399"/>
      <c r="DK8" s="1399"/>
      <c r="DL8" s="1399"/>
      <c r="DM8" s="1399"/>
      <c r="DN8" s="1399">
        <v>0</v>
      </c>
      <c r="DO8" s="1399"/>
      <c r="DP8" s="1399">
        <v>0</v>
      </c>
      <c r="DQ8" s="1399"/>
      <c r="DR8" s="1399"/>
      <c r="DS8" s="1399"/>
      <c r="DT8" s="1399">
        <v>0</v>
      </c>
      <c r="DU8" s="1399"/>
      <c r="DV8" s="1399"/>
      <c r="DW8" s="1399"/>
      <c r="DX8" s="1399"/>
      <c r="DY8" s="1399">
        <v>2144582</v>
      </c>
      <c r="DZ8" s="1399"/>
      <c r="EA8" s="1399">
        <v>11034</v>
      </c>
      <c r="EB8" s="1399">
        <v>249614</v>
      </c>
      <c r="EC8" s="1399"/>
      <c r="ED8" s="1399">
        <v>1883934</v>
      </c>
      <c r="EE8" s="1399"/>
      <c r="EF8" s="1399"/>
      <c r="EG8" s="1399"/>
      <c r="EH8" s="1399">
        <v>7420019</v>
      </c>
      <c r="EI8" s="1399">
        <v>1022898</v>
      </c>
      <c r="EJ8" s="1399">
        <v>5557826</v>
      </c>
      <c r="EK8" s="1399">
        <v>839295</v>
      </c>
      <c r="EL8" s="1399"/>
      <c r="EM8" s="1399">
        <v>15332310</v>
      </c>
      <c r="EN8" s="1399"/>
      <c r="EO8" s="1399"/>
      <c r="EP8" s="1399"/>
      <c r="EQ8" s="1399"/>
      <c r="ER8" s="1399"/>
      <c r="ES8" s="1399">
        <v>119982022.90000001</v>
      </c>
    </row>
    <row r="9" spans="4:149" ht="15">
      <c r="D9" s="1198"/>
      <c r="E9" s="1200">
        <v>42095</v>
      </c>
      <c r="F9" s="1399"/>
      <c r="G9" s="1350">
        <v>48919</v>
      </c>
      <c r="H9" s="1399"/>
      <c r="I9" s="1399">
        <v>11965850</v>
      </c>
      <c r="J9" s="1399">
        <v>11965850</v>
      </c>
      <c r="K9" s="1399"/>
      <c r="L9" s="1399"/>
      <c r="M9" s="1399">
        <v>125195</v>
      </c>
      <c r="N9" s="1399">
        <v>125195</v>
      </c>
      <c r="O9" s="1399">
        <v>125195</v>
      </c>
      <c r="P9" s="1399"/>
      <c r="Q9" s="1399">
        <v>0</v>
      </c>
      <c r="R9" s="1399"/>
      <c r="S9" s="1399"/>
      <c r="T9" s="1399">
        <v>0</v>
      </c>
      <c r="U9" s="1399"/>
      <c r="V9" s="1399"/>
      <c r="W9" s="1399"/>
      <c r="X9" s="1399">
        <v>0</v>
      </c>
      <c r="Y9" s="1399">
        <v>0</v>
      </c>
      <c r="Z9" s="1399"/>
      <c r="AA9" s="1399"/>
      <c r="AB9" s="1399">
        <v>0</v>
      </c>
      <c r="AC9" s="1399"/>
      <c r="AD9" s="1399"/>
      <c r="AE9" s="1399"/>
      <c r="AF9" s="1399">
        <v>0</v>
      </c>
      <c r="AG9" s="1399"/>
      <c r="AH9" s="1399"/>
      <c r="AI9" s="1399"/>
      <c r="AJ9" s="1399"/>
      <c r="AK9" s="1399">
        <v>0</v>
      </c>
      <c r="AL9" s="1399"/>
      <c r="AM9" s="1399"/>
      <c r="AN9" s="1399"/>
      <c r="AO9" s="1399">
        <v>4689375</v>
      </c>
      <c r="AP9" s="1399">
        <v>4112071</v>
      </c>
      <c r="AQ9" s="1399">
        <v>577304</v>
      </c>
      <c r="AR9" s="1399">
        <v>577304</v>
      </c>
      <c r="AS9" s="1399"/>
      <c r="AT9" s="1399"/>
      <c r="AU9" s="1399"/>
      <c r="AV9" s="1399"/>
      <c r="AW9" s="1399"/>
      <c r="AX9" s="1399"/>
      <c r="AY9" s="1399">
        <v>7516043</v>
      </c>
      <c r="AZ9" s="1399">
        <v>0</v>
      </c>
      <c r="BA9" s="1399"/>
      <c r="BB9" s="1399"/>
      <c r="BC9" s="1399"/>
      <c r="BD9" s="1399">
        <v>7516043</v>
      </c>
      <c r="BE9" s="1399">
        <v>0</v>
      </c>
      <c r="BF9" s="1399"/>
      <c r="BG9" s="1399"/>
      <c r="BH9" s="1399"/>
      <c r="BI9" s="1399"/>
      <c r="BJ9" s="1399"/>
      <c r="BK9" s="1399"/>
      <c r="BL9" s="1399">
        <v>0</v>
      </c>
      <c r="BM9" s="1399">
        <v>0</v>
      </c>
      <c r="BN9" s="1399"/>
      <c r="BO9" s="1399"/>
      <c r="BP9" s="1399"/>
      <c r="BQ9" s="1399"/>
      <c r="BR9" s="1399"/>
      <c r="BS9" s="1399"/>
      <c r="BT9" s="1399">
        <v>90331.3</v>
      </c>
      <c r="BU9" s="1399">
        <v>0</v>
      </c>
      <c r="BV9" s="1399"/>
      <c r="BW9" s="1399"/>
      <c r="BX9" s="1399"/>
      <c r="BY9" s="1399"/>
      <c r="BZ9" s="1399">
        <v>90331.3</v>
      </c>
      <c r="CA9" s="1399"/>
      <c r="CB9" s="1399"/>
      <c r="CC9" s="1399">
        <v>198310.07</v>
      </c>
      <c r="CD9" s="1399">
        <v>198310.07</v>
      </c>
      <c r="CE9" s="1399"/>
      <c r="CF9" s="1399">
        <v>198310.07</v>
      </c>
      <c r="CG9" s="1399"/>
      <c r="CH9" s="1399"/>
      <c r="CI9" s="1399"/>
      <c r="CJ9" s="1399">
        <v>0</v>
      </c>
      <c r="CK9" s="1399"/>
      <c r="CL9" s="1399"/>
      <c r="CM9" s="1399"/>
      <c r="CN9" s="1399"/>
      <c r="CO9" s="1399"/>
      <c r="CP9" s="1399"/>
      <c r="CQ9" s="1399">
        <v>7000000</v>
      </c>
      <c r="CR9" s="1399"/>
      <c r="CS9" s="1399">
        <v>7000000</v>
      </c>
      <c r="CT9" s="1399"/>
      <c r="CU9" s="1399">
        <v>59171970</v>
      </c>
      <c r="CV9" s="1399">
        <v>48995881</v>
      </c>
      <c r="CW9" s="1399">
        <v>10176089</v>
      </c>
      <c r="CX9" s="1399"/>
      <c r="CY9" s="1399">
        <v>0</v>
      </c>
      <c r="CZ9" s="1399"/>
      <c r="DA9" s="1399">
        <v>0</v>
      </c>
      <c r="DB9" s="1399"/>
      <c r="DC9" s="1399"/>
      <c r="DD9" s="1399"/>
      <c r="DE9" s="1399">
        <v>0</v>
      </c>
      <c r="DF9" s="1399"/>
      <c r="DG9" s="1399"/>
      <c r="DH9" s="1399"/>
      <c r="DI9" s="1399">
        <v>0</v>
      </c>
      <c r="DJ9" s="1399"/>
      <c r="DK9" s="1399"/>
      <c r="DL9" s="1399"/>
      <c r="DM9" s="1399"/>
      <c r="DN9" s="1399">
        <v>0</v>
      </c>
      <c r="DO9" s="1399"/>
      <c r="DP9" s="1399">
        <v>0</v>
      </c>
      <c r="DQ9" s="1399"/>
      <c r="DR9" s="1399"/>
      <c r="DS9" s="1399"/>
      <c r="DT9" s="1399">
        <v>0</v>
      </c>
      <c r="DU9" s="1399"/>
      <c r="DV9" s="1399"/>
      <c r="DW9" s="1399"/>
      <c r="DX9" s="1399"/>
      <c r="DY9" s="1399">
        <v>2229083</v>
      </c>
      <c r="DZ9" s="1399"/>
      <c r="EA9" s="1399">
        <v>11338</v>
      </c>
      <c r="EB9" s="1399">
        <v>248623</v>
      </c>
      <c r="EC9" s="1399"/>
      <c r="ED9" s="1399">
        <v>1969122</v>
      </c>
      <c r="EE9" s="1399"/>
      <c r="EF9" s="1399"/>
      <c r="EG9" s="1399"/>
      <c r="EH9" s="1399">
        <v>7333522</v>
      </c>
      <c r="EI9" s="1399">
        <v>1021224</v>
      </c>
      <c r="EJ9" s="1399">
        <v>5497614</v>
      </c>
      <c r="EK9" s="1399">
        <v>814684</v>
      </c>
      <c r="EL9" s="1399"/>
      <c r="EM9" s="1399">
        <v>16060760</v>
      </c>
      <c r="EN9" s="1399"/>
      <c r="EO9" s="1399"/>
      <c r="EP9" s="1399"/>
      <c r="EQ9" s="1399"/>
      <c r="ER9" s="1399"/>
      <c r="ES9" s="1399">
        <v>116429358.37</v>
      </c>
    </row>
    <row r="10" spans="4:149" ht="15">
      <c r="D10" s="1198"/>
      <c r="E10" s="1200">
        <v>42125</v>
      </c>
      <c r="F10" s="1399"/>
      <c r="G10" s="1350">
        <v>17480</v>
      </c>
      <c r="H10" s="1399"/>
      <c r="I10" s="1399">
        <v>5731487</v>
      </c>
      <c r="J10" s="1399">
        <v>5731487</v>
      </c>
      <c r="K10" s="1399"/>
      <c r="L10" s="1399"/>
      <c r="M10" s="1399">
        <v>242270</v>
      </c>
      <c r="N10" s="1399">
        <v>242270</v>
      </c>
      <c r="O10" s="1399">
        <v>242270</v>
      </c>
      <c r="P10" s="1399"/>
      <c r="Q10" s="1399">
        <v>0</v>
      </c>
      <c r="R10" s="1399"/>
      <c r="S10" s="1399"/>
      <c r="T10" s="1399">
        <v>0</v>
      </c>
      <c r="U10" s="1399"/>
      <c r="V10" s="1399"/>
      <c r="W10" s="1399"/>
      <c r="X10" s="1399">
        <v>0</v>
      </c>
      <c r="Y10" s="1399">
        <v>0</v>
      </c>
      <c r="Z10" s="1399"/>
      <c r="AA10" s="1399"/>
      <c r="AB10" s="1399">
        <v>0</v>
      </c>
      <c r="AC10" s="1399"/>
      <c r="AD10" s="1399"/>
      <c r="AE10" s="1399"/>
      <c r="AF10" s="1399">
        <v>0</v>
      </c>
      <c r="AG10" s="1399"/>
      <c r="AH10" s="1399"/>
      <c r="AI10" s="1399"/>
      <c r="AJ10" s="1399"/>
      <c r="AK10" s="1399">
        <v>0</v>
      </c>
      <c r="AL10" s="1399"/>
      <c r="AM10" s="1399"/>
      <c r="AN10" s="1399"/>
      <c r="AO10" s="1399">
        <v>8425789</v>
      </c>
      <c r="AP10" s="1399">
        <v>7670996</v>
      </c>
      <c r="AQ10" s="1399">
        <v>754793</v>
      </c>
      <c r="AR10" s="1399">
        <v>754793</v>
      </c>
      <c r="AS10" s="1399"/>
      <c r="AT10" s="1399"/>
      <c r="AU10" s="1399"/>
      <c r="AV10" s="1399"/>
      <c r="AW10" s="1399"/>
      <c r="AX10" s="1399"/>
      <c r="AY10" s="1399">
        <v>8116043</v>
      </c>
      <c r="AZ10" s="1399">
        <v>0</v>
      </c>
      <c r="BA10" s="1399"/>
      <c r="BB10" s="1399"/>
      <c r="BC10" s="1399"/>
      <c r="BD10" s="1399">
        <v>8116043</v>
      </c>
      <c r="BE10" s="1399">
        <v>0</v>
      </c>
      <c r="BF10" s="1399"/>
      <c r="BG10" s="1399"/>
      <c r="BH10" s="1399"/>
      <c r="BI10" s="1399"/>
      <c r="BJ10" s="1399"/>
      <c r="BK10" s="1399"/>
      <c r="BL10" s="1399">
        <v>0</v>
      </c>
      <c r="BM10" s="1399">
        <v>0</v>
      </c>
      <c r="BN10" s="1399"/>
      <c r="BO10" s="1399"/>
      <c r="BP10" s="1399"/>
      <c r="BQ10" s="1399"/>
      <c r="BR10" s="1399"/>
      <c r="BS10" s="1399"/>
      <c r="BT10" s="1399">
        <v>0</v>
      </c>
      <c r="BU10" s="1399">
        <v>0</v>
      </c>
      <c r="BV10" s="1399"/>
      <c r="BW10" s="1399"/>
      <c r="BX10" s="1399"/>
      <c r="BY10" s="1399"/>
      <c r="BZ10" s="1399">
        <v>0</v>
      </c>
      <c r="CA10" s="1399"/>
      <c r="CB10" s="1399"/>
      <c r="CC10" s="1399">
        <v>199090.14</v>
      </c>
      <c r="CD10" s="1399">
        <v>199090.14</v>
      </c>
      <c r="CE10" s="1399"/>
      <c r="CF10" s="1399">
        <v>199090.14</v>
      </c>
      <c r="CG10" s="1399"/>
      <c r="CH10" s="1399"/>
      <c r="CI10" s="1399"/>
      <c r="CJ10" s="1399">
        <v>0</v>
      </c>
      <c r="CK10" s="1399"/>
      <c r="CL10" s="1399"/>
      <c r="CM10" s="1399"/>
      <c r="CN10" s="1399"/>
      <c r="CO10" s="1399"/>
      <c r="CP10" s="1399"/>
      <c r="CQ10" s="1399">
        <v>7000143</v>
      </c>
      <c r="CR10" s="1399"/>
      <c r="CS10" s="1399">
        <v>7000143</v>
      </c>
      <c r="CT10" s="1399"/>
      <c r="CU10" s="1399">
        <v>60637440</v>
      </c>
      <c r="CV10" s="1399">
        <v>50728453</v>
      </c>
      <c r="CW10" s="1399">
        <v>9908987</v>
      </c>
      <c r="CX10" s="1399"/>
      <c r="CY10" s="1399">
        <v>0</v>
      </c>
      <c r="CZ10" s="1399"/>
      <c r="DA10" s="1399">
        <v>0</v>
      </c>
      <c r="DB10" s="1399"/>
      <c r="DC10" s="1399"/>
      <c r="DD10" s="1399"/>
      <c r="DE10" s="1399">
        <v>0</v>
      </c>
      <c r="DF10" s="1399"/>
      <c r="DG10" s="1399"/>
      <c r="DH10" s="1399"/>
      <c r="DI10" s="1399">
        <v>0</v>
      </c>
      <c r="DJ10" s="1399"/>
      <c r="DK10" s="1399"/>
      <c r="DL10" s="1399"/>
      <c r="DM10" s="1399"/>
      <c r="DN10" s="1399">
        <v>0</v>
      </c>
      <c r="DO10" s="1399"/>
      <c r="DP10" s="1399">
        <v>0</v>
      </c>
      <c r="DQ10" s="1399"/>
      <c r="DR10" s="1399"/>
      <c r="DS10" s="1399"/>
      <c r="DT10" s="1399">
        <v>0</v>
      </c>
      <c r="DU10" s="1399"/>
      <c r="DV10" s="1399"/>
      <c r="DW10" s="1399"/>
      <c r="DX10" s="1399"/>
      <c r="DY10" s="1399">
        <v>2243984</v>
      </c>
      <c r="DZ10" s="1399"/>
      <c r="EA10" s="1399">
        <v>11338</v>
      </c>
      <c r="EB10" s="1399">
        <v>254200</v>
      </c>
      <c r="EC10" s="1399"/>
      <c r="ED10" s="1399">
        <v>1952179</v>
      </c>
      <c r="EE10" s="1399">
        <v>26267</v>
      </c>
      <c r="EF10" s="1399"/>
      <c r="EG10" s="1399"/>
      <c r="EH10" s="1399">
        <v>7269059</v>
      </c>
      <c r="EI10" s="1399">
        <v>1019550</v>
      </c>
      <c r="EJ10" s="1399">
        <v>5459436</v>
      </c>
      <c r="EK10" s="1399">
        <v>790073</v>
      </c>
      <c r="EL10" s="1399"/>
      <c r="EM10" s="1399">
        <v>7682238</v>
      </c>
      <c r="EN10" s="1399"/>
      <c r="EO10" s="1399"/>
      <c r="EP10" s="1399"/>
      <c r="EQ10" s="1399"/>
      <c r="ER10" s="1399"/>
      <c r="ES10" s="1399">
        <v>107565023.14</v>
      </c>
    </row>
    <row r="11" spans="4:149" ht="15">
      <c r="D11" s="1198"/>
      <c r="E11" s="1200">
        <v>42156</v>
      </c>
      <c r="F11" s="1399"/>
      <c r="G11" s="1350">
        <v>56311</v>
      </c>
      <c r="H11" s="1399"/>
      <c r="I11" s="1399">
        <v>9629797</v>
      </c>
      <c r="J11" s="1399">
        <v>9629797</v>
      </c>
      <c r="K11" s="1399"/>
      <c r="L11" s="1399"/>
      <c r="M11" s="1399">
        <v>187011</v>
      </c>
      <c r="N11" s="1399">
        <v>187011</v>
      </c>
      <c r="O11" s="1399">
        <v>187011</v>
      </c>
      <c r="P11" s="1399"/>
      <c r="Q11" s="1399">
        <v>0</v>
      </c>
      <c r="R11" s="1399"/>
      <c r="S11" s="1399"/>
      <c r="T11" s="1399">
        <v>0</v>
      </c>
      <c r="U11" s="1399"/>
      <c r="V11" s="1399"/>
      <c r="W11" s="1399"/>
      <c r="X11" s="1399">
        <v>0</v>
      </c>
      <c r="Y11" s="1399">
        <v>0</v>
      </c>
      <c r="Z11" s="1399"/>
      <c r="AA11" s="1399"/>
      <c r="AB11" s="1399">
        <v>0</v>
      </c>
      <c r="AC11" s="1399"/>
      <c r="AD11" s="1399"/>
      <c r="AE11" s="1399"/>
      <c r="AF11" s="1399">
        <v>0</v>
      </c>
      <c r="AG11" s="1399"/>
      <c r="AH11" s="1399"/>
      <c r="AI11" s="1399"/>
      <c r="AJ11" s="1399"/>
      <c r="AK11" s="1399">
        <v>0</v>
      </c>
      <c r="AL11" s="1399"/>
      <c r="AM11" s="1399"/>
      <c r="AN11" s="1399"/>
      <c r="AO11" s="1399">
        <v>7940677</v>
      </c>
      <c r="AP11" s="1399">
        <v>7307135</v>
      </c>
      <c r="AQ11" s="1399">
        <v>633542</v>
      </c>
      <c r="AR11" s="1399">
        <v>633542</v>
      </c>
      <c r="AS11" s="1399"/>
      <c r="AT11" s="1399"/>
      <c r="AU11" s="1399"/>
      <c r="AV11" s="1399"/>
      <c r="AW11" s="1399"/>
      <c r="AX11" s="1399"/>
      <c r="AY11" s="1399">
        <v>8116043</v>
      </c>
      <c r="AZ11" s="1399">
        <v>0</v>
      </c>
      <c r="BA11" s="1399"/>
      <c r="BB11" s="1399"/>
      <c r="BC11" s="1399"/>
      <c r="BD11" s="1399">
        <v>8116043</v>
      </c>
      <c r="BE11" s="1399">
        <v>0</v>
      </c>
      <c r="BF11" s="1399"/>
      <c r="BG11" s="1399"/>
      <c r="BH11" s="1399"/>
      <c r="BI11" s="1399"/>
      <c r="BJ11" s="1399"/>
      <c r="BK11" s="1399"/>
      <c r="BL11" s="1399">
        <v>0</v>
      </c>
      <c r="BM11" s="1399">
        <v>0</v>
      </c>
      <c r="BN11" s="1399"/>
      <c r="BO11" s="1399"/>
      <c r="BP11" s="1399"/>
      <c r="BQ11" s="1399"/>
      <c r="BR11" s="1399"/>
      <c r="BS11" s="1399"/>
      <c r="BT11" s="1399">
        <v>0</v>
      </c>
      <c r="BU11" s="1399">
        <v>0</v>
      </c>
      <c r="BV11" s="1399"/>
      <c r="BW11" s="1399"/>
      <c r="BX11" s="1399"/>
      <c r="BY11" s="1399"/>
      <c r="BZ11" s="1399">
        <v>0</v>
      </c>
      <c r="CA11" s="1399"/>
      <c r="CB11" s="1399"/>
      <c r="CC11" s="1399">
        <v>200128</v>
      </c>
      <c r="CD11" s="1399">
        <v>200128</v>
      </c>
      <c r="CE11" s="1399"/>
      <c r="CF11" s="1399">
        <v>200128</v>
      </c>
      <c r="CG11" s="1399"/>
      <c r="CH11" s="1399"/>
      <c r="CI11" s="1399"/>
      <c r="CJ11" s="1399">
        <v>0</v>
      </c>
      <c r="CK11" s="1399"/>
      <c r="CL11" s="1399"/>
      <c r="CM11" s="1399"/>
      <c r="CN11" s="1399"/>
      <c r="CO11" s="1399"/>
      <c r="CP11" s="1399"/>
      <c r="CQ11" s="1399">
        <v>9000000</v>
      </c>
      <c r="CR11" s="1399"/>
      <c r="CS11" s="1399">
        <v>9000000</v>
      </c>
      <c r="CT11" s="1399"/>
      <c r="CU11" s="1399">
        <v>61527239</v>
      </c>
      <c r="CV11" s="1399">
        <v>51717672</v>
      </c>
      <c r="CW11" s="1399">
        <v>9809567</v>
      </c>
      <c r="CX11" s="1399"/>
      <c r="CY11" s="1399">
        <v>0</v>
      </c>
      <c r="CZ11" s="1399"/>
      <c r="DA11" s="1399">
        <v>0</v>
      </c>
      <c r="DB11" s="1399"/>
      <c r="DC11" s="1399"/>
      <c r="DD11" s="1399"/>
      <c r="DE11" s="1399">
        <v>0</v>
      </c>
      <c r="DF11" s="1399"/>
      <c r="DG11" s="1399"/>
      <c r="DH11" s="1399"/>
      <c r="DI11" s="1399">
        <v>0</v>
      </c>
      <c r="DJ11" s="1399"/>
      <c r="DK11" s="1399"/>
      <c r="DL11" s="1399"/>
      <c r="DM11" s="1399"/>
      <c r="DN11" s="1399">
        <v>0</v>
      </c>
      <c r="DO11" s="1399"/>
      <c r="DP11" s="1399">
        <v>0</v>
      </c>
      <c r="DQ11" s="1399"/>
      <c r="DR11" s="1399"/>
      <c r="DS11" s="1399"/>
      <c r="DT11" s="1399">
        <v>0</v>
      </c>
      <c r="DU11" s="1399"/>
      <c r="DV11" s="1399"/>
      <c r="DW11" s="1399"/>
      <c r="DX11" s="1399"/>
      <c r="DY11" s="1399">
        <v>2207014</v>
      </c>
      <c r="DZ11" s="1399"/>
      <c r="EA11" s="1399">
        <v>11338</v>
      </c>
      <c r="EB11" s="1399">
        <v>267443</v>
      </c>
      <c r="EC11" s="1399"/>
      <c r="ED11" s="1399">
        <v>1901399</v>
      </c>
      <c r="EE11" s="1399">
        <v>26834</v>
      </c>
      <c r="EF11" s="1399"/>
      <c r="EG11" s="1399"/>
      <c r="EH11" s="1399">
        <v>7669788</v>
      </c>
      <c r="EI11" s="1399">
        <v>1316219</v>
      </c>
      <c r="EJ11" s="1399">
        <v>5535160</v>
      </c>
      <c r="EK11" s="1399">
        <v>818409</v>
      </c>
      <c r="EL11" s="1399"/>
      <c r="EM11" s="1399">
        <v>16075465</v>
      </c>
      <c r="EN11" s="1399"/>
      <c r="EO11" s="1399"/>
      <c r="EP11" s="1399"/>
      <c r="EQ11" s="1399"/>
      <c r="ER11" s="1399"/>
      <c r="ES11" s="1399">
        <v>122609473</v>
      </c>
    </row>
    <row r="12" spans="4:149" ht="15">
      <c r="D12" s="1198"/>
      <c r="E12" s="1200">
        <v>42186</v>
      </c>
      <c r="F12" s="1399"/>
      <c r="G12" s="1350">
        <v>19803</v>
      </c>
      <c r="H12" s="1399"/>
      <c r="I12" s="1399">
        <v>3991073</v>
      </c>
      <c r="J12" s="1399">
        <v>3991073</v>
      </c>
      <c r="K12" s="1399"/>
      <c r="L12" s="1399"/>
      <c r="M12" s="1399">
        <v>101479</v>
      </c>
      <c r="N12" s="1399">
        <v>101479</v>
      </c>
      <c r="O12" s="1399">
        <v>101479</v>
      </c>
      <c r="P12" s="1399"/>
      <c r="Q12" s="1399">
        <v>0</v>
      </c>
      <c r="R12" s="1399"/>
      <c r="S12" s="1399"/>
      <c r="T12" s="1399">
        <v>0</v>
      </c>
      <c r="U12" s="1399"/>
      <c r="V12" s="1399"/>
      <c r="W12" s="1399"/>
      <c r="X12" s="1399">
        <v>0</v>
      </c>
      <c r="Y12" s="1399">
        <v>0</v>
      </c>
      <c r="Z12" s="1399"/>
      <c r="AA12" s="1399"/>
      <c r="AB12" s="1399">
        <v>0</v>
      </c>
      <c r="AC12" s="1399"/>
      <c r="AD12" s="1399"/>
      <c r="AE12" s="1399"/>
      <c r="AF12" s="1399">
        <v>0</v>
      </c>
      <c r="AG12" s="1399"/>
      <c r="AH12" s="1399"/>
      <c r="AI12" s="1399"/>
      <c r="AJ12" s="1399"/>
      <c r="AK12" s="1399">
        <v>0</v>
      </c>
      <c r="AL12" s="1399"/>
      <c r="AM12" s="1399"/>
      <c r="AN12" s="1399"/>
      <c r="AO12" s="1399">
        <v>6624672</v>
      </c>
      <c r="AP12" s="1399">
        <v>5959426</v>
      </c>
      <c r="AQ12" s="1399">
        <v>665246</v>
      </c>
      <c r="AR12" s="1399">
        <v>665246</v>
      </c>
      <c r="AS12" s="1399"/>
      <c r="AT12" s="1399"/>
      <c r="AU12" s="1399"/>
      <c r="AV12" s="1399"/>
      <c r="AW12" s="1399"/>
      <c r="AX12" s="1399"/>
      <c r="AY12" s="1399">
        <v>8116043</v>
      </c>
      <c r="AZ12" s="1399">
        <v>0</v>
      </c>
      <c r="BA12" s="1399"/>
      <c r="BB12" s="1399"/>
      <c r="BC12" s="1399"/>
      <c r="BD12" s="1399">
        <v>8116043</v>
      </c>
      <c r="BE12" s="1399">
        <v>0</v>
      </c>
      <c r="BF12" s="1399"/>
      <c r="BG12" s="1399"/>
      <c r="BH12" s="1399"/>
      <c r="BI12" s="1399"/>
      <c r="BJ12" s="1399"/>
      <c r="BK12" s="1399"/>
      <c r="BL12" s="1399">
        <v>0</v>
      </c>
      <c r="BM12" s="1399">
        <v>0</v>
      </c>
      <c r="BN12" s="1399"/>
      <c r="BO12" s="1399"/>
      <c r="BP12" s="1399"/>
      <c r="BQ12" s="1399"/>
      <c r="BR12" s="1399"/>
      <c r="BS12" s="1399"/>
      <c r="BT12" s="1399">
        <v>0</v>
      </c>
      <c r="BU12" s="1399">
        <v>0</v>
      </c>
      <c r="BV12" s="1399"/>
      <c r="BW12" s="1399"/>
      <c r="BX12" s="1399"/>
      <c r="BY12" s="1399"/>
      <c r="BZ12" s="1399"/>
      <c r="CA12" s="1399"/>
      <c r="CB12" s="1399"/>
      <c r="CC12" s="1399">
        <v>199970</v>
      </c>
      <c r="CD12" s="1399">
        <v>199970</v>
      </c>
      <c r="CE12" s="1399"/>
      <c r="CF12" s="1399">
        <v>199970</v>
      </c>
      <c r="CG12" s="1399"/>
      <c r="CH12" s="1399"/>
      <c r="CI12" s="1399"/>
      <c r="CJ12" s="1399">
        <v>0</v>
      </c>
      <c r="CK12" s="1399"/>
      <c r="CL12" s="1399"/>
      <c r="CM12" s="1399"/>
      <c r="CN12" s="1399"/>
      <c r="CO12" s="1399"/>
      <c r="CP12" s="1399"/>
      <c r="CQ12" s="1399">
        <v>9000000</v>
      </c>
      <c r="CR12" s="1399"/>
      <c r="CS12" s="1399">
        <v>9000000</v>
      </c>
      <c r="CT12" s="1399"/>
      <c r="CU12" s="1399">
        <v>63821698</v>
      </c>
      <c r="CV12" s="1399">
        <v>54750337</v>
      </c>
      <c r="CW12" s="1399">
        <v>9071361</v>
      </c>
      <c r="CX12" s="1399"/>
      <c r="CY12" s="1399">
        <v>0</v>
      </c>
      <c r="CZ12" s="1399"/>
      <c r="DA12" s="1399">
        <v>0</v>
      </c>
      <c r="DB12" s="1399"/>
      <c r="DC12" s="1399"/>
      <c r="DD12" s="1399"/>
      <c r="DE12" s="1399">
        <v>0</v>
      </c>
      <c r="DF12" s="1399"/>
      <c r="DG12" s="1399"/>
      <c r="DH12" s="1399"/>
      <c r="DI12" s="1399">
        <v>0</v>
      </c>
      <c r="DJ12" s="1399"/>
      <c r="DK12" s="1399"/>
      <c r="DL12" s="1399"/>
      <c r="DM12" s="1399"/>
      <c r="DN12" s="1399">
        <v>0</v>
      </c>
      <c r="DO12" s="1399"/>
      <c r="DP12" s="1399">
        <v>0</v>
      </c>
      <c r="DQ12" s="1399"/>
      <c r="DR12" s="1399"/>
      <c r="DS12" s="1399"/>
      <c r="DT12" s="1399">
        <v>0</v>
      </c>
      <c r="DU12" s="1399"/>
      <c r="DV12" s="1399"/>
      <c r="DW12" s="1399"/>
      <c r="DX12" s="1399"/>
      <c r="DY12" s="1399">
        <v>1936313</v>
      </c>
      <c r="DZ12" s="1399"/>
      <c r="EA12" s="1399">
        <v>11946</v>
      </c>
      <c r="EB12" s="1399">
        <v>271900</v>
      </c>
      <c r="EC12" s="1399"/>
      <c r="ED12" s="1399">
        <v>1626176</v>
      </c>
      <c r="EE12" s="1399">
        <v>26291</v>
      </c>
      <c r="EF12" s="1399"/>
      <c r="EG12" s="1399"/>
      <c r="EH12" s="1399">
        <v>7841687</v>
      </c>
      <c r="EI12" s="1399">
        <v>1313984</v>
      </c>
      <c r="EJ12" s="1399">
        <v>5605715</v>
      </c>
      <c r="EK12" s="1399">
        <v>921988</v>
      </c>
      <c r="EL12" s="1399"/>
      <c r="EM12" s="1399">
        <v>16374311.84</v>
      </c>
      <c r="EN12" s="1399"/>
      <c r="EO12" s="1399"/>
      <c r="EP12" s="1399"/>
      <c r="EQ12" s="1399"/>
      <c r="ER12" s="1399"/>
      <c r="ES12" s="1399">
        <v>118027049.84</v>
      </c>
    </row>
    <row r="13" spans="4:149" ht="15">
      <c r="D13" s="1198"/>
      <c r="E13" s="1200">
        <v>42217</v>
      </c>
      <c r="F13" s="1399"/>
      <c r="G13" s="1350">
        <v>16276</v>
      </c>
      <c r="H13" s="1399"/>
      <c r="I13" s="1399">
        <v>6245677</v>
      </c>
      <c r="J13" s="1399">
        <v>6245677</v>
      </c>
      <c r="K13" s="1399"/>
      <c r="L13" s="1399"/>
      <c r="M13" s="1399">
        <v>446883</v>
      </c>
      <c r="N13" s="1399">
        <v>446883</v>
      </c>
      <c r="O13" s="1399">
        <v>446883</v>
      </c>
      <c r="P13" s="1399"/>
      <c r="Q13" s="1399">
        <v>0</v>
      </c>
      <c r="R13" s="1399"/>
      <c r="S13" s="1399"/>
      <c r="T13" s="1399">
        <v>0</v>
      </c>
      <c r="U13" s="1399"/>
      <c r="V13" s="1399"/>
      <c r="W13" s="1399"/>
      <c r="X13" s="1399">
        <v>0</v>
      </c>
      <c r="Y13" s="1399">
        <v>0</v>
      </c>
      <c r="Z13" s="1399"/>
      <c r="AA13" s="1399"/>
      <c r="AB13" s="1399">
        <v>0</v>
      </c>
      <c r="AC13" s="1399"/>
      <c r="AD13" s="1399"/>
      <c r="AE13" s="1399"/>
      <c r="AF13" s="1399">
        <v>0</v>
      </c>
      <c r="AG13" s="1399"/>
      <c r="AH13" s="1399"/>
      <c r="AI13" s="1399"/>
      <c r="AJ13" s="1399"/>
      <c r="AK13" s="1399">
        <v>0</v>
      </c>
      <c r="AL13" s="1399"/>
      <c r="AM13" s="1399"/>
      <c r="AN13" s="1399"/>
      <c r="AO13" s="1399">
        <v>5716181</v>
      </c>
      <c r="AP13" s="1399">
        <v>4853416</v>
      </c>
      <c r="AQ13" s="1399">
        <v>862765</v>
      </c>
      <c r="AR13" s="1399">
        <v>862765</v>
      </c>
      <c r="AS13" s="1399"/>
      <c r="AT13" s="1399"/>
      <c r="AU13" s="1399"/>
      <c r="AV13" s="1399"/>
      <c r="AW13" s="1399"/>
      <c r="AX13" s="1399"/>
      <c r="AY13" s="1399">
        <v>10983634</v>
      </c>
      <c r="AZ13" s="1399">
        <v>0</v>
      </c>
      <c r="BA13" s="1399"/>
      <c r="BB13" s="1399"/>
      <c r="BC13" s="1399"/>
      <c r="BD13" s="1399">
        <v>10983634</v>
      </c>
      <c r="BE13" s="1399">
        <v>0</v>
      </c>
      <c r="BF13" s="1399"/>
      <c r="BG13" s="1399"/>
      <c r="BH13" s="1399"/>
      <c r="BI13" s="1399"/>
      <c r="BJ13" s="1399"/>
      <c r="BK13" s="1399"/>
      <c r="BL13" s="1399">
        <v>0</v>
      </c>
      <c r="BM13" s="1399">
        <v>0</v>
      </c>
      <c r="BN13" s="1399"/>
      <c r="BO13" s="1399"/>
      <c r="BP13" s="1399"/>
      <c r="BQ13" s="1399"/>
      <c r="BR13" s="1399"/>
      <c r="BS13" s="1399"/>
      <c r="BT13" s="1399">
        <v>0</v>
      </c>
      <c r="BU13" s="1399">
        <v>0</v>
      </c>
      <c r="BV13" s="1399"/>
      <c r="BW13" s="1399"/>
      <c r="BX13" s="1399"/>
      <c r="BY13" s="1399"/>
      <c r="BZ13" s="1399"/>
      <c r="CA13" s="1399"/>
      <c r="CB13" s="1399"/>
      <c r="CC13" s="1399">
        <v>202602</v>
      </c>
      <c r="CD13" s="1399">
        <v>202602</v>
      </c>
      <c r="CE13" s="1399"/>
      <c r="CF13" s="1399">
        <v>202602</v>
      </c>
      <c r="CG13" s="1399"/>
      <c r="CH13" s="1399"/>
      <c r="CI13" s="1399"/>
      <c r="CJ13" s="1399">
        <v>0</v>
      </c>
      <c r="CK13" s="1399"/>
      <c r="CL13" s="1399"/>
      <c r="CM13" s="1399"/>
      <c r="CN13" s="1399"/>
      <c r="CO13" s="1399"/>
      <c r="CP13" s="1399"/>
      <c r="CQ13" s="1399">
        <v>5000000</v>
      </c>
      <c r="CR13" s="1399"/>
      <c r="CS13" s="1399">
        <v>5000000</v>
      </c>
      <c r="CT13" s="1399"/>
      <c r="CU13" s="1399">
        <v>65693904</v>
      </c>
      <c r="CV13" s="1399">
        <v>57152393</v>
      </c>
      <c r="CW13" s="1399">
        <v>8541511</v>
      </c>
      <c r="CX13" s="1399"/>
      <c r="CY13" s="1399">
        <v>0</v>
      </c>
      <c r="CZ13" s="1399"/>
      <c r="DA13" s="1399">
        <v>0</v>
      </c>
      <c r="DB13" s="1399"/>
      <c r="DC13" s="1399"/>
      <c r="DD13" s="1399"/>
      <c r="DE13" s="1399">
        <v>0</v>
      </c>
      <c r="DF13" s="1399"/>
      <c r="DG13" s="1399"/>
      <c r="DH13" s="1399"/>
      <c r="DI13" s="1399">
        <v>0</v>
      </c>
      <c r="DJ13" s="1399"/>
      <c r="DK13" s="1399"/>
      <c r="DL13" s="1399"/>
      <c r="DM13" s="1399"/>
      <c r="DN13" s="1399">
        <v>0</v>
      </c>
      <c r="DO13" s="1399"/>
      <c r="DP13" s="1399">
        <v>0</v>
      </c>
      <c r="DQ13" s="1399"/>
      <c r="DR13" s="1399"/>
      <c r="DS13" s="1399"/>
      <c r="DT13" s="1399">
        <v>0</v>
      </c>
      <c r="DU13" s="1399"/>
      <c r="DV13" s="1399"/>
      <c r="DW13" s="1399"/>
      <c r="DX13" s="1399"/>
      <c r="DY13" s="1399">
        <v>1849272</v>
      </c>
      <c r="DZ13" s="1399"/>
      <c r="EA13" s="1399">
        <v>11946</v>
      </c>
      <c r="EB13" s="1399">
        <v>277348</v>
      </c>
      <c r="EC13" s="1399"/>
      <c r="ED13" s="1399">
        <v>1532988</v>
      </c>
      <c r="EE13" s="1399">
        <v>26990</v>
      </c>
      <c r="EF13" s="1399"/>
      <c r="EG13" s="1399"/>
      <c r="EH13" s="1399">
        <v>8168296</v>
      </c>
      <c r="EI13" s="1399">
        <v>1630215</v>
      </c>
      <c r="EJ13" s="1399">
        <v>5568189</v>
      </c>
      <c r="EK13" s="1399">
        <v>969892</v>
      </c>
      <c r="EL13" s="1399"/>
      <c r="EM13" s="1399">
        <v>15468861</v>
      </c>
      <c r="EN13" s="1399"/>
      <c r="EO13" s="1399"/>
      <c r="EP13" s="1399"/>
      <c r="EQ13" s="1399"/>
      <c r="ER13" s="1399"/>
      <c r="ES13" s="1399">
        <v>119791586</v>
      </c>
    </row>
    <row r="14" spans="4:149" ht="15">
      <c r="D14" s="1198"/>
      <c r="E14" s="1200">
        <v>42248</v>
      </c>
      <c r="F14" s="1399"/>
      <c r="G14" s="1350">
        <v>21170</v>
      </c>
      <c r="H14" s="1399"/>
      <c r="I14" s="1399">
        <v>9341450</v>
      </c>
      <c r="J14" s="1399">
        <v>9341450</v>
      </c>
      <c r="K14" s="1399"/>
      <c r="L14" s="1399"/>
      <c r="M14" s="1399">
        <v>321181</v>
      </c>
      <c r="N14" s="1399">
        <v>321181</v>
      </c>
      <c r="O14" s="1399">
        <v>321181</v>
      </c>
      <c r="P14" s="1399"/>
      <c r="Q14" s="1399">
        <v>0</v>
      </c>
      <c r="R14" s="1399"/>
      <c r="S14" s="1399"/>
      <c r="T14" s="1399">
        <v>0</v>
      </c>
      <c r="U14" s="1399"/>
      <c r="V14" s="1399"/>
      <c r="W14" s="1399"/>
      <c r="X14" s="1399">
        <v>0</v>
      </c>
      <c r="Y14" s="1399">
        <v>0</v>
      </c>
      <c r="Z14" s="1399"/>
      <c r="AA14" s="1399"/>
      <c r="AB14" s="1399">
        <v>0</v>
      </c>
      <c r="AC14" s="1399"/>
      <c r="AD14" s="1399"/>
      <c r="AE14" s="1399"/>
      <c r="AF14" s="1399">
        <v>0</v>
      </c>
      <c r="AG14" s="1399"/>
      <c r="AH14" s="1399"/>
      <c r="AI14" s="1399"/>
      <c r="AJ14" s="1399"/>
      <c r="AK14" s="1399">
        <v>0</v>
      </c>
      <c r="AL14" s="1399"/>
      <c r="AM14" s="1399"/>
      <c r="AN14" s="1399"/>
      <c r="AO14" s="1399">
        <v>7746162</v>
      </c>
      <c r="AP14" s="1399">
        <v>6683472</v>
      </c>
      <c r="AQ14" s="1399">
        <v>1062690</v>
      </c>
      <c r="AR14" s="1399">
        <v>1062690</v>
      </c>
      <c r="AS14" s="1399"/>
      <c r="AT14" s="1399"/>
      <c r="AU14" s="1399"/>
      <c r="AV14" s="1399"/>
      <c r="AW14" s="1399"/>
      <c r="AX14" s="1399"/>
      <c r="AY14" s="1399">
        <v>12983634</v>
      </c>
      <c r="AZ14" s="1399">
        <v>0</v>
      </c>
      <c r="BA14" s="1399"/>
      <c r="BB14" s="1399"/>
      <c r="BC14" s="1399"/>
      <c r="BD14" s="1399">
        <v>12983634</v>
      </c>
      <c r="BE14" s="1399">
        <v>0</v>
      </c>
      <c r="BF14" s="1399"/>
      <c r="BG14" s="1399"/>
      <c r="BH14" s="1399"/>
      <c r="BI14" s="1399"/>
      <c r="BJ14" s="1399"/>
      <c r="BK14" s="1399"/>
      <c r="BL14" s="1399">
        <v>0</v>
      </c>
      <c r="BM14" s="1399">
        <v>0</v>
      </c>
      <c r="BN14" s="1399"/>
      <c r="BO14" s="1399"/>
      <c r="BP14" s="1399"/>
      <c r="BQ14" s="1399"/>
      <c r="BR14" s="1399"/>
      <c r="BS14" s="1399"/>
      <c r="BT14" s="1399">
        <v>0</v>
      </c>
      <c r="BU14" s="1399">
        <v>0</v>
      </c>
      <c r="BV14" s="1399"/>
      <c r="BW14" s="1399"/>
      <c r="BX14" s="1399"/>
      <c r="BY14" s="1399"/>
      <c r="BZ14" s="1399"/>
      <c r="CA14" s="1399"/>
      <c r="CB14" s="1399"/>
      <c r="CC14" s="1399">
        <v>197866</v>
      </c>
      <c r="CD14" s="1399">
        <v>197866</v>
      </c>
      <c r="CE14" s="1399"/>
      <c r="CF14" s="1399">
        <v>197866</v>
      </c>
      <c r="CG14" s="1399"/>
      <c r="CH14" s="1399"/>
      <c r="CI14" s="1399"/>
      <c r="CJ14" s="1399">
        <v>0</v>
      </c>
      <c r="CK14" s="1399"/>
      <c r="CL14" s="1399"/>
      <c r="CM14" s="1399"/>
      <c r="CN14" s="1399"/>
      <c r="CO14" s="1399"/>
      <c r="CP14" s="1399"/>
      <c r="CQ14" s="1399">
        <v>5000000</v>
      </c>
      <c r="CR14" s="1399"/>
      <c r="CS14" s="1399">
        <v>5000000</v>
      </c>
      <c r="CT14" s="1399"/>
      <c r="CU14" s="1399">
        <v>68046120</v>
      </c>
      <c r="CV14" s="1399">
        <v>59950125</v>
      </c>
      <c r="CW14" s="1399">
        <v>8095995</v>
      </c>
      <c r="CX14" s="1399"/>
      <c r="CY14" s="1399">
        <v>0</v>
      </c>
      <c r="CZ14" s="1399"/>
      <c r="DA14" s="1399">
        <v>0</v>
      </c>
      <c r="DB14" s="1399"/>
      <c r="DC14" s="1399"/>
      <c r="DD14" s="1399"/>
      <c r="DE14" s="1399">
        <v>0</v>
      </c>
      <c r="DF14" s="1399"/>
      <c r="DG14" s="1399"/>
      <c r="DH14" s="1399"/>
      <c r="DI14" s="1399">
        <v>0</v>
      </c>
      <c r="DJ14" s="1399"/>
      <c r="DK14" s="1399"/>
      <c r="DL14" s="1399"/>
      <c r="DM14" s="1399"/>
      <c r="DN14" s="1399">
        <v>0</v>
      </c>
      <c r="DO14" s="1399"/>
      <c r="DP14" s="1399">
        <v>0</v>
      </c>
      <c r="DQ14" s="1399"/>
      <c r="DR14" s="1399"/>
      <c r="DS14" s="1399"/>
      <c r="DT14" s="1399">
        <v>0</v>
      </c>
      <c r="DU14" s="1399"/>
      <c r="DV14" s="1399"/>
      <c r="DW14" s="1399"/>
      <c r="DX14" s="1399"/>
      <c r="DY14" s="1399">
        <v>1817317</v>
      </c>
      <c r="DZ14" s="1399"/>
      <c r="EA14" s="1399">
        <v>11946</v>
      </c>
      <c r="EB14" s="1399">
        <v>246642</v>
      </c>
      <c r="EC14" s="1399"/>
      <c r="ED14" s="1399">
        <v>1531768</v>
      </c>
      <c r="EE14" s="1399">
        <v>26961</v>
      </c>
      <c r="EF14" s="1399"/>
      <c r="EG14" s="1399"/>
      <c r="EH14" s="1399">
        <v>8142340</v>
      </c>
      <c r="EI14" s="1399">
        <v>1627382</v>
      </c>
      <c r="EJ14" s="1399">
        <v>5505786</v>
      </c>
      <c r="EK14" s="1399">
        <v>1009172</v>
      </c>
      <c r="EL14" s="1399"/>
      <c r="EM14" s="1399">
        <v>15469153</v>
      </c>
      <c r="EN14" s="1399"/>
      <c r="EO14" s="1399"/>
      <c r="EP14" s="1399"/>
      <c r="EQ14" s="1399"/>
      <c r="ER14" s="1399"/>
      <c r="ES14" s="1399">
        <v>129086393</v>
      </c>
    </row>
    <row r="15" spans="4:149" ht="15">
      <c r="D15" s="1198"/>
      <c r="E15" s="1200">
        <v>42278</v>
      </c>
      <c r="F15" s="1399"/>
      <c r="G15" s="1350">
        <v>42328</v>
      </c>
      <c r="H15" s="1399"/>
      <c r="I15" s="1399">
        <v>8408150</v>
      </c>
      <c r="J15" s="1399">
        <v>8408150</v>
      </c>
      <c r="K15" s="1399"/>
      <c r="L15" s="1399"/>
      <c r="M15" s="1399">
        <v>137187</v>
      </c>
      <c r="N15" s="1399">
        <v>137187</v>
      </c>
      <c r="O15" s="1399">
        <v>137187</v>
      </c>
      <c r="P15" s="1399"/>
      <c r="Q15" s="1399">
        <v>0</v>
      </c>
      <c r="R15" s="1399"/>
      <c r="S15" s="1399"/>
      <c r="T15" s="1399">
        <v>0</v>
      </c>
      <c r="U15" s="1399"/>
      <c r="V15" s="1399"/>
      <c r="W15" s="1399"/>
      <c r="X15" s="1399">
        <v>0</v>
      </c>
      <c r="Y15" s="1399">
        <v>0</v>
      </c>
      <c r="Z15" s="1399"/>
      <c r="AA15" s="1399"/>
      <c r="AB15" s="1399">
        <v>0</v>
      </c>
      <c r="AC15" s="1399"/>
      <c r="AD15" s="1399"/>
      <c r="AE15" s="1399"/>
      <c r="AF15" s="1399">
        <v>0</v>
      </c>
      <c r="AG15" s="1399"/>
      <c r="AH15" s="1399"/>
      <c r="AI15" s="1399"/>
      <c r="AJ15" s="1399"/>
      <c r="AK15" s="1399">
        <v>0</v>
      </c>
      <c r="AL15" s="1399"/>
      <c r="AM15" s="1399"/>
      <c r="AN15" s="1399"/>
      <c r="AO15" s="1399">
        <v>6016603</v>
      </c>
      <c r="AP15" s="1399">
        <v>5424760</v>
      </c>
      <c r="AQ15" s="1399">
        <v>591843</v>
      </c>
      <c r="AR15" s="1399">
        <v>591843</v>
      </c>
      <c r="AS15" s="1399"/>
      <c r="AT15" s="1399"/>
      <c r="AU15" s="1399"/>
      <c r="AV15" s="1399"/>
      <c r="AW15" s="1399"/>
      <c r="AX15" s="1399"/>
      <c r="AY15" s="1399">
        <v>14983634</v>
      </c>
      <c r="AZ15" s="1399">
        <v>0</v>
      </c>
      <c r="BA15" s="1399"/>
      <c r="BB15" s="1399"/>
      <c r="BC15" s="1399"/>
      <c r="BD15" s="1399">
        <v>14983634</v>
      </c>
      <c r="BE15" s="1399">
        <v>0</v>
      </c>
      <c r="BF15" s="1399"/>
      <c r="BG15" s="1399"/>
      <c r="BH15" s="1399"/>
      <c r="BI15" s="1399"/>
      <c r="BJ15" s="1399"/>
      <c r="BK15" s="1399"/>
      <c r="BL15" s="1399">
        <v>0</v>
      </c>
      <c r="BM15" s="1399">
        <v>0</v>
      </c>
      <c r="BN15" s="1399"/>
      <c r="BO15" s="1399"/>
      <c r="BP15" s="1399"/>
      <c r="BQ15" s="1399"/>
      <c r="BR15" s="1399"/>
      <c r="BS15" s="1399"/>
      <c r="BT15" s="1399">
        <v>0</v>
      </c>
      <c r="BU15" s="1399">
        <v>0</v>
      </c>
      <c r="BV15" s="1399"/>
      <c r="BW15" s="1399"/>
      <c r="BX15" s="1399"/>
      <c r="BY15" s="1399"/>
      <c r="BZ15" s="1399"/>
      <c r="CA15" s="1399"/>
      <c r="CB15" s="1399"/>
      <c r="CC15" s="1399">
        <v>198874</v>
      </c>
      <c r="CD15" s="1399">
        <v>198874</v>
      </c>
      <c r="CE15" s="1399"/>
      <c r="CF15" s="1399">
        <v>198874</v>
      </c>
      <c r="CG15" s="1399"/>
      <c r="CH15" s="1399"/>
      <c r="CI15" s="1399"/>
      <c r="CJ15" s="1399">
        <v>0</v>
      </c>
      <c r="CK15" s="1399"/>
      <c r="CL15" s="1399"/>
      <c r="CM15" s="1399"/>
      <c r="CN15" s="1399"/>
      <c r="CO15" s="1399"/>
      <c r="CP15" s="1399"/>
      <c r="CQ15" s="1399">
        <v>2000000</v>
      </c>
      <c r="CR15" s="1399"/>
      <c r="CS15" s="1399">
        <v>2000000</v>
      </c>
      <c r="CT15" s="1399"/>
      <c r="CU15" s="1399">
        <v>68928070</v>
      </c>
      <c r="CV15" s="1399">
        <v>61024280</v>
      </c>
      <c r="CW15" s="1399">
        <v>7903790</v>
      </c>
      <c r="CX15" s="1399"/>
      <c r="CY15" s="1399">
        <v>0</v>
      </c>
      <c r="CZ15" s="1399"/>
      <c r="DA15" s="1399">
        <v>0</v>
      </c>
      <c r="DB15" s="1399"/>
      <c r="DC15" s="1399"/>
      <c r="DD15" s="1399"/>
      <c r="DE15" s="1399">
        <v>0</v>
      </c>
      <c r="DF15" s="1399"/>
      <c r="DG15" s="1399"/>
      <c r="DH15" s="1399"/>
      <c r="DI15" s="1399">
        <v>0</v>
      </c>
      <c r="DJ15" s="1399"/>
      <c r="DK15" s="1399"/>
      <c r="DL15" s="1399"/>
      <c r="DM15" s="1399"/>
      <c r="DN15" s="1399">
        <v>0</v>
      </c>
      <c r="DO15" s="1399"/>
      <c r="DP15" s="1399">
        <v>0</v>
      </c>
      <c r="DQ15" s="1399"/>
      <c r="DR15" s="1399"/>
      <c r="DS15" s="1399"/>
      <c r="DT15" s="1399">
        <v>0</v>
      </c>
      <c r="DU15" s="1399"/>
      <c r="DV15" s="1399"/>
      <c r="DW15" s="1399"/>
      <c r="DX15" s="1399"/>
      <c r="DY15" s="1399">
        <v>1788340</v>
      </c>
      <c r="DZ15" s="1399"/>
      <c r="EA15" s="1399">
        <v>11946</v>
      </c>
      <c r="EB15" s="1399">
        <v>217917</v>
      </c>
      <c r="EC15" s="1399"/>
      <c r="ED15" s="1399">
        <v>1532119</v>
      </c>
      <c r="EE15" s="1399">
        <v>26358</v>
      </c>
      <c r="EF15" s="1399"/>
      <c r="EG15" s="1399"/>
      <c r="EH15" s="1399">
        <v>8044790</v>
      </c>
      <c r="EI15" s="1399">
        <v>1624550</v>
      </c>
      <c r="EJ15" s="1399">
        <v>5437653</v>
      </c>
      <c r="EK15" s="1399">
        <v>982587</v>
      </c>
      <c r="EL15" s="1399"/>
      <c r="EM15" s="1399">
        <v>16130487</v>
      </c>
      <c r="EN15" s="1399"/>
      <c r="EO15" s="1399"/>
      <c r="EP15" s="1399"/>
      <c r="EQ15" s="1399"/>
      <c r="ER15" s="1399"/>
      <c r="ES15" s="1399">
        <v>126678463</v>
      </c>
    </row>
    <row r="16" spans="4:149" ht="15">
      <c r="D16" s="1198"/>
      <c r="E16" s="1200">
        <v>42309</v>
      </c>
      <c r="F16" s="1399"/>
      <c r="G16" s="1350">
        <v>19653</v>
      </c>
      <c r="H16" s="1399"/>
      <c r="I16" s="1399">
        <v>15499828</v>
      </c>
      <c r="J16" s="1399">
        <v>15499828</v>
      </c>
      <c r="K16" s="1399"/>
      <c r="L16" s="1399"/>
      <c r="M16" s="1399">
        <v>461936</v>
      </c>
      <c r="N16" s="1399">
        <v>461936</v>
      </c>
      <c r="O16" s="1399">
        <v>461936</v>
      </c>
      <c r="P16" s="1399"/>
      <c r="Q16" s="1399">
        <v>0</v>
      </c>
      <c r="R16" s="1399"/>
      <c r="S16" s="1399"/>
      <c r="T16" s="1399">
        <v>0</v>
      </c>
      <c r="U16" s="1399"/>
      <c r="V16" s="1399"/>
      <c r="W16" s="1399"/>
      <c r="X16" s="1399">
        <v>0</v>
      </c>
      <c r="Y16" s="1399">
        <v>0</v>
      </c>
      <c r="Z16" s="1399"/>
      <c r="AA16" s="1399"/>
      <c r="AB16" s="1399">
        <v>0</v>
      </c>
      <c r="AC16" s="1399"/>
      <c r="AD16" s="1399"/>
      <c r="AE16" s="1399"/>
      <c r="AF16" s="1399">
        <v>0</v>
      </c>
      <c r="AG16" s="1399"/>
      <c r="AH16" s="1399"/>
      <c r="AI16" s="1399"/>
      <c r="AJ16" s="1399"/>
      <c r="AK16" s="1399">
        <v>0</v>
      </c>
      <c r="AL16" s="1399"/>
      <c r="AM16" s="1399"/>
      <c r="AN16" s="1399"/>
      <c r="AO16" s="1399">
        <v>2726667</v>
      </c>
      <c r="AP16" s="1399">
        <v>2057550</v>
      </c>
      <c r="AQ16" s="1399">
        <v>669117</v>
      </c>
      <c r="AR16" s="1399">
        <v>669117</v>
      </c>
      <c r="AS16" s="1399"/>
      <c r="AT16" s="1399"/>
      <c r="AU16" s="1399"/>
      <c r="AV16" s="1399"/>
      <c r="AW16" s="1399"/>
      <c r="AX16" s="1399"/>
      <c r="AY16" s="1399">
        <v>14983634</v>
      </c>
      <c r="AZ16" s="1399">
        <v>0</v>
      </c>
      <c r="BA16" s="1399"/>
      <c r="BB16" s="1399"/>
      <c r="BC16" s="1399"/>
      <c r="BD16" s="1399">
        <v>14983634</v>
      </c>
      <c r="BE16" s="1399">
        <v>0</v>
      </c>
      <c r="BF16" s="1399"/>
      <c r="BG16" s="1399"/>
      <c r="BH16" s="1399"/>
      <c r="BI16" s="1399"/>
      <c r="BJ16" s="1399"/>
      <c r="BK16" s="1399"/>
      <c r="BL16" s="1399">
        <v>0</v>
      </c>
      <c r="BM16" s="1399">
        <v>0</v>
      </c>
      <c r="BN16" s="1399"/>
      <c r="BO16" s="1399"/>
      <c r="BP16" s="1399"/>
      <c r="BQ16" s="1399"/>
      <c r="BR16" s="1399"/>
      <c r="BS16" s="1399"/>
      <c r="BT16" s="1399">
        <v>0</v>
      </c>
      <c r="BU16" s="1399">
        <v>0</v>
      </c>
      <c r="BV16" s="1399"/>
      <c r="BW16" s="1399"/>
      <c r="BX16" s="1399"/>
      <c r="BY16" s="1399"/>
      <c r="BZ16" s="1399"/>
      <c r="CA16" s="1399"/>
      <c r="CB16" s="1399"/>
      <c r="CC16" s="1399">
        <v>199521</v>
      </c>
      <c r="CD16" s="1399">
        <v>199521</v>
      </c>
      <c r="CE16" s="1399"/>
      <c r="CF16" s="1399">
        <v>199521</v>
      </c>
      <c r="CG16" s="1399"/>
      <c r="CH16" s="1399"/>
      <c r="CI16" s="1399"/>
      <c r="CJ16" s="1399">
        <v>0</v>
      </c>
      <c r="CK16" s="1399"/>
      <c r="CL16" s="1399"/>
      <c r="CM16" s="1399"/>
      <c r="CN16" s="1399"/>
      <c r="CO16" s="1399"/>
      <c r="CP16" s="1399"/>
      <c r="CQ16" s="1399">
        <v>0</v>
      </c>
      <c r="CR16" s="1399"/>
      <c r="CS16" s="1399"/>
      <c r="CT16" s="1399"/>
      <c r="CU16" s="1399">
        <v>69473323</v>
      </c>
      <c r="CV16" s="1399">
        <v>61726323</v>
      </c>
      <c r="CW16" s="1399">
        <v>7747000</v>
      </c>
      <c r="CX16" s="1399"/>
      <c r="CY16" s="1399">
        <v>0</v>
      </c>
      <c r="CZ16" s="1399"/>
      <c r="DA16" s="1399">
        <v>0</v>
      </c>
      <c r="DB16" s="1399"/>
      <c r="DC16" s="1399"/>
      <c r="DD16" s="1399"/>
      <c r="DE16" s="1399">
        <v>0</v>
      </c>
      <c r="DF16" s="1399"/>
      <c r="DG16" s="1399"/>
      <c r="DH16" s="1399"/>
      <c r="DI16" s="1399">
        <v>0</v>
      </c>
      <c r="DJ16" s="1399"/>
      <c r="DK16" s="1399"/>
      <c r="DL16" s="1399"/>
      <c r="DM16" s="1399"/>
      <c r="DN16" s="1399">
        <v>0</v>
      </c>
      <c r="DO16" s="1399"/>
      <c r="DP16" s="1399">
        <v>0</v>
      </c>
      <c r="DQ16" s="1399"/>
      <c r="DR16" s="1399"/>
      <c r="DS16" s="1399"/>
      <c r="DT16" s="1399">
        <v>0</v>
      </c>
      <c r="DU16" s="1399"/>
      <c r="DV16" s="1399"/>
      <c r="DW16" s="1399"/>
      <c r="DX16" s="1399"/>
      <c r="DY16" s="1399">
        <v>1600534</v>
      </c>
      <c r="DZ16" s="1399"/>
      <c r="EA16" s="1399">
        <v>11654</v>
      </c>
      <c r="EB16" s="1399">
        <v>209002</v>
      </c>
      <c r="EC16" s="1399"/>
      <c r="ED16" s="1399">
        <v>1354459</v>
      </c>
      <c r="EE16" s="1399">
        <v>25419</v>
      </c>
      <c r="EF16" s="1399"/>
      <c r="EG16" s="1399"/>
      <c r="EH16" s="1399">
        <v>8151882</v>
      </c>
      <c r="EI16" s="1399">
        <v>1621717</v>
      </c>
      <c r="EJ16" s="1399">
        <v>5565074</v>
      </c>
      <c r="EK16" s="1399">
        <v>965091</v>
      </c>
      <c r="EL16" s="1399"/>
      <c r="EM16" s="1399">
        <v>16127480</v>
      </c>
      <c r="EN16" s="1399"/>
      <c r="EO16" s="1399"/>
      <c r="EP16" s="1399"/>
      <c r="EQ16" s="1399"/>
      <c r="ER16" s="1399"/>
      <c r="ES16" s="1399">
        <v>129244458</v>
      </c>
    </row>
    <row r="17" spans="5:149" ht="15">
      <c r="E17" s="1200">
        <v>42339</v>
      </c>
      <c r="F17" s="1399"/>
      <c r="G17" s="1350">
        <v>30087</v>
      </c>
      <c r="H17" s="1399"/>
      <c r="I17" s="1399">
        <v>161686</v>
      </c>
      <c r="J17" s="1399">
        <v>161686</v>
      </c>
      <c r="K17" s="1399"/>
      <c r="L17" s="1399"/>
      <c r="M17" s="1399">
        <v>136940</v>
      </c>
      <c r="N17" s="1399">
        <v>136940</v>
      </c>
      <c r="O17" s="1399">
        <v>136940</v>
      </c>
      <c r="P17" s="1399"/>
      <c r="Q17" s="1399">
        <v>0</v>
      </c>
      <c r="R17" s="1399"/>
      <c r="S17" s="1399"/>
      <c r="T17" s="1399">
        <v>0</v>
      </c>
      <c r="U17" s="1399"/>
      <c r="V17" s="1399"/>
      <c r="W17" s="1399"/>
      <c r="X17" s="1399">
        <v>0</v>
      </c>
      <c r="Y17" s="1399">
        <v>0</v>
      </c>
      <c r="Z17" s="1399"/>
      <c r="AA17" s="1399"/>
      <c r="AB17" s="1399">
        <v>0</v>
      </c>
      <c r="AC17" s="1399"/>
      <c r="AD17" s="1399"/>
      <c r="AE17" s="1399"/>
      <c r="AF17" s="1399">
        <v>0</v>
      </c>
      <c r="AG17" s="1399"/>
      <c r="AH17" s="1399"/>
      <c r="AI17" s="1399"/>
      <c r="AJ17" s="1399"/>
      <c r="AK17" s="1399">
        <v>0</v>
      </c>
      <c r="AL17" s="1399"/>
      <c r="AM17" s="1399"/>
      <c r="AN17" s="1399"/>
      <c r="AO17" s="1399">
        <v>3257803</v>
      </c>
      <c r="AP17" s="1399">
        <v>2719845</v>
      </c>
      <c r="AQ17" s="1399">
        <v>537958</v>
      </c>
      <c r="AR17" s="1399">
        <v>537958</v>
      </c>
      <c r="AS17" s="1399"/>
      <c r="AT17" s="1399"/>
      <c r="AU17" s="1399"/>
      <c r="AV17" s="1399"/>
      <c r="AW17" s="1399"/>
      <c r="AX17" s="1399"/>
      <c r="AY17" s="1399">
        <v>36483634</v>
      </c>
      <c r="AZ17" s="1399">
        <v>0</v>
      </c>
      <c r="BA17" s="1399"/>
      <c r="BB17" s="1399"/>
      <c r="BC17" s="1399"/>
      <c r="BD17" s="1399">
        <v>36483634</v>
      </c>
      <c r="BE17" s="1399">
        <v>0</v>
      </c>
      <c r="BF17" s="1399"/>
      <c r="BG17" s="1399"/>
      <c r="BH17" s="1399"/>
      <c r="BI17" s="1399"/>
      <c r="BJ17" s="1399"/>
      <c r="BK17" s="1399"/>
      <c r="BL17" s="1399">
        <v>0</v>
      </c>
      <c r="BM17" s="1399">
        <v>0</v>
      </c>
      <c r="BN17" s="1399"/>
      <c r="BO17" s="1399"/>
      <c r="BP17" s="1399"/>
      <c r="BQ17" s="1399"/>
      <c r="BR17" s="1399"/>
      <c r="BS17" s="1399"/>
      <c r="BT17" s="1399">
        <v>0</v>
      </c>
      <c r="BU17" s="1399">
        <v>0</v>
      </c>
      <c r="BV17" s="1399"/>
      <c r="BW17" s="1399"/>
      <c r="BX17" s="1399"/>
      <c r="BY17" s="1399"/>
      <c r="BZ17" s="1399"/>
      <c r="CA17" s="1399"/>
      <c r="CB17" s="1399"/>
      <c r="CC17" s="1399">
        <v>199939</v>
      </c>
      <c r="CD17" s="1399">
        <v>199939</v>
      </c>
      <c r="CE17" s="1399"/>
      <c r="CF17" s="1399">
        <v>199939</v>
      </c>
      <c r="CG17" s="1399"/>
      <c r="CH17" s="1399"/>
      <c r="CI17" s="1399"/>
      <c r="CJ17" s="1399">
        <v>0</v>
      </c>
      <c r="CK17" s="1399"/>
      <c r="CL17" s="1399"/>
      <c r="CM17" s="1399"/>
      <c r="CN17" s="1399"/>
      <c r="CO17" s="1399"/>
      <c r="CP17" s="1399"/>
      <c r="CQ17" s="1399">
        <v>5000000</v>
      </c>
      <c r="CR17" s="1399"/>
      <c r="CS17" s="1399">
        <v>5000000</v>
      </c>
      <c r="CT17" s="1399"/>
      <c r="CU17" s="1399">
        <v>70891026</v>
      </c>
      <c r="CV17" s="1399">
        <v>63732968</v>
      </c>
      <c r="CW17" s="1399">
        <v>7158058</v>
      </c>
      <c r="CX17" s="1399"/>
      <c r="CY17" s="1399">
        <v>0</v>
      </c>
      <c r="CZ17" s="1399"/>
      <c r="DA17" s="1399">
        <v>0</v>
      </c>
      <c r="DB17" s="1399"/>
      <c r="DC17" s="1399"/>
      <c r="DD17" s="1399"/>
      <c r="DE17" s="1399">
        <v>0</v>
      </c>
      <c r="DF17" s="1399"/>
      <c r="DG17" s="1399"/>
      <c r="DH17" s="1399"/>
      <c r="DI17" s="1399">
        <v>0</v>
      </c>
      <c r="DJ17" s="1399"/>
      <c r="DK17" s="1399"/>
      <c r="DL17" s="1399"/>
      <c r="DM17" s="1399"/>
      <c r="DN17" s="1399">
        <v>0</v>
      </c>
      <c r="DO17" s="1399"/>
      <c r="DP17" s="1399">
        <v>0</v>
      </c>
      <c r="DQ17" s="1399"/>
      <c r="DR17" s="1399"/>
      <c r="DS17" s="1399"/>
      <c r="DT17" s="1399">
        <v>0</v>
      </c>
      <c r="DU17" s="1399"/>
      <c r="DV17" s="1399"/>
      <c r="DW17" s="1399"/>
      <c r="DX17" s="1399"/>
      <c r="DY17" s="1399">
        <v>1619018</v>
      </c>
      <c r="DZ17" s="1399"/>
      <c r="EA17" s="1399">
        <v>11338</v>
      </c>
      <c r="EB17" s="1399">
        <v>201484</v>
      </c>
      <c r="EC17" s="1399"/>
      <c r="ED17" s="1399">
        <v>1379951</v>
      </c>
      <c r="EE17" s="1399">
        <v>26245</v>
      </c>
      <c r="EF17" s="1399"/>
      <c r="EG17" s="1399"/>
      <c r="EH17" s="1399">
        <v>8066384</v>
      </c>
      <c r="EI17" s="1399">
        <v>1618885</v>
      </c>
      <c r="EJ17" s="1399">
        <v>5511316</v>
      </c>
      <c r="EK17" s="1399">
        <v>936183</v>
      </c>
      <c r="EL17" s="1399"/>
      <c r="EM17" s="1399">
        <v>17633992</v>
      </c>
      <c r="EN17" s="1399"/>
      <c r="EO17" s="1399"/>
      <c r="EP17" s="1399"/>
      <c r="EQ17" s="1399"/>
      <c r="ER17" s="1399"/>
      <c r="ES17" s="1399">
        <v>143480509</v>
      </c>
    </row>
    <row r="18" spans="5:149" ht="15">
      <c r="E18" s="1200"/>
      <c r="F18" s="1399"/>
      <c r="G18" s="1350"/>
      <c r="H18" s="1399"/>
      <c r="I18" s="1399"/>
      <c r="J18" s="1399"/>
      <c r="K18" s="1399"/>
      <c r="L18" s="1399"/>
      <c r="M18" s="1399"/>
      <c r="N18" s="1399"/>
      <c r="O18" s="1399"/>
      <c r="P18" s="1399"/>
      <c r="Q18" s="1399"/>
      <c r="R18" s="1399"/>
      <c r="S18" s="1399"/>
      <c r="T18" s="1399"/>
      <c r="U18" s="1399"/>
      <c r="V18" s="1399"/>
      <c r="W18" s="1399"/>
      <c r="X18" s="1399"/>
      <c r="Y18" s="1399"/>
      <c r="Z18" s="1399"/>
      <c r="AA18" s="1399"/>
      <c r="AB18" s="1399"/>
      <c r="AC18" s="1399"/>
      <c r="AD18" s="1399"/>
      <c r="AE18" s="1399"/>
      <c r="AF18" s="1399"/>
      <c r="AG18" s="1399"/>
      <c r="AH18" s="1399"/>
      <c r="AI18" s="1399"/>
      <c r="AJ18" s="1399"/>
      <c r="AK18" s="1399"/>
      <c r="AL18" s="1399"/>
      <c r="AM18" s="1399"/>
      <c r="AN18" s="1399"/>
      <c r="AO18" s="1399"/>
      <c r="AP18" s="1399"/>
      <c r="AQ18" s="1399"/>
      <c r="AR18" s="1399"/>
      <c r="AS18" s="1399"/>
      <c r="AT18" s="1399"/>
      <c r="AU18" s="1399"/>
      <c r="AV18" s="1399"/>
      <c r="AW18" s="1399"/>
      <c r="AX18" s="1399"/>
      <c r="AY18" s="1399"/>
      <c r="AZ18" s="1399"/>
      <c r="BA18" s="1399"/>
      <c r="BB18" s="1399"/>
      <c r="BC18" s="1399"/>
      <c r="BD18" s="1399"/>
      <c r="BE18" s="1399"/>
      <c r="BF18" s="1399"/>
      <c r="BG18" s="1399"/>
      <c r="BH18" s="1399"/>
      <c r="BI18" s="1399"/>
      <c r="BJ18" s="1399"/>
      <c r="BK18" s="1399"/>
      <c r="BL18" s="1399"/>
      <c r="BM18" s="1399"/>
      <c r="BN18" s="1399"/>
      <c r="BO18" s="1399"/>
      <c r="BP18" s="1399"/>
      <c r="BQ18" s="1399"/>
      <c r="BR18" s="1399"/>
      <c r="BS18" s="1399"/>
      <c r="BT18" s="1399"/>
      <c r="BU18" s="1399"/>
      <c r="BV18" s="1399"/>
      <c r="BW18" s="1399"/>
      <c r="BX18" s="1399"/>
      <c r="BY18" s="1399"/>
      <c r="BZ18" s="1399"/>
      <c r="CA18" s="1399"/>
      <c r="CB18" s="1399"/>
      <c r="CC18" s="1399"/>
      <c r="CD18" s="1399"/>
      <c r="CE18" s="1399"/>
      <c r="CF18" s="1399"/>
      <c r="CG18" s="1399"/>
      <c r="CH18" s="1399"/>
      <c r="CI18" s="1399"/>
      <c r="CJ18" s="1399"/>
      <c r="CK18" s="1399"/>
      <c r="CL18" s="1399"/>
      <c r="CM18" s="1399"/>
      <c r="CN18" s="1399"/>
      <c r="CO18" s="1399"/>
      <c r="CP18" s="1399"/>
      <c r="CQ18" s="1399"/>
      <c r="CR18" s="1399"/>
      <c r="CS18" s="1399"/>
      <c r="CT18" s="1399"/>
      <c r="CU18" s="1399"/>
      <c r="CV18" s="1399"/>
      <c r="CW18" s="1399"/>
      <c r="CX18" s="1399"/>
      <c r="CY18" s="1399"/>
      <c r="CZ18" s="1399"/>
      <c r="DA18" s="1399"/>
      <c r="DB18" s="1399"/>
      <c r="DC18" s="1399"/>
      <c r="DD18" s="1399"/>
      <c r="DE18" s="1399"/>
      <c r="DF18" s="1399"/>
      <c r="DG18" s="1399"/>
      <c r="DH18" s="1399"/>
      <c r="DI18" s="1399"/>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1399"/>
      <c r="EO18" s="1399"/>
      <c r="EP18" s="1399"/>
      <c r="EQ18" s="1399"/>
      <c r="ER18" s="1399"/>
      <c r="ES18" s="1399"/>
    </row>
    <row r="19" spans="5:149" ht="15">
      <c r="E19" s="1200"/>
      <c r="F19" s="1399"/>
      <c r="G19" s="1350"/>
      <c r="H19" s="1399"/>
      <c r="I19" s="1399"/>
      <c r="J19" s="1399"/>
      <c r="K19" s="1399"/>
      <c r="L19" s="1399"/>
      <c r="M19" s="1399"/>
      <c r="N19" s="1399"/>
      <c r="O19" s="1399"/>
      <c r="P19" s="1399"/>
      <c r="Q19" s="1399"/>
      <c r="R19" s="1399"/>
      <c r="S19" s="1399"/>
      <c r="T19" s="1399"/>
      <c r="U19" s="1399"/>
      <c r="V19" s="1399"/>
      <c r="W19" s="1399"/>
      <c r="X19" s="1399"/>
      <c r="Y19" s="1399"/>
      <c r="Z19" s="1399"/>
      <c r="AA19" s="1399"/>
      <c r="AB19" s="1399"/>
      <c r="AC19" s="1399"/>
      <c r="AD19" s="1399"/>
      <c r="AE19" s="1399"/>
      <c r="AF19" s="1399"/>
      <c r="AG19" s="1399"/>
      <c r="AH19" s="1399"/>
      <c r="AI19" s="1399"/>
      <c r="AJ19" s="1399"/>
      <c r="AK19" s="1399"/>
      <c r="AL19" s="1399"/>
      <c r="AM19" s="1399"/>
      <c r="AN19" s="1399"/>
      <c r="AO19" s="1399"/>
      <c r="AP19" s="1399"/>
      <c r="AQ19" s="1399"/>
      <c r="AR19" s="1399"/>
      <c r="AS19" s="1399"/>
      <c r="AT19" s="1399"/>
      <c r="AU19" s="1399"/>
      <c r="AV19" s="1399"/>
      <c r="AW19" s="1399"/>
      <c r="AX19" s="1399"/>
      <c r="AY19" s="1399"/>
      <c r="AZ19" s="1399"/>
      <c r="BA19" s="1399"/>
      <c r="BB19" s="1399"/>
      <c r="BC19" s="1399"/>
      <c r="BD19" s="1399"/>
      <c r="BE19" s="1399"/>
      <c r="BF19" s="1399"/>
      <c r="BG19" s="1399"/>
      <c r="BH19" s="1399"/>
      <c r="BI19" s="1399"/>
      <c r="BJ19" s="1399"/>
      <c r="BK19" s="1399"/>
      <c r="BL19" s="1399"/>
      <c r="BM19" s="1399"/>
      <c r="BN19" s="1399"/>
      <c r="BO19" s="1399"/>
      <c r="BP19" s="1399"/>
      <c r="BQ19" s="1399"/>
      <c r="BR19" s="1399"/>
      <c r="BS19" s="1399"/>
      <c r="BT19" s="1399"/>
      <c r="BU19" s="1399"/>
      <c r="BV19" s="1399"/>
      <c r="BW19" s="1399"/>
      <c r="BX19" s="1399"/>
      <c r="BY19" s="1399"/>
      <c r="BZ19" s="1399"/>
      <c r="CA19" s="1399"/>
      <c r="CB19" s="1399"/>
      <c r="CC19" s="1399"/>
      <c r="CD19" s="1399"/>
      <c r="CE19" s="1399"/>
      <c r="CF19" s="1399"/>
      <c r="CG19" s="1399"/>
      <c r="CH19" s="1399"/>
      <c r="CI19" s="1399"/>
      <c r="CJ19" s="1399"/>
      <c r="CK19" s="1399"/>
      <c r="CL19" s="1399"/>
      <c r="CM19" s="1399"/>
      <c r="CN19" s="1399"/>
      <c r="CO19" s="1399"/>
      <c r="CP19" s="1399"/>
      <c r="CQ19" s="1399"/>
      <c r="CR19" s="1399"/>
      <c r="CS19" s="1399"/>
      <c r="CT19" s="1399"/>
      <c r="CU19" s="1399"/>
      <c r="CV19" s="1399"/>
      <c r="CW19" s="1399"/>
      <c r="CX19" s="1399"/>
      <c r="CY19" s="1399"/>
      <c r="CZ19" s="1399"/>
      <c r="DA19" s="1399"/>
      <c r="DB19" s="1399"/>
      <c r="DC19" s="1399"/>
      <c r="DD19" s="1399"/>
      <c r="DE19" s="1399"/>
      <c r="DF19" s="1399"/>
      <c r="DG19" s="1399"/>
      <c r="DH19" s="1399"/>
      <c r="DI19" s="1399"/>
      <c r="DJ19" s="1399"/>
      <c r="DK19" s="1399"/>
      <c r="DL19" s="1399"/>
      <c r="DM19" s="1399"/>
      <c r="DN19" s="1399"/>
      <c r="DO19" s="1399"/>
      <c r="DP19" s="1399"/>
      <c r="DQ19" s="1399"/>
      <c r="DR19" s="1399"/>
      <c r="DS19" s="1399"/>
      <c r="DT19" s="1399"/>
      <c r="DU19" s="1399"/>
      <c r="DV19" s="1399"/>
      <c r="DW19" s="1399"/>
      <c r="DX19" s="1399"/>
      <c r="DY19" s="1399"/>
      <c r="DZ19" s="1399"/>
      <c r="EA19" s="1399"/>
      <c r="EB19" s="1399"/>
      <c r="EC19" s="1399"/>
      <c r="ED19" s="1399"/>
      <c r="EE19" s="1399"/>
      <c r="EF19" s="1399"/>
      <c r="EG19" s="1399"/>
      <c r="EH19" s="1399"/>
      <c r="EI19" s="1399"/>
      <c r="EJ19" s="1399"/>
      <c r="EK19" s="1399"/>
      <c r="EL19" s="1399"/>
      <c r="EM19" s="1399"/>
      <c r="EN19" s="1399"/>
      <c r="EO19" s="1399"/>
      <c r="EP19" s="1399"/>
      <c r="EQ19" s="1399"/>
      <c r="ER19" s="1399"/>
      <c r="ES19" s="1399"/>
    </row>
    <row r="20" spans="5:149" ht="15">
      <c r="E20" s="1200">
        <v>42370</v>
      </c>
      <c r="F20" s="1399"/>
      <c r="G20" s="1350">
        <v>38626</v>
      </c>
      <c r="H20" s="1399"/>
      <c r="I20" s="1399">
        <v>12260533</v>
      </c>
      <c r="J20" s="1399">
        <v>12260533</v>
      </c>
      <c r="K20" s="1399"/>
      <c r="L20" s="1399"/>
      <c r="M20" s="1399">
        <v>453188</v>
      </c>
      <c r="N20" s="1399">
        <v>453188</v>
      </c>
      <c r="O20" s="1399">
        <v>453188</v>
      </c>
      <c r="P20" s="1399"/>
      <c r="Q20" s="1399">
        <v>0</v>
      </c>
      <c r="R20" s="1399"/>
      <c r="S20" s="1399"/>
      <c r="T20" s="1399">
        <v>0</v>
      </c>
      <c r="U20" s="1399"/>
      <c r="V20" s="1399"/>
      <c r="W20" s="1399"/>
      <c r="X20" s="1399">
        <v>0</v>
      </c>
      <c r="Y20" s="1399">
        <v>0</v>
      </c>
      <c r="Z20" s="1399"/>
      <c r="AA20" s="1399"/>
      <c r="AB20" s="1399">
        <v>0</v>
      </c>
      <c r="AC20" s="1399"/>
      <c r="AD20" s="1399"/>
      <c r="AE20" s="1399"/>
      <c r="AF20" s="1399">
        <v>0</v>
      </c>
      <c r="AG20" s="1399"/>
      <c r="AH20" s="1399"/>
      <c r="AI20" s="1399"/>
      <c r="AJ20" s="1399"/>
      <c r="AK20" s="1399">
        <v>0</v>
      </c>
      <c r="AL20" s="1399"/>
      <c r="AM20" s="1399"/>
      <c r="AN20" s="1399"/>
      <c r="AO20" s="1399">
        <v>4175636</v>
      </c>
      <c r="AP20" s="1399">
        <v>3811005</v>
      </c>
      <c r="AQ20" s="1399">
        <v>364631</v>
      </c>
      <c r="AR20" s="1399">
        <v>364631</v>
      </c>
      <c r="AS20" s="1399"/>
      <c r="AT20" s="1399"/>
      <c r="AU20" s="1399"/>
      <c r="AV20" s="1399"/>
      <c r="AW20" s="1399"/>
      <c r="AX20" s="1399"/>
      <c r="AY20" s="1399">
        <v>30867591</v>
      </c>
      <c r="AZ20" s="1399">
        <v>0</v>
      </c>
      <c r="BA20" s="1399"/>
      <c r="BB20" s="1399"/>
      <c r="BC20" s="1399"/>
      <c r="BD20" s="1399">
        <v>30867591</v>
      </c>
      <c r="BE20" s="1399">
        <v>0</v>
      </c>
      <c r="BF20" s="1399"/>
      <c r="BG20" s="1399"/>
      <c r="BH20" s="1399"/>
      <c r="BI20" s="1399"/>
      <c r="BJ20" s="1399"/>
      <c r="BK20" s="1399"/>
      <c r="BL20" s="1399">
        <v>0</v>
      </c>
      <c r="BM20" s="1399">
        <v>0</v>
      </c>
      <c r="BN20" s="1399"/>
      <c r="BO20" s="1399"/>
      <c r="BP20" s="1399"/>
      <c r="BQ20" s="1399"/>
      <c r="BR20" s="1399"/>
      <c r="BS20" s="1399"/>
      <c r="BT20" s="1399">
        <v>0</v>
      </c>
      <c r="BU20" s="1399">
        <v>0</v>
      </c>
      <c r="BV20" s="1399"/>
      <c r="BW20" s="1399"/>
      <c r="BX20" s="1399"/>
      <c r="BY20" s="1399"/>
      <c r="BZ20" s="1399"/>
      <c r="CA20" s="1399"/>
      <c r="CB20" s="1399"/>
      <c r="CC20" s="1399">
        <v>197819</v>
      </c>
      <c r="CD20" s="1399">
        <v>197819</v>
      </c>
      <c r="CE20" s="1399"/>
      <c r="CF20" s="1399">
        <v>197819</v>
      </c>
      <c r="CG20" s="1399"/>
      <c r="CH20" s="1399"/>
      <c r="CI20" s="1399"/>
      <c r="CJ20" s="1399">
        <v>0</v>
      </c>
      <c r="CK20" s="1399"/>
      <c r="CL20" s="1399"/>
      <c r="CM20" s="1399"/>
      <c r="CN20" s="1399"/>
      <c r="CO20" s="1399"/>
      <c r="CP20" s="1399"/>
      <c r="CQ20" s="1399">
        <v>5000000</v>
      </c>
      <c r="CR20" s="1399"/>
      <c r="CS20" s="1399">
        <v>5000000</v>
      </c>
      <c r="CT20" s="1399"/>
      <c r="CU20" s="1399">
        <v>68807330</v>
      </c>
      <c r="CV20" s="1399">
        <v>61954303</v>
      </c>
      <c r="CW20" s="1399">
        <v>6853027</v>
      </c>
      <c r="CX20" s="1399"/>
      <c r="CY20" s="1399">
        <v>0</v>
      </c>
      <c r="CZ20" s="1399"/>
      <c r="DA20" s="1399">
        <v>0</v>
      </c>
      <c r="DB20" s="1399"/>
      <c r="DC20" s="1399"/>
      <c r="DD20" s="1399"/>
      <c r="DE20" s="1399">
        <v>0</v>
      </c>
      <c r="DF20" s="1399"/>
      <c r="DG20" s="1399"/>
      <c r="DH20" s="1399"/>
      <c r="DI20" s="1399">
        <v>0</v>
      </c>
      <c r="DJ20" s="1399"/>
      <c r="DK20" s="1399"/>
      <c r="DL20" s="1399"/>
      <c r="DM20" s="1399"/>
      <c r="DN20" s="1399">
        <v>0</v>
      </c>
      <c r="DO20" s="1399"/>
      <c r="DP20" s="1399">
        <v>0</v>
      </c>
      <c r="DQ20" s="1399"/>
      <c r="DR20" s="1399"/>
      <c r="DS20" s="1399"/>
      <c r="DT20" s="1399">
        <v>0</v>
      </c>
      <c r="DU20" s="1399"/>
      <c r="DV20" s="1399"/>
      <c r="DW20" s="1399"/>
      <c r="DX20" s="1399"/>
      <c r="DY20" s="1399">
        <v>1520077</v>
      </c>
      <c r="DZ20" s="1399"/>
      <c r="EA20" s="1399">
        <v>1520</v>
      </c>
      <c r="EB20" s="1399">
        <v>168380</v>
      </c>
      <c r="EC20" s="1399"/>
      <c r="ED20" s="1399">
        <v>1323977</v>
      </c>
      <c r="EE20" s="1399">
        <v>26200</v>
      </c>
      <c r="EF20" s="1399"/>
      <c r="EG20" s="1399"/>
      <c r="EH20" s="1399">
        <v>8429412</v>
      </c>
      <c r="EI20" s="1399">
        <v>2019656</v>
      </c>
      <c r="EJ20" s="1399">
        <v>5502482</v>
      </c>
      <c r="EK20" s="1399">
        <v>907274</v>
      </c>
      <c r="EL20" s="1399"/>
      <c r="EM20" s="1399">
        <v>16766364</v>
      </c>
      <c r="EN20" s="1399"/>
      <c r="EO20" s="1399"/>
      <c r="EP20" s="1399"/>
      <c r="EQ20" s="1399"/>
      <c r="ER20" s="1399"/>
      <c r="ES20" s="1399">
        <v>148516576</v>
      </c>
    </row>
    <row r="21" spans="5:149" ht="15">
      <c r="E21" s="1200">
        <v>42401</v>
      </c>
      <c r="F21" s="1399"/>
      <c r="G21" s="1350">
        <v>29353</v>
      </c>
      <c r="H21" s="1399"/>
      <c r="I21" s="1399">
        <v>9138731</v>
      </c>
      <c r="J21" s="1399">
        <v>9138731</v>
      </c>
      <c r="K21" s="1399"/>
      <c r="L21" s="1399"/>
      <c r="M21" s="1399">
        <v>983586</v>
      </c>
      <c r="N21" s="1399">
        <v>983586</v>
      </c>
      <c r="O21" s="1399">
        <v>983586</v>
      </c>
      <c r="P21" s="1399"/>
      <c r="Q21" s="1399">
        <v>0</v>
      </c>
      <c r="R21" s="1399"/>
      <c r="S21" s="1399"/>
      <c r="T21" s="1399">
        <v>0</v>
      </c>
      <c r="U21" s="1399"/>
      <c r="V21" s="1399"/>
      <c r="W21" s="1399"/>
      <c r="X21" s="1399">
        <v>0</v>
      </c>
      <c r="Y21" s="1399">
        <v>0</v>
      </c>
      <c r="Z21" s="1399"/>
      <c r="AA21" s="1399"/>
      <c r="AB21" s="1399">
        <v>0</v>
      </c>
      <c r="AC21" s="1399"/>
      <c r="AD21" s="1399"/>
      <c r="AE21" s="1399"/>
      <c r="AF21" s="1399">
        <v>0</v>
      </c>
      <c r="AG21" s="1399"/>
      <c r="AH21" s="1399"/>
      <c r="AI21" s="1399"/>
      <c r="AJ21" s="1399"/>
      <c r="AK21" s="1399">
        <v>0</v>
      </c>
      <c r="AL21" s="1399"/>
      <c r="AM21" s="1399"/>
      <c r="AN21" s="1399"/>
      <c r="AO21" s="1399">
        <v>1756955</v>
      </c>
      <c r="AP21" s="1399">
        <v>1234501</v>
      </c>
      <c r="AQ21" s="1399">
        <v>522454</v>
      </c>
      <c r="AR21" s="1399">
        <v>522454</v>
      </c>
      <c r="AS21" s="1399"/>
      <c r="AT21" s="1399"/>
      <c r="AU21" s="1399"/>
      <c r="AV21" s="1399"/>
      <c r="AW21" s="1399"/>
      <c r="AX21" s="1399"/>
      <c r="AY21" s="1399">
        <v>35015318</v>
      </c>
      <c r="AZ21" s="1399">
        <v>0</v>
      </c>
      <c r="BA21" s="1399"/>
      <c r="BB21" s="1399"/>
      <c r="BC21" s="1399"/>
      <c r="BD21" s="1399">
        <v>35015318</v>
      </c>
      <c r="BE21" s="1399">
        <v>0</v>
      </c>
      <c r="BF21" s="1399"/>
      <c r="BG21" s="1399"/>
      <c r="BH21" s="1399"/>
      <c r="BI21" s="1399"/>
      <c r="BJ21" s="1399"/>
      <c r="BK21" s="1399"/>
      <c r="BL21" s="1399">
        <v>0</v>
      </c>
      <c r="BM21" s="1399">
        <v>0</v>
      </c>
      <c r="BN21" s="1399"/>
      <c r="BO21" s="1399"/>
      <c r="BP21" s="1399"/>
      <c r="BQ21" s="1399"/>
      <c r="BR21" s="1399"/>
      <c r="BS21" s="1399"/>
      <c r="BT21" s="1399">
        <v>0</v>
      </c>
      <c r="BU21" s="1399">
        <v>0</v>
      </c>
      <c r="BV21" s="1399"/>
      <c r="BW21" s="1399"/>
      <c r="BX21" s="1399"/>
      <c r="BY21" s="1399"/>
      <c r="BZ21" s="1399"/>
      <c r="CA21" s="1399"/>
      <c r="CB21" s="1399"/>
      <c r="CC21" s="1399">
        <v>0</v>
      </c>
      <c r="CD21" s="1399">
        <v>0</v>
      </c>
      <c r="CE21" s="1399"/>
      <c r="CF21" s="1399">
        <v>0</v>
      </c>
      <c r="CG21" s="1399"/>
      <c r="CH21" s="1399"/>
      <c r="CI21" s="1399"/>
      <c r="CJ21" s="1399">
        <v>0</v>
      </c>
      <c r="CK21" s="1399"/>
      <c r="CL21" s="1399"/>
      <c r="CM21" s="1399"/>
      <c r="CN21" s="1399"/>
      <c r="CO21" s="1399"/>
      <c r="CP21" s="1399"/>
      <c r="CQ21" s="1399">
        <v>6000000</v>
      </c>
      <c r="CR21" s="1399"/>
      <c r="CS21" s="1399">
        <v>6000000</v>
      </c>
      <c r="CT21" s="1399"/>
      <c r="CU21" s="1399">
        <v>68188613</v>
      </c>
      <c r="CV21" s="1399">
        <v>61408868</v>
      </c>
      <c r="CW21" s="1399">
        <v>6779745</v>
      </c>
      <c r="CX21" s="1399"/>
      <c r="CY21" s="1399">
        <v>0</v>
      </c>
      <c r="CZ21" s="1399"/>
      <c r="DA21" s="1399">
        <v>0</v>
      </c>
      <c r="DB21" s="1399"/>
      <c r="DC21" s="1399"/>
      <c r="DD21" s="1399"/>
      <c r="DE21" s="1399">
        <v>0</v>
      </c>
      <c r="DF21" s="1399"/>
      <c r="DG21" s="1399"/>
      <c r="DH21" s="1399"/>
      <c r="DI21" s="1399">
        <v>0</v>
      </c>
      <c r="DJ21" s="1399"/>
      <c r="DK21" s="1399"/>
      <c r="DL21" s="1399"/>
      <c r="DM21" s="1399"/>
      <c r="DN21" s="1399">
        <v>0</v>
      </c>
      <c r="DO21" s="1399"/>
      <c r="DP21" s="1399">
        <v>0</v>
      </c>
      <c r="DQ21" s="1399"/>
      <c r="DR21" s="1399"/>
      <c r="DS21" s="1399"/>
      <c r="DT21" s="1399">
        <v>0</v>
      </c>
      <c r="DU21" s="1399"/>
      <c r="DV21" s="1399"/>
      <c r="DW21" s="1399"/>
      <c r="DX21" s="1399"/>
      <c r="DY21" s="1399">
        <v>1480589</v>
      </c>
      <c r="DZ21" s="1399"/>
      <c r="EA21" s="1399">
        <v>1520</v>
      </c>
      <c r="EB21" s="1399">
        <v>178295</v>
      </c>
      <c r="EC21" s="1399"/>
      <c r="ED21" s="1399">
        <v>1274502</v>
      </c>
      <c r="EE21" s="1399">
        <v>26272</v>
      </c>
      <c r="EF21" s="1399"/>
      <c r="EG21" s="1399"/>
      <c r="EH21" s="1399">
        <v>8457319</v>
      </c>
      <c r="EI21" s="1399">
        <v>2016263</v>
      </c>
      <c r="EJ21" s="1399">
        <v>5562690</v>
      </c>
      <c r="EK21" s="1399">
        <v>878366</v>
      </c>
      <c r="EL21" s="1399"/>
      <c r="EM21" s="1399">
        <v>14882414</v>
      </c>
      <c r="EN21" s="1399"/>
      <c r="EO21" s="1399"/>
      <c r="EP21" s="1399"/>
      <c r="EQ21" s="1399"/>
      <c r="ER21" s="1399"/>
      <c r="ES21" s="1399">
        <v>145932878</v>
      </c>
    </row>
    <row r="22" spans="5:149" ht="15">
      <c r="E22" s="1200">
        <v>42430</v>
      </c>
      <c r="F22" s="1399"/>
      <c r="G22" s="1350">
        <v>23286</v>
      </c>
      <c r="H22" s="1399"/>
      <c r="I22" s="1399">
        <v>9017244</v>
      </c>
      <c r="J22" s="1399">
        <v>9017244</v>
      </c>
      <c r="K22" s="1399"/>
      <c r="L22" s="1399"/>
      <c r="M22" s="1399">
        <v>313644</v>
      </c>
      <c r="N22" s="1399">
        <v>313644</v>
      </c>
      <c r="O22" s="1399">
        <v>313644</v>
      </c>
      <c r="P22" s="1399"/>
      <c r="Q22" s="1399">
        <v>0</v>
      </c>
      <c r="R22" s="1399"/>
      <c r="S22" s="1399"/>
      <c r="T22" s="1399">
        <v>0</v>
      </c>
      <c r="U22" s="1399"/>
      <c r="V22" s="1399"/>
      <c r="W22" s="1399"/>
      <c r="X22" s="1399">
        <v>0</v>
      </c>
      <c r="Y22" s="1399">
        <v>0</v>
      </c>
      <c r="Z22" s="1399"/>
      <c r="AA22" s="1399"/>
      <c r="AB22" s="1399">
        <v>0</v>
      </c>
      <c r="AC22" s="1399"/>
      <c r="AD22" s="1399"/>
      <c r="AE22" s="1399"/>
      <c r="AF22" s="1399">
        <v>0</v>
      </c>
      <c r="AG22" s="1399"/>
      <c r="AH22" s="1399"/>
      <c r="AI22" s="1399"/>
      <c r="AJ22" s="1399"/>
      <c r="AK22" s="1399">
        <v>0</v>
      </c>
      <c r="AL22" s="1399"/>
      <c r="AM22" s="1399"/>
      <c r="AN22" s="1399"/>
      <c r="AO22" s="1399">
        <v>2089301</v>
      </c>
      <c r="AP22" s="1399">
        <v>1888548</v>
      </c>
      <c r="AQ22" s="1399">
        <v>200753</v>
      </c>
      <c r="AR22" s="1399">
        <v>200753</v>
      </c>
      <c r="AS22" s="1399"/>
      <c r="AT22" s="1399"/>
      <c r="AU22" s="1399"/>
      <c r="AV22" s="1399"/>
      <c r="AW22" s="1399"/>
      <c r="AX22" s="1399"/>
      <c r="AY22" s="1399">
        <v>30705318</v>
      </c>
      <c r="AZ22" s="1399">
        <v>0</v>
      </c>
      <c r="BA22" s="1399"/>
      <c r="BB22" s="1399"/>
      <c r="BC22" s="1399"/>
      <c r="BD22" s="1399">
        <v>30705318</v>
      </c>
      <c r="BE22" s="1399">
        <v>0</v>
      </c>
      <c r="BF22" s="1399"/>
      <c r="BG22" s="1399"/>
      <c r="BH22" s="1399"/>
      <c r="BI22" s="1399"/>
      <c r="BJ22" s="1399"/>
      <c r="BK22" s="1399"/>
      <c r="BL22" s="1399">
        <v>0</v>
      </c>
      <c r="BM22" s="1399">
        <v>0</v>
      </c>
      <c r="BN22" s="1399"/>
      <c r="BO22" s="1399"/>
      <c r="BP22" s="1399"/>
      <c r="BQ22" s="1399"/>
      <c r="BR22" s="1399"/>
      <c r="BS22" s="1399"/>
      <c r="BT22" s="1399">
        <v>0</v>
      </c>
      <c r="BU22" s="1399">
        <v>0</v>
      </c>
      <c r="BV22" s="1399"/>
      <c r="BW22" s="1399"/>
      <c r="BX22" s="1399"/>
      <c r="BY22" s="1399"/>
      <c r="BZ22" s="1399"/>
      <c r="CA22" s="1399"/>
      <c r="CB22" s="1399"/>
      <c r="CC22" s="1399">
        <v>0</v>
      </c>
      <c r="CD22" s="1399">
        <v>0</v>
      </c>
      <c r="CE22" s="1399"/>
      <c r="CF22" s="1399">
        <v>0</v>
      </c>
      <c r="CG22" s="1399"/>
      <c r="CH22" s="1399"/>
      <c r="CI22" s="1399"/>
      <c r="CJ22" s="1399">
        <v>0</v>
      </c>
      <c r="CK22" s="1399"/>
      <c r="CL22" s="1399"/>
      <c r="CM22" s="1399"/>
      <c r="CN22" s="1399"/>
      <c r="CO22" s="1399"/>
      <c r="CP22" s="1399"/>
      <c r="CQ22" s="1399">
        <v>5500000</v>
      </c>
      <c r="CR22" s="1399"/>
      <c r="CS22" s="1399">
        <v>5500000</v>
      </c>
      <c r="CT22" s="1399"/>
      <c r="CU22" s="1399">
        <v>67233399</v>
      </c>
      <c r="CV22" s="1399">
        <v>60566520</v>
      </c>
      <c r="CW22" s="1399">
        <v>6666879</v>
      </c>
      <c r="CX22" s="1399"/>
      <c r="CY22" s="1399">
        <v>0</v>
      </c>
      <c r="CZ22" s="1399"/>
      <c r="DA22" s="1399">
        <v>0</v>
      </c>
      <c r="DB22" s="1399"/>
      <c r="DC22" s="1399"/>
      <c r="DD22" s="1399"/>
      <c r="DE22" s="1399">
        <v>0</v>
      </c>
      <c r="DF22" s="1399"/>
      <c r="DG22" s="1399"/>
      <c r="DH22" s="1399"/>
      <c r="DI22" s="1399">
        <v>0</v>
      </c>
      <c r="DJ22" s="1399"/>
      <c r="DK22" s="1399"/>
      <c r="DL22" s="1399"/>
      <c r="DM22" s="1399"/>
      <c r="DN22" s="1399">
        <v>0</v>
      </c>
      <c r="DO22" s="1399"/>
      <c r="DP22" s="1399">
        <v>0</v>
      </c>
      <c r="DQ22" s="1399"/>
      <c r="DR22" s="1399"/>
      <c r="DS22" s="1399"/>
      <c r="DT22" s="1399">
        <v>0</v>
      </c>
      <c r="DU22" s="1399"/>
      <c r="DV22" s="1399"/>
      <c r="DW22" s="1399"/>
      <c r="DX22" s="1399"/>
      <c r="DY22" s="1399">
        <v>1426838</v>
      </c>
      <c r="DZ22" s="1399"/>
      <c r="EA22" s="1399">
        <v>1824</v>
      </c>
      <c r="EB22" s="1399">
        <v>218164</v>
      </c>
      <c r="EC22" s="1399"/>
      <c r="ED22" s="1399">
        <v>1179663</v>
      </c>
      <c r="EE22" s="1399">
        <v>27187</v>
      </c>
      <c r="EF22" s="1399"/>
      <c r="EG22" s="1399"/>
      <c r="EH22" s="1399">
        <v>8346771</v>
      </c>
      <c r="EI22" s="1399">
        <v>2012869</v>
      </c>
      <c r="EJ22" s="1399">
        <v>5483743</v>
      </c>
      <c r="EK22" s="1399">
        <v>850159</v>
      </c>
      <c r="EL22" s="1399"/>
      <c r="EM22" s="1399">
        <v>14822814</v>
      </c>
      <c r="EN22" s="1399"/>
      <c r="EO22" s="1399"/>
      <c r="EP22" s="1399"/>
      <c r="EQ22" s="1399"/>
      <c r="ER22" s="1399"/>
      <c r="ES22" s="1399">
        <v>139478615</v>
      </c>
    </row>
    <row r="23" spans="5:149" ht="15">
      <c r="E23" s="1200">
        <v>42461</v>
      </c>
      <c r="F23" s="1399"/>
      <c r="G23" s="1350">
        <v>13158</v>
      </c>
      <c r="H23" s="1399"/>
      <c r="I23" s="1399">
        <v>15360002</v>
      </c>
      <c r="J23" s="1399">
        <v>15360002</v>
      </c>
      <c r="K23" s="1399"/>
      <c r="L23" s="1399"/>
      <c r="M23" s="1399">
        <v>416499</v>
      </c>
      <c r="N23" s="1399">
        <v>416499</v>
      </c>
      <c r="O23" s="1399">
        <v>416499</v>
      </c>
      <c r="P23" s="1399"/>
      <c r="Q23" s="1399">
        <v>0</v>
      </c>
      <c r="R23" s="1399"/>
      <c r="S23" s="1399"/>
      <c r="T23" s="1399">
        <v>0</v>
      </c>
      <c r="U23" s="1399"/>
      <c r="V23" s="1399"/>
      <c r="W23" s="1399"/>
      <c r="X23" s="1399">
        <v>0</v>
      </c>
      <c r="Y23" s="1399">
        <v>0</v>
      </c>
      <c r="Z23" s="1399"/>
      <c r="AA23" s="1399"/>
      <c r="AB23" s="1399">
        <v>0</v>
      </c>
      <c r="AC23" s="1399"/>
      <c r="AD23" s="1399"/>
      <c r="AE23" s="1399"/>
      <c r="AF23" s="1399">
        <v>0</v>
      </c>
      <c r="AG23" s="1399"/>
      <c r="AH23" s="1399"/>
      <c r="AI23" s="1399"/>
      <c r="AJ23" s="1399"/>
      <c r="AK23" s="1399">
        <v>0</v>
      </c>
      <c r="AL23" s="1399"/>
      <c r="AM23" s="1399"/>
      <c r="AN23" s="1399"/>
      <c r="AO23" s="1399">
        <v>901005</v>
      </c>
      <c r="AP23" s="1399">
        <v>866580</v>
      </c>
      <c r="AQ23" s="1399">
        <v>34425</v>
      </c>
      <c r="AR23" s="1399">
        <v>34425</v>
      </c>
      <c r="AS23" s="1399"/>
      <c r="AT23" s="1399"/>
      <c r="AU23" s="1399"/>
      <c r="AV23" s="1399"/>
      <c r="AW23" s="1399"/>
      <c r="AX23" s="1399"/>
      <c r="AY23" s="1399">
        <v>30705318</v>
      </c>
      <c r="AZ23" s="1399">
        <v>0</v>
      </c>
      <c r="BA23" s="1399"/>
      <c r="BB23" s="1399"/>
      <c r="BC23" s="1399"/>
      <c r="BD23" s="1399">
        <v>30705318</v>
      </c>
      <c r="BE23" s="1399">
        <v>0</v>
      </c>
      <c r="BF23" s="1399"/>
      <c r="BG23" s="1399"/>
      <c r="BH23" s="1399"/>
      <c r="BI23" s="1399"/>
      <c r="BJ23" s="1399"/>
      <c r="BK23" s="1399"/>
      <c r="BL23" s="1399">
        <v>0</v>
      </c>
      <c r="BM23" s="1399">
        <v>0</v>
      </c>
      <c r="BN23" s="1399"/>
      <c r="BO23" s="1399"/>
      <c r="BP23" s="1399"/>
      <c r="BQ23" s="1399"/>
      <c r="BR23" s="1399"/>
      <c r="BS23" s="1399"/>
      <c r="BT23" s="1399">
        <v>0</v>
      </c>
      <c r="BU23" s="1399">
        <v>0</v>
      </c>
      <c r="BV23" s="1399"/>
      <c r="BW23" s="1399"/>
      <c r="BX23" s="1399"/>
      <c r="BY23" s="1399"/>
      <c r="BZ23" s="1399"/>
      <c r="CA23" s="1399"/>
      <c r="CB23" s="1399"/>
      <c r="CC23" s="1399">
        <v>0</v>
      </c>
      <c r="CD23" s="1399">
        <v>0</v>
      </c>
      <c r="CE23" s="1399"/>
      <c r="CF23" s="1399">
        <v>0</v>
      </c>
      <c r="CG23" s="1399"/>
      <c r="CH23" s="1399"/>
      <c r="CI23" s="1399"/>
      <c r="CJ23" s="1399">
        <v>0</v>
      </c>
      <c r="CK23" s="1399"/>
      <c r="CL23" s="1399"/>
      <c r="CM23" s="1399"/>
      <c r="CN23" s="1399"/>
      <c r="CO23" s="1399"/>
      <c r="CP23" s="1399"/>
      <c r="CQ23" s="1399">
        <v>9500000</v>
      </c>
      <c r="CR23" s="1399"/>
      <c r="CS23" s="1399">
        <v>9500000</v>
      </c>
      <c r="CT23" s="1399"/>
      <c r="CU23" s="1399">
        <v>66396493</v>
      </c>
      <c r="CV23" s="1399">
        <v>59995107</v>
      </c>
      <c r="CW23" s="1399">
        <v>6401386</v>
      </c>
      <c r="CX23" s="1399"/>
      <c r="CY23" s="1399">
        <v>0</v>
      </c>
      <c r="CZ23" s="1399"/>
      <c r="DA23" s="1399">
        <v>0</v>
      </c>
      <c r="DB23" s="1399"/>
      <c r="DC23" s="1399"/>
      <c r="DD23" s="1399"/>
      <c r="DE23" s="1399">
        <v>0</v>
      </c>
      <c r="DF23" s="1399"/>
      <c r="DG23" s="1399"/>
      <c r="DH23" s="1399"/>
      <c r="DI23" s="1399">
        <v>0</v>
      </c>
      <c r="DJ23" s="1399"/>
      <c r="DK23" s="1399"/>
      <c r="DL23" s="1399"/>
      <c r="DM23" s="1399"/>
      <c r="DN23" s="1399">
        <v>0</v>
      </c>
      <c r="DO23" s="1399"/>
      <c r="DP23" s="1399">
        <v>0</v>
      </c>
      <c r="DQ23" s="1399"/>
      <c r="DR23" s="1399"/>
      <c r="DS23" s="1399"/>
      <c r="DT23" s="1399">
        <v>0</v>
      </c>
      <c r="DU23" s="1399"/>
      <c r="DV23" s="1399"/>
      <c r="DW23" s="1399"/>
      <c r="DX23" s="1399"/>
      <c r="DY23" s="1399">
        <v>683700</v>
      </c>
      <c r="DZ23" s="1399"/>
      <c r="EA23" s="1399">
        <v>1824</v>
      </c>
      <c r="EB23" s="1399">
        <v>0</v>
      </c>
      <c r="EC23" s="1399"/>
      <c r="ED23" s="1399">
        <v>654524</v>
      </c>
      <c r="EE23" s="1399">
        <v>27352</v>
      </c>
      <c r="EF23" s="1399"/>
      <c r="EG23" s="1399"/>
      <c r="EH23" s="1399">
        <v>8301366</v>
      </c>
      <c r="EI23" s="1399">
        <v>2009475</v>
      </c>
      <c r="EJ23" s="1399">
        <v>5469938</v>
      </c>
      <c r="EK23" s="1399">
        <v>821953</v>
      </c>
      <c r="EL23" s="1399"/>
      <c r="EM23" s="1399">
        <v>15040992</v>
      </c>
      <c r="EN23" s="1399"/>
      <c r="EO23" s="1399"/>
      <c r="EP23" s="1399"/>
      <c r="EQ23" s="1399"/>
      <c r="ER23" s="1399"/>
      <c r="ES23" s="1399">
        <v>147318533</v>
      </c>
    </row>
    <row r="24" spans="5:149" ht="15">
      <c r="E24" s="1200">
        <v>42491</v>
      </c>
      <c r="F24" s="1399"/>
      <c r="G24" s="1350">
        <v>17897</v>
      </c>
      <c r="H24" s="1399"/>
      <c r="I24" s="1399">
        <v>14961083</v>
      </c>
      <c r="J24" s="1399">
        <v>14961083</v>
      </c>
      <c r="K24" s="1399"/>
      <c r="L24" s="1399"/>
      <c r="M24" s="1399">
        <v>1165246</v>
      </c>
      <c r="N24" s="1399">
        <v>1165246</v>
      </c>
      <c r="O24" s="1399">
        <v>1165246</v>
      </c>
      <c r="P24" s="1399"/>
      <c r="Q24" s="1399">
        <v>0</v>
      </c>
      <c r="R24" s="1399"/>
      <c r="S24" s="1399"/>
      <c r="T24" s="1399">
        <v>0</v>
      </c>
      <c r="U24" s="1399"/>
      <c r="V24" s="1399"/>
      <c r="W24" s="1399"/>
      <c r="X24" s="1399">
        <v>0</v>
      </c>
      <c r="Y24" s="1399">
        <v>0</v>
      </c>
      <c r="Z24" s="1399"/>
      <c r="AA24" s="1399"/>
      <c r="AB24" s="1399">
        <v>0</v>
      </c>
      <c r="AC24" s="1399"/>
      <c r="AD24" s="1399"/>
      <c r="AE24" s="1399"/>
      <c r="AF24" s="1399">
        <v>0</v>
      </c>
      <c r="AG24" s="1399"/>
      <c r="AH24" s="1399"/>
      <c r="AI24" s="1399"/>
      <c r="AJ24" s="1399"/>
      <c r="AK24" s="1399">
        <v>0</v>
      </c>
      <c r="AL24" s="1399"/>
      <c r="AM24" s="1399"/>
      <c r="AN24" s="1399"/>
      <c r="AO24" s="1399">
        <v>3191430</v>
      </c>
      <c r="AP24" s="1399">
        <v>3094446</v>
      </c>
      <c r="AQ24" s="1399">
        <v>96984</v>
      </c>
      <c r="AR24" s="1399">
        <v>96984</v>
      </c>
      <c r="AS24" s="1399"/>
      <c r="AT24" s="1399"/>
      <c r="AU24" s="1399"/>
      <c r="AV24" s="1399"/>
      <c r="AW24" s="1399"/>
      <c r="AX24" s="1399"/>
      <c r="AY24" s="1399">
        <v>31083394</v>
      </c>
      <c r="AZ24" s="1399">
        <v>0</v>
      </c>
      <c r="BA24" s="1399"/>
      <c r="BB24" s="1399"/>
      <c r="BC24" s="1399"/>
      <c r="BD24" s="1399">
        <v>31083394</v>
      </c>
      <c r="BE24" s="1399">
        <v>0</v>
      </c>
      <c r="BF24" s="1399"/>
      <c r="BG24" s="1399"/>
      <c r="BH24" s="1399"/>
      <c r="BI24" s="1399"/>
      <c r="BJ24" s="1399"/>
      <c r="BK24" s="1399"/>
      <c r="BL24" s="1399">
        <v>0</v>
      </c>
      <c r="BM24" s="1399">
        <v>0</v>
      </c>
      <c r="BN24" s="1399"/>
      <c r="BO24" s="1399"/>
      <c r="BP24" s="1399"/>
      <c r="BQ24" s="1399"/>
      <c r="BR24" s="1399"/>
      <c r="BS24" s="1399"/>
      <c r="BT24" s="1399">
        <v>0</v>
      </c>
      <c r="BU24" s="1399">
        <v>0</v>
      </c>
      <c r="BV24" s="1399"/>
      <c r="BW24" s="1399"/>
      <c r="BX24" s="1399"/>
      <c r="BY24" s="1399"/>
      <c r="BZ24" s="1399"/>
      <c r="CA24" s="1399"/>
      <c r="CB24" s="1399"/>
      <c r="CC24" s="1399">
        <v>0</v>
      </c>
      <c r="CD24" s="1399">
        <v>0</v>
      </c>
      <c r="CE24" s="1399"/>
      <c r="CF24" s="1399">
        <v>0</v>
      </c>
      <c r="CG24" s="1399"/>
      <c r="CH24" s="1399"/>
      <c r="CI24" s="1399"/>
      <c r="CJ24" s="1399">
        <v>0</v>
      </c>
      <c r="CK24" s="1399"/>
      <c r="CL24" s="1399"/>
      <c r="CM24" s="1399"/>
      <c r="CN24" s="1399"/>
      <c r="CO24" s="1399"/>
      <c r="CP24" s="1399"/>
      <c r="CQ24" s="1399">
        <v>6500000</v>
      </c>
      <c r="CR24" s="1399"/>
      <c r="CS24" s="1399">
        <v>6500000</v>
      </c>
      <c r="CT24" s="1399"/>
      <c r="CU24" s="1399">
        <v>66051258</v>
      </c>
      <c r="CV24" s="1399">
        <v>59474559</v>
      </c>
      <c r="CW24" s="1399">
        <v>6576699</v>
      </c>
      <c r="CX24" s="1399"/>
      <c r="CY24" s="1399">
        <v>0</v>
      </c>
      <c r="CZ24" s="1399"/>
      <c r="DA24" s="1399">
        <v>0</v>
      </c>
      <c r="DB24" s="1399"/>
      <c r="DC24" s="1399"/>
      <c r="DD24" s="1399"/>
      <c r="DE24" s="1399">
        <v>0</v>
      </c>
      <c r="DF24" s="1399"/>
      <c r="DG24" s="1399"/>
      <c r="DH24" s="1399"/>
      <c r="DI24" s="1399">
        <v>0</v>
      </c>
      <c r="DJ24" s="1399"/>
      <c r="DK24" s="1399"/>
      <c r="DL24" s="1399"/>
      <c r="DM24" s="1399"/>
      <c r="DN24" s="1399">
        <v>0</v>
      </c>
      <c r="DO24" s="1399"/>
      <c r="DP24" s="1399">
        <v>0</v>
      </c>
      <c r="DQ24" s="1399"/>
      <c r="DR24" s="1399"/>
      <c r="DS24" s="1399"/>
      <c r="DT24" s="1399">
        <v>0</v>
      </c>
      <c r="DU24" s="1399"/>
      <c r="DV24" s="1399"/>
      <c r="DW24" s="1399"/>
      <c r="DX24" s="1399"/>
      <c r="DY24" s="1399">
        <v>690867</v>
      </c>
      <c r="DZ24" s="1399"/>
      <c r="EA24" s="1399">
        <v>1824</v>
      </c>
      <c r="EB24" s="1399">
        <v>0</v>
      </c>
      <c r="EC24" s="1399"/>
      <c r="ED24" s="1399">
        <v>662310</v>
      </c>
      <c r="EE24" s="1399">
        <v>26733</v>
      </c>
      <c r="EF24" s="1399"/>
      <c r="EG24" s="1399"/>
      <c r="EH24" s="1399">
        <v>8185503</v>
      </c>
      <c r="EI24" s="1399">
        <v>2006081</v>
      </c>
      <c r="EJ24" s="1399">
        <v>5385665</v>
      </c>
      <c r="EK24" s="1399">
        <v>793757</v>
      </c>
      <c r="EL24" s="1399"/>
      <c r="EM24" s="1399">
        <v>14496076</v>
      </c>
      <c r="EN24" s="1399"/>
      <c r="EO24" s="1399"/>
      <c r="EP24" s="1399"/>
      <c r="EQ24" s="1399"/>
      <c r="ER24" s="1399"/>
      <c r="ES24" s="1399">
        <v>146342754</v>
      </c>
    </row>
    <row r="25" spans="5:149" ht="15">
      <c r="E25" s="1200">
        <v>42522</v>
      </c>
      <c r="F25" s="1399"/>
      <c r="G25" s="1350">
        <v>17424</v>
      </c>
      <c r="H25" s="1399"/>
      <c r="I25" s="1399">
        <v>13623798</v>
      </c>
      <c r="J25" s="1399">
        <v>13623798</v>
      </c>
      <c r="K25" s="1399"/>
      <c r="L25" s="1399"/>
      <c r="M25" s="1399">
        <v>1217170</v>
      </c>
      <c r="N25" s="1399">
        <v>1217170</v>
      </c>
      <c r="O25" s="1399">
        <v>1217170</v>
      </c>
      <c r="P25" s="1399"/>
      <c r="Q25" s="1399">
        <v>0</v>
      </c>
      <c r="R25" s="1399"/>
      <c r="S25" s="1399"/>
      <c r="T25" s="1399">
        <v>0</v>
      </c>
      <c r="U25" s="1399"/>
      <c r="V25" s="1399"/>
      <c r="W25" s="1399"/>
      <c r="X25" s="1399">
        <v>0</v>
      </c>
      <c r="Y25" s="1399">
        <v>0</v>
      </c>
      <c r="Z25" s="1399"/>
      <c r="AA25" s="1399"/>
      <c r="AB25" s="1399">
        <v>0</v>
      </c>
      <c r="AC25" s="1399"/>
      <c r="AD25" s="1399"/>
      <c r="AE25" s="1399"/>
      <c r="AF25" s="1399">
        <v>0</v>
      </c>
      <c r="AG25" s="1399"/>
      <c r="AH25" s="1399"/>
      <c r="AI25" s="1399"/>
      <c r="AJ25" s="1399"/>
      <c r="AK25" s="1399">
        <v>0</v>
      </c>
      <c r="AL25" s="1399"/>
      <c r="AM25" s="1399"/>
      <c r="AN25" s="1399"/>
      <c r="AO25" s="1399">
        <v>3167513</v>
      </c>
      <c r="AP25" s="1399">
        <v>3056166</v>
      </c>
      <c r="AQ25" s="1399">
        <v>111347</v>
      </c>
      <c r="AR25" s="1399">
        <v>111347</v>
      </c>
      <c r="AS25" s="1399"/>
      <c r="AT25" s="1399"/>
      <c r="AU25" s="1399"/>
      <c r="AV25" s="1399"/>
      <c r="AW25" s="1399"/>
      <c r="AX25" s="1399"/>
      <c r="AY25" s="1399">
        <v>29976865</v>
      </c>
      <c r="AZ25" s="1399">
        <v>0</v>
      </c>
      <c r="BA25" s="1399"/>
      <c r="BB25" s="1399"/>
      <c r="BC25" s="1399"/>
      <c r="BD25" s="1399">
        <v>29976865</v>
      </c>
      <c r="BE25" s="1399">
        <v>0</v>
      </c>
      <c r="BF25" s="1399"/>
      <c r="BG25" s="1399"/>
      <c r="BH25" s="1399"/>
      <c r="BI25" s="1399"/>
      <c r="BJ25" s="1399"/>
      <c r="BK25" s="1399"/>
      <c r="BL25" s="1399">
        <v>0</v>
      </c>
      <c r="BM25" s="1399">
        <v>0</v>
      </c>
      <c r="BN25" s="1399"/>
      <c r="BO25" s="1399"/>
      <c r="BP25" s="1399"/>
      <c r="BQ25" s="1399"/>
      <c r="BR25" s="1399"/>
      <c r="BS25" s="1399"/>
      <c r="BT25" s="1399">
        <v>0</v>
      </c>
      <c r="BU25" s="1399">
        <v>0</v>
      </c>
      <c r="BV25" s="1399"/>
      <c r="BW25" s="1399"/>
      <c r="BX25" s="1399"/>
      <c r="BY25" s="1399"/>
      <c r="BZ25" s="1399"/>
      <c r="CA25" s="1399"/>
      <c r="CB25" s="1399"/>
      <c r="CC25" s="1399">
        <v>0</v>
      </c>
      <c r="CD25" s="1399">
        <v>0</v>
      </c>
      <c r="CE25" s="1399"/>
      <c r="CF25" s="1399">
        <v>0</v>
      </c>
      <c r="CG25" s="1399"/>
      <c r="CH25" s="1399"/>
      <c r="CI25" s="1399"/>
      <c r="CJ25" s="1399">
        <v>0</v>
      </c>
      <c r="CK25" s="1399"/>
      <c r="CL25" s="1399"/>
      <c r="CM25" s="1399"/>
      <c r="CN25" s="1399"/>
      <c r="CO25" s="1399"/>
      <c r="CP25" s="1399"/>
      <c r="CQ25" s="1399">
        <v>9500000</v>
      </c>
      <c r="CR25" s="1399"/>
      <c r="CS25" s="1399">
        <v>9500000</v>
      </c>
      <c r="CT25" s="1399"/>
      <c r="CU25" s="1399">
        <v>66838161</v>
      </c>
      <c r="CV25" s="1399">
        <v>60267115</v>
      </c>
      <c r="CW25" s="1399">
        <v>6571046</v>
      </c>
      <c r="CX25" s="1399"/>
      <c r="CY25" s="1399">
        <v>0</v>
      </c>
      <c r="CZ25" s="1399"/>
      <c r="DA25" s="1399">
        <v>0</v>
      </c>
      <c r="DB25" s="1399"/>
      <c r="DC25" s="1399"/>
      <c r="DD25" s="1399"/>
      <c r="DE25" s="1399">
        <v>0</v>
      </c>
      <c r="DF25" s="1399"/>
      <c r="DG25" s="1399"/>
      <c r="DH25" s="1399"/>
      <c r="DI25" s="1399">
        <v>0</v>
      </c>
      <c r="DJ25" s="1399"/>
      <c r="DK25" s="1399"/>
      <c r="DL25" s="1399"/>
      <c r="DM25" s="1399"/>
      <c r="DN25" s="1399">
        <v>0</v>
      </c>
      <c r="DO25" s="1399"/>
      <c r="DP25" s="1399">
        <v>0</v>
      </c>
      <c r="DQ25" s="1399"/>
      <c r="DR25" s="1399"/>
      <c r="DS25" s="1399"/>
      <c r="DT25" s="1399">
        <v>0</v>
      </c>
      <c r="DU25" s="1399"/>
      <c r="DV25" s="1399"/>
      <c r="DW25" s="1399"/>
      <c r="DX25" s="1399"/>
      <c r="DY25" s="1399">
        <v>663638</v>
      </c>
      <c r="DZ25" s="1399"/>
      <c r="EA25" s="1399">
        <v>1824</v>
      </c>
      <c r="EB25" s="1399">
        <v>0</v>
      </c>
      <c r="EC25" s="1399"/>
      <c r="ED25" s="1399">
        <v>635182</v>
      </c>
      <c r="EE25" s="1399">
        <v>26632</v>
      </c>
      <c r="EF25" s="1399"/>
      <c r="EG25" s="1399"/>
      <c r="EH25" s="1399">
        <v>8076053</v>
      </c>
      <c r="EI25" s="1399">
        <v>2002687</v>
      </c>
      <c r="EJ25" s="1399">
        <v>5319970</v>
      </c>
      <c r="EK25" s="1399">
        <v>753396</v>
      </c>
      <c r="EL25" s="1399"/>
      <c r="EM25" s="1399">
        <v>15869853</v>
      </c>
      <c r="EN25" s="1399"/>
      <c r="EO25" s="1399"/>
      <c r="EP25" s="1399"/>
      <c r="EQ25" s="1399"/>
      <c r="ER25" s="1399"/>
      <c r="ES25" s="1399">
        <v>148950475</v>
      </c>
    </row>
    <row r="26" spans="5:149" ht="15">
      <c r="E26" s="1200">
        <v>42552</v>
      </c>
      <c r="F26" s="1399"/>
      <c r="G26" s="1350">
        <v>8373</v>
      </c>
      <c r="H26" s="1399"/>
      <c r="I26" s="1399">
        <v>11017351</v>
      </c>
      <c r="J26" s="1399">
        <v>11017351</v>
      </c>
      <c r="K26" s="1399"/>
      <c r="L26" s="1399"/>
      <c r="M26" s="1399">
        <v>137398</v>
      </c>
      <c r="N26" s="1399">
        <v>137398</v>
      </c>
      <c r="O26" s="1399">
        <v>137398</v>
      </c>
      <c r="P26" s="1399"/>
      <c r="Q26" s="1399">
        <v>0</v>
      </c>
      <c r="R26" s="1399"/>
      <c r="S26" s="1399"/>
      <c r="T26" s="1399">
        <v>0</v>
      </c>
      <c r="U26" s="1399"/>
      <c r="V26" s="1399"/>
      <c r="W26" s="1399"/>
      <c r="X26" s="1399">
        <v>0</v>
      </c>
      <c r="Y26" s="1399">
        <v>0</v>
      </c>
      <c r="Z26" s="1399"/>
      <c r="AA26" s="1399"/>
      <c r="AB26" s="1399">
        <v>0</v>
      </c>
      <c r="AC26" s="1399"/>
      <c r="AD26" s="1399"/>
      <c r="AE26" s="1399"/>
      <c r="AF26" s="1399">
        <v>0</v>
      </c>
      <c r="AG26" s="1399"/>
      <c r="AH26" s="1399"/>
      <c r="AI26" s="1399"/>
      <c r="AJ26" s="1399"/>
      <c r="AK26" s="1399">
        <v>0</v>
      </c>
      <c r="AL26" s="1399"/>
      <c r="AM26" s="1399"/>
      <c r="AN26" s="1399"/>
      <c r="AO26" s="1399">
        <v>1291996</v>
      </c>
      <c r="AP26" s="1399">
        <v>932985</v>
      </c>
      <c r="AQ26" s="1399">
        <v>359011</v>
      </c>
      <c r="AR26" s="1399">
        <v>359011</v>
      </c>
      <c r="AS26" s="1399"/>
      <c r="AT26" s="1399"/>
      <c r="AU26" s="1399"/>
      <c r="AV26" s="1399"/>
      <c r="AW26" s="1399"/>
      <c r="AX26" s="1399"/>
      <c r="AY26" s="1399">
        <v>31427786</v>
      </c>
      <c r="AZ26" s="1399">
        <v>0</v>
      </c>
      <c r="BA26" s="1399"/>
      <c r="BB26" s="1399"/>
      <c r="BC26" s="1399"/>
      <c r="BD26" s="1399">
        <v>31427786</v>
      </c>
      <c r="BE26" s="1399">
        <v>0</v>
      </c>
      <c r="BF26" s="1399"/>
      <c r="BG26" s="1399"/>
      <c r="BH26" s="1399"/>
      <c r="BI26" s="1399"/>
      <c r="BJ26" s="1399"/>
      <c r="BK26" s="1399"/>
      <c r="BL26" s="1399">
        <v>0</v>
      </c>
      <c r="BM26" s="1399">
        <v>0</v>
      </c>
      <c r="BN26" s="1399"/>
      <c r="BO26" s="1399"/>
      <c r="BP26" s="1399"/>
      <c r="BQ26" s="1399"/>
      <c r="BR26" s="1399"/>
      <c r="BS26" s="1399"/>
      <c r="BT26" s="1399">
        <v>0</v>
      </c>
      <c r="BU26" s="1399">
        <v>0</v>
      </c>
      <c r="BV26" s="1399"/>
      <c r="BW26" s="1399"/>
      <c r="BX26" s="1399"/>
      <c r="BY26" s="1399"/>
      <c r="BZ26" s="1399"/>
      <c r="CA26" s="1399"/>
      <c r="CB26" s="1399"/>
      <c r="CC26" s="1399">
        <v>0</v>
      </c>
      <c r="CD26" s="1399">
        <v>0</v>
      </c>
      <c r="CE26" s="1399"/>
      <c r="CF26" s="1399">
        <v>0</v>
      </c>
      <c r="CG26" s="1399"/>
      <c r="CH26" s="1399"/>
      <c r="CI26" s="1399"/>
      <c r="CJ26" s="1399">
        <v>0</v>
      </c>
      <c r="CK26" s="1399"/>
      <c r="CL26" s="1399"/>
      <c r="CM26" s="1399"/>
      <c r="CN26" s="1399"/>
      <c r="CO26" s="1399"/>
      <c r="CP26" s="1399"/>
      <c r="CQ26" s="1399">
        <v>12500000</v>
      </c>
      <c r="CR26" s="1399"/>
      <c r="CS26" s="1399">
        <v>12500000</v>
      </c>
      <c r="CT26" s="1399"/>
      <c r="CU26" s="1399">
        <v>66433633</v>
      </c>
      <c r="CV26" s="1399">
        <v>60121936</v>
      </c>
      <c r="CW26" s="1399">
        <v>6311697</v>
      </c>
      <c r="CX26" s="1399"/>
      <c r="CY26" s="1399">
        <v>0</v>
      </c>
      <c r="CZ26" s="1399"/>
      <c r="DA26" s="1399">
        <v>0</v>
      </c>
      <c r="DB26" s="1399"/>
      <c r="DC26" s="1399"/>
      <c r="DD26" s="1399"/>
      <c r="DE26" s="1399">
        <v>0</v>
      </c>
      <c r="DF26" s="1399"/>
      <c r="DG26" s="1399"/>
      <c r="DH26" s="1399"/>
      <c r="DI26" s="1399">
        <v>0</v>
      </c>
      <c r="DJ26" s="1399"/>
      <c r="DK26" s="1399"/>
      <c r="DL26" s="1399"/>
      <c r="DM26" s="1399"/>
      <c r="DN26" s="1399">
        <v>0</v>
      </c>
      <c r="DO26" s="1399"/>
      <c r="DP26" s="1399">
        <v>0</v>
      </c>
      <c r="DQ26" s="1399"/>
      <c r="DR26" s="1399"/>
      <c r="DS26" s="1399"/>
      <c r="DT26" s="1399">
        <v>0</v>
      </c>
      <c r="DU26" s="1399"/>
      <c r="DV26" s="1399"/>
      <c r="DW26" s="1399"/>
      <c r="DX26" s="1399"/>
      <c r="DY26" s="1399">
        <v>421764</v>
      </c>
      <c r="DZ26" s="1399"/>
      <c r="EA26" s="1399">
        <v>0</v>
      </c>
      <c r="EB26" s="1399">
        <v>0</v>
      </c>
      <c r="EC26" s="1399"/>
      <c r="ED26" s="1399">
        <v>395836</v>
      </c>
      <c r="EE26" s="1399">
        <v>25928</v>
      </c>
      <c r="EF26" s="1399"/>
      <c r="EG26" s="1399"/>
      <c r="EH26" s="1399">
        <v>8037433</v>
      </c>
      <c r="EI26" s="1399">
        <v>1999293</v>
      </c>
      <c r="EJ26" s="1399">
        <v>5251621</v>
      </c>
      <c r="EK26" s="1399">
        <v>786519</v>
      </c>
      <c r="EL26" s="1399"/>
      <c r="EM26" s="1399">
        <v>16166672</v>
      </c>
      <c r="EN26" s="1399"/>
      <c r="EO26" s="1399"/>
      <c r="EP26" s="1399"/>
      <c r="EQ26" s="1399"/>
      <c r="ER26" s="1399"/>
      <c r="ES26" s="1399">
        <v>147442406</v>
      </c>
    </row>
    <row r="27" spans="5:149" ht="15">
      <c r="E27" s="1200">
        <v>42583</v>
      </c>
      <c r="F27" s="1399"/>
      <c r="G27" s="1350">
        <v>22039</v>
      </c>
      <c r="H27" s="1399"/>
      <c r="I27" s="1399">
        <v>16111286</v>
      </c>
      <c r="J27" s="1399">
        <v>16111286</v>
      </c>
      <c r="K27" s="1399"/>
      <c r="L27" s="1399"/>
      <c r="M27" s="1399">
        <v>386379</v>
      </c>
      <c r="N27" s="1399">
        <v>386379</v>
      </c>
      <c r="O27" s="1399">
        <v>386379</v>
      </c>
      <c r="P27" s="1399"/>
      <c r="Q27" s="1399">
        <v>0</v>
      </c>
      <c r="R27" s="1399"/>
      <c r="S27" s="1399"/>
      <c r="T27" s="1399">
        <v>0</v>
      </c>
      <c r="U27" s="1399"/>
      <c r="V27" s="1399"/>
      <c r="W27" s="1399"/>
      <c r="X27" s="1399">
        <v>0</v>
      </c>
      <c r="Y27" s="1399">
        <v>0</v>
      </c>
      <c r="Z27" s="1399"/>
      <c r="AA27" s="1399"/>
      <c r="AB27" s="1399">
        <v>0</v>
      </c>
      <c r="AC27" s="1399"/>
      <c r="AD27" s="1399"/>
      <c r="AE27" s="1399"/>
      <c r="AF27" s="1399">
        <v>0</v>
      </c>
      <c r="AG27" s="1399"/>
      <c r="AH27" s="1399"/>
      <c r="AI27" s="1399"/>
      <c r="AJ27" s="1399"/>
      <c r="AK27" s="1399">
        <v>0</v>
      </c>
      <c r="AL27" s="1399"/>
      <c r="AM27" s="1399"/>
      <c r="AN27" s="1399"/>
      <c r="AO27" s="1399">
        <v>694086</v>
      </c>
      <c r="AP27" s="1399">
        <v>614094</v>
      </c>
      <c r="AQ27" s="1399">
        <v>79992</v>
      </c>
      <c r="AR27" s="1399">
        <v>79992</v>
      </c>
      <c r="AS27" s="1399"/>
      <c r="AT27" s="1399"/>
      <c r="AU27" s="1399"/>
      <c r="AV27" s="1399"/>
      <c r="AW27" s="1399"/>
      <c r="AX27" s="1399"/>
      <c r="AY27" s="1399">
        <v>27503408</v>
      </c>
      <c r="AZ27" s="1399">
        <v>0</v>
      </c>
      <c r="BA27" s="1399"/>
      <c r="BB27" s="1399"/>
      <c r="BC27" s="1399"/>
      <c r="BD27" s="1399">
        <v>27503408</v>
      </c>
      <c r="BE27" s="1399">
        <v>0</v>
      </c>
      <c r="BF27" s="1399"/>
      <c r="BG27" s="1399"/>
      <c r="BH27" s="1399"/>
      <c r="BI27" s="1399"/>
      <c r="BJ27" s="1399"/>
      <c r="BK27" s="1399"/>
      <c r="BL27" s="1399">
        <v>0</v>
      </c>
      <c r="BM27" s="1399">
        <v>0</v>
      </c>
      <c r="BN27" s="1399"/>
      <c r="BO27" s="1399"/>
      <c r="BP27" s="1399"/>
      <c r="BQ27" s="1399"/>
      <c r="BR27" s="1399"/>
      <c r="BS27" s="1399"/>
      <c r="BT27" s="1399">
        <v>0</v>
      </c>
      <c r="BU27" s="1399">
        <v>0</v>
      </c>
      <c r="BV27" s="1399"/>
      <c r="BW27" s="1399"/>
      <c r="BX27" s="1399"/>
      <c r="BY27" s="1399"/>
      <c r="BZ27" s="1399"/>
      <c r="CA27" s="1399"/>
      <c r="CB27" s="1399"/>
      <c r="CC27" s="1399">
        <v>148276</v>
      </c>
      <c r="CD27" s="1399">
        <v>0</v>
      </c>
      <c r="CE27" s="1399"/>
      <c r="CF27" s="1399">
        <v>0</v>
      </c>
      <c r="CG27" s="1399"/>
      <c r="CH27" s="1399"/>
      <c r="CI27" s="1399"/>
      <c r="CJ27" s="1399">
        <v>148276</v>
      </c>
      <c r="CK27" s="1399"/>
      <c r="CL27" s="1399">
        <v>148276</v>
      </c>
      <c r="CM27" s="1399"/>
      <c r="CN27" s="1399"/>
      <c r="CO27" s="1399"/>
      <c r="CP27" s="1399"/>
      <c r="CQ27" s="1399">
        <v>12000000</v>
      </c>
      <c r="CR27" s="1399"/>
      <c r="CS27" s="1399">
        <v>12000000</v>
      </c>
      <c r="CT27" s="1399"/>
      <c r="CU27" s="1399">
        <v>67325266</v>
      </c>
      <c r="CV27" s="1399">
        <v>61030556</v>
      </c>
      <c r="CW27" s="1399">
        <v>6294710</v>
      </c>
      <c r="CX27" s="1399"/>
      <c r="CY27" s="1399">
        <v>0</v>
      </c>
      <c r="CZ27" s="1399"/>
      <c r="DA27" s="1399">
        <v>0</v>
      </c>
      <c r="DB27" s="1399"/>
      <c r="DC27" s="1399"/>
      <c r="DD27" s="1399"/>
      <c r="DE27" s="1399">
        <v>0</v>
      </c>
      <c r="DF27" s="1399"/>
      <c r="DG27" s="1399"/>
      <c r="DH27" s="1399"/>
      <c r="DI27" s="1399">
        <v>0</v>
      </c>
      <c r="DJ27" s="1399"/>
      <c r="DK27" s="1399"/>
      <c r="DL27" s="1399"/>
      <c r="DM27" s="1399"/>
      <c r="DN27" s="1399">
        <v>0</v>
      </c>
      <c r="DO27" s="1399"/>
      <c r="DP27" s="1399">
        <v>0</v>
      </c>
      <c r="DQ27" s="1399"/>
      <c r="DR27" s="1399"/>
      <c r="DS27" s="1399"/>
      <c r="DT27" s="1399">
        <v>0</v>
      </c>
      <c r="DU27" s="1399"/>
      <c r="DV27" s="1399"/>
      <c r="DW27" s="1399"/>
      <c r="DX27" s="1399"/>
      <c r="DY27" s="1399">
        <v>426858</v>
      </c>
      <c r="DZ27" s="1399"/>
      <c r="EA27" s="1399">
        <v>0</v>
      </c>
      <c r="EB27" s="1399">
        <v>0</v>
      </c>
      <c r="EC27" s="1399"/>
      <c r="ED27" s="1399">
        <v>400070</v>
      </c>
      <c r="EE27" s="1399">
        <v>26788</v>
      </c>
      <c r="EF27" s="1399"/>
      <c r="EG27" s="1399"/>
      <c r="EH27" s="1399">
        <v>7917224</v>
      </c>
      <c r="EI27" s="1399">
        <v>1995900</v>
      </c>
      <c r="EJ27" s="1399">
        <v>5162803</v>
      </c>
      <c r="EK27" s="1399">
        <v>758521</v>
      </c>
      <c r="EL27" s="1399"/>
      <c r="EM27" s="1399">
        <v>16301364</v>
      </c>
      <c r="EN27" s="1399"/>
      <c r="EO27" s="1399"/>
      <c r="EP27" s="1399"/>
      <c r="EQ27" s="1399"/>
      <c r="ER27" s="1399"/>
      <c r="ES27" s="1399">
        <v>148836186</v>
      </c>
    </row>
    <row r="28" spans="5:149" ht="15">
      <c r="E28" s="1200">
        <v>42614</v>
      </c>
      <c r="F28" s="1399"/>
      <c r="G28" s="1350">
        <v>24424</v>
      </c>
      <c r="H28" s="1399"/>
      <c r="I28" s="1399">
        <v>16886465</v>
      </c>
      <c r="J28" s="1399">
        <v>16886465</v>
      </c>
      <c r="K28" s="1399"/>
      <c r="L28" s="1399"/>
      <c r="M28" s="1399">
        <v>439537</v>
      </c>
      <c r="N28" s="1399">
        <v>439537</v>
      </c>
      <c r="O28" s="1399">
        <v>439537</v>
      </c>
      <c r="P28" s="1399"/>
      <c r="Q28" s="1399">
        <v>0</v>
      </c>
      <c r="R28" s="1399"/>
      <c r="S28" s="1399"/>
      <c r="T28" s="1399">
        <v>0</v>
      </c>
      <c r="U28" s="1399"/>
      <c r="V28" s="1399"/>
      <c r="W28" s="1399"/>
      <c r="X28" s="1399">
        <v>0</v>
      </c>
      <c r="Y28" s="1399">
        <v>0</v>
      </c>
      <c r="Z28" s="1399"/>
      <c r="AA28" s="1399"/>
      <c r="AB28" s="1399">
        <v>0</v>
      </c>
      <c r="AC28" s="1399"/>
      <c r="AD28" s="1399"/>
      <c r="AE28" s="1399"/>
      <c r="AF28" s="1399">
        <v>0</v>
      </c>
      <c r="AG28" s="1399"/>
      <c r="AH28" s="1399"/>
      <c r="AI28" s="1399"/>
      <c r="AJ28" s="1399"/>
      <c r="AK28" s="1399">
        <v>0</v>
      </c>
      <c r="AL28" s="1399"/>
      <c r="AM28" s="1399"/>
      <c r="AN28" s="1399"/>
      <c r="AO28" s="1399">
        <v>571158</v>
      </c>
      <c r="AP28" s="1399">
        <v>478069</v>
      </c>
      <c r="AQ28" s="1399">
        <v>93089</v>
      </c>
      <c r="AR28" s="1399">
        <v>93089</v>
      </c>
      <c r="AS28" s="1399"/>
      <c r="AT28" s="1399"/>
      <c r="AU28" s="1399"/>
      <c r="AV28" s="1399"/>
      <c r="AW28" s="1399"/>
      <c r="AX28" s="1399"/>
      <c r="AY28" s="1399">
        <v>35881286</v>
      </c>
      <c r="AZ28" s="1399">
        <v>0</v>
      </c>
      <c r="BA28" s="1399"/>
      <c r="BB28" s="1399"/>
      <c r="BC28" s="1399"/>
      <c r="BD28" s="1399">
        <v>35881286</v>
      </c>
      <c r="BE28" s="1399">
        <v>0</v>
      </c>
      <c r="BF28" s="1399"/>
      <c r="BG28" s="1399"/>
      <c r="BH28" s="1399"/>
      <c r="BI28" s="1399"/>
      <c r="BJ28" s="1399"/>
      <c r="BK28" s="1399"/>
      <c r="BL28" s="1399">
        <v>0</v>
      </c>
      <c r="BM28" s="1399">
        <v>0</v>
      </c>
      <c r="BN28" s="1399"/>
      <c r="BO28" s="1399"/>
      <c r="BP28" s="1399"/>
      <c r="BQ28" s="1399"/>
      <c r="BR28" s="1399"/>
      <c r="BS28" s="1399"/>
      <c r="BT28" s="1399">
        <v>0</v>
      </c>
      <c r="BU28" s="1399">
        <v>0</v>
      </c>
      <c r="BV28" s="1399"/>
      <c r="BW28" s="1399"/>
      <c r="BX28" s="1399"/>
      <c r="BY28" s="1399"/>
      <c r="BZ28" s="1399"/>
      <c r="CA28" s="1399"/>
      <c r="CB28" s="1399"/>
      <c r="CC28" s="1399">
        <v>147762</v>
      </c>
      <c r="CD28" s="1399">
        <v>0</v>
      </c>
      <c r="CE28" s="1399"/>
      <c r="CF28" s="1399">
        <v>0</v>
      </c>
      <c r="CG28" s="1399"/>
      <c r="CH28" s="1399"/>
      <c r="CI28" s="1399"/>
      <c r="CJ28" s="1399">
        <v>147762</v>
      </c>
      <c r="CK28" s="1399"/>
      <c r="CL28" s="1399">
        <v>147762</v>
      </c>
      <c r="CM28" s="1399"/>
      <c r="CN28" s="1399"/>
      <c r="CO28" s="1399"/>
      <c r="CP28" s="1399"/>
      <c r="CQ28" s="1399">
        <v>9000000</v>
      </c>
      <c r="CR28" s="1399"/>
      <c r="CS28" s="1399">
        <v>9000000</v>
      </c>
      <c r="CT28" s="1399"/>
      <c r="CU28" s="1399">
        <v>67990575</v>
      </c>
      <c r="CV28" s="1399">
        <v>61543278</v>
      </c>
      <c r="CW28" s="1399">
        <v>6447297</v>
      </c>
      <c r="CX28" s="1399"/>
      <c r="CY28" s="1399">
        <v>0</v>
      </c>
      <c r="CZ28" s="1399"/>
      <c r="DA28" s="1399">
        <v>0</v>
      </c>
      <c r="DB28" s="1399"/>
      <c r="DC28" s="1399"/>
      <c r="DD28" s="1399"/>
      <c r="DE28" s="1399">
        <v>0</v>
      </c>
      <c r="DF28" s="1399"/>
      <c r="DG28" s="1399"/>
      <c r="DH28" s="1399"/>
      <c r="DI28" s="1399">
        <v>0</v>
      </c>
      <c r="DJ28" s="1399"/>
      <c r="DK28" s="1399"/>
      <c r="DL28" s="1399"/>
      <c r="DM28" s="1399"/>
      <c r="DN28" s="1399">
        <v>0</v>
      </c>
      <c r="DO28" s="1399"/>
      <c r="DP28" s="1399">
        <v>0</v>
      </c>
      <c r="DQ28" s="1399"/>
      <c r="DR28" s="1399"/>
      <c r="DS28" s="1399"/>
      <c r="DT28" s="1399">
        <v>0</v>
      </c>
      <c r="DU28" s="1399"/>
      <c r="DV28" s="1399"/>
      <c r="DW28" s="1399"/>
      <c r="DX28" s="1399"/>
      <c r="DY28" s="1399">
        <v>443673</v>
      </c>
      <c r="DZ28" s="1399"/>
      <c r="EA28" s="1399">
        <v>0</v>
      </c>
      <c r="EB28" s="1399">
        <v>0</v>
      </c>
      <c r="EC28" s="1399"/>
      <c r="ED28" s="1399">
        <v>416736</v>
      </c>
      <c r="EE28" s="1399">
        <v>26937</v>
      </c>
      <c r="EF28" s="1399"/>
      <c r="EG28" s="1399"/>
      <c r="EH28" s="1399">
        <v>7824206</v>
      </c>
      <c r="EI28" s="1399">
        <v>1992506</v>
      </c>
      <c r="EJ28" s="1399">
        <v>5073301</v>
      </c>
      <c r="EK28" s="1399">
        <v>758399</v>
      </c>
      <c r="EL28" s="1399"/>
      <c r="EM28" s="1399">
        <v>16484209</v>
      </c>
      <c r="EN28" s="1399"/>
      <c r="EO28" s="1399"/>
      <c r="EP28" s="1399"/>
      <c r="EQ28" s="1399"/>
      <c r="ER28" s="1399"/>
      <c r="ES28" s="1399">
        <v>155693295</v>
      </c>
    </row>
    <row r="29" spans="5:149" ht="15">
      <c r="E29" s="1200">
        <v>42644</v>
      </c>
      <c r="F29" s="1399"/>
      <c r="G29" s="1350">
        <v>23023</v>
      </c>
      <c r="H29" s="1399"/>
      <c r="I29" s="1399">
        <v>11438407</v>
      </c>
      <c r="J29" s="1399">
        <v>11438407</v>
      </c>
      <c r="K29" s="1399"/>
      <c r="L29" s="1399"/>
      <c r="M29" s="1399">
        <v>43358</v>
      </c>
      <c r="N29" s="1399">
        <v>43358</v>
      </c>
      <c r="O29" s="1399">
        <v>43358</v>
      </c>
      <c r="P29" s="1399"/>
      <c r="Q29" s="1399">
        <v>0</v>
      </c>
      <c r="R29" s="1399"/>
      <c r="S29" s="1399"/>
      <c r="T29" s="1399">
        <v>0</v>
      </c>
      <c r="U29" s="1399"/>
      <c r="V29" s="1399"/>
      <c r="W29" s="1399"/>
      <c r="X29" s="1399">
        <v>0</v>
      </c>
      <c r="Y29" s="1399">
        <v>0</v>
      </c>
      <c r="Z29" s="1399"/>
      <c r="AA29" s="1399"/>
      <c r="AB29" s="1399">
        <v>0</v>
      </c>
      <c r="AC29" s="1399"/>
      <c r="AD29" s="1399"/>
      <c r="AE29" s="1399"/>
      <c r="AF29" s="1399">
        <v>0</v>
      </c>
      <c r="AG29" s="1399"/>
      <c r="AH29" s="1399"/>
      <c r="AI29" s="1399"/>
      <c r="AJ29" s="1399"/>
      <c r="AK29" s="1399">
        <v>0</v>
      </c>
      <c r="AL29" s="1399"/>
      <c r="AM29" s="1399"/>
      <c r="AN29" s="1399"/>
      <c r="AO29" s="1399">
        <v>642308</v>
      </c>
      <c r="AP29" s="1399">
        <v>283219</v>
      </c>
      <c r="AQ29" s="1399">
        <v>359089</v>
      </c>
      <c r="AR29" s="1399">
        <v>359089</v>
      </c>
      <c r="AS29" s="1399"/>
      <c r="AT29" s="1399"/>
      <c r="AU29" s="1399"/>
      <c r="AV29" s="1399"/>
      <c r="AW29" s="1399"/>
      <c r="AX29" s="1399"/>
      <c r="AY29" s="1399">
        <v>40245360</v>
      </c>
      <c r="AZ29" s="1399">
        <v>0</v>
      </c>
      <c r="BA29" s="1399"/>
      <c r="BB29" s="1399"/>
      <c r="BC29" s="1399"/>
      <c r="BD29" s="1399">
        <v>40245360</v>
      </c>
      <c r="BE29" s="1399">
        <v>0</v>
      </c>
      <c r="BF29" s="1399"/>
      <c r="BG29" s="1399"/>
      <c r="BH29" s="1399"/>
      <c r="BI29" s="1399"/>
      <c r="BJ29" s="1399"/>
      <c r="BK29" s="1399"/>
      <c r="BL29" s="1399">
        <v>0</v>
      </c>
      <c r="BM29" s="1399">
        <v>0</v>
      </c>
      <c r="BN29" s="1399"/>
      <c r="BO29" s="1399"/>
      <c r="BP29" s="1399"/>
      <c r="BQ29" s="1399"/>
      <c r="BR29" s="1399"/>
      <c r="BS29" s="1399"/>
      <c r="BT29" s="1399">
        <v>0</v>
      </c>
      <c r="BU29" s="1399">
        <v>0</v>
      </c>
      <c r="BV29" s="1399"/>
      <c r="BW29" s="1399"/>
      <c r="BX29" s="1399"/>
      <c r="BY29" s="1399"/>
      <c r="BZ29" s="1399"/>
      <c r="CA29" s="1399"/>
      <c r="CB29" s="1399"/>
      <c r="CC29" s="1399">
        <v>145496</v>
      </c>
      <c r="CD29" s="1399">
        <v>0</v>
      </c>
      <c r="CE29" s="1399"/>
      <c r="CF29" s="1399">
        <v>0</v>
      </c>
      <c r="CG29" s="1399"/>
      <c r="CH29" s="1399"/>
      <c r="CI29" s="1399"/>
      <c r="CJ29" s="1399">
        <v>145496</v>
      </c>
      <c r="CK29" s="1399"/>
      <c r="CL29" s="1399">
        <v>145496</v>
      </c>
      <c r="CM29" s="1399"/>
      <c r="CN29" s="1399"/>
      <c r="CO29" s="1399"/>
      <c r="CP29" s="1399"/>
      <c r="CQ29" s="1399">
        <v>4000000</v>
      </c>
      <c r="CR29" s="1399"/>
      <c r="CS29" s="1399">
        <v>4000000</v>
      </c>
      <c r="CT29" s="1399"/>
      <c r="CU29" s="1399">
        <v>67620173</v>
      </c>
      <c r="CV29" s="1399">
        <v>61373883</v>
      </c>
      <c r="CW29" s="1399">
        <v>6246290</v>
      </c>
      <c r="CX29" s="1399"/>
      <c r="CY29" s="1399">
        <v>0</v>
      </c>
      <c r="CZ29" s="1399"/>
      <c r="DA29" s="1399">
        <v>0</v>
      </c>
      <c r="DB29" s="1399"/>
      <c r="DC29" s="1399"/>
      <c r="DD29" s="1399"/>
      <c r="DE29" s="1399">
        <v>0</v>
      </c>
      <c r="DF29" s="1399"/>
      <c r="DG29" s="1399"/>
      <c r="DH29" s="1399"/>
      <c r="DI29" s="1399">
        <v>0</v>
      </c>
      <c r="DJ29" s="1399"/>
      <c r="DK29" s="1399"/>
      <c r="DL29" s="1399"/>
      <c r="DM29" s="1399"/>
      <c r="DN29" s="1399">
        <v>0</v>
      </c>
      <c r="DO29" s="1399"/>
      <c r="DP29" s="1399">
        <v>0</v>
      </c>
      <c r="DQ29" s="1399"/>
      <c r="DR29" s="1399"/>
      <c r="DS29" s="1399"/>
      <c r="DT29" s="1399">
        <v>0</v>
      </c>
      <c r="DU29" s="1399"/>
      <c r="DV29" s="1399"/>
      <c r="DW29" s="1399"/>
      <c r="DX29" s="1399"/>
      <c r="DY29" s="1399">
        <v>594212</v>
      </c>
      <c r="DZ29" s="1399"/>
      <c r="EA29" s="1399">
        <v>0</v>
      </c>
      <c r="EB29" s="1399">
        <v>0</v>
      </c>
      <c r="EC29" s="1399"/>
      <c r="ED29" s="1399">
        <v>567875</v>
      </c>
      <c r="EE29" s="1399">
        <v>26337</v>
      </c>
      <c r="EF29" s="1399"/>
      <c r="EG29" s="1399"/>
      <c r="EH29" s="1399">
        <v>7781871</v>
      </c>
      <c r="EI29" s="1399">
        <v>1989112</v>
      </c>
      <c r="EJ29" s="1399">
        <v>5060481</v>
      </c>
      <c r="EK29" s="1399">
        <v>732278</v>
      </c>
      <c r="EL29" s="1399"/>
      <c r="EM29" s="1399">
        <v>16269504</v>
      </c>
      <c r="EN29" s="1399"/>
      <c r="EO29" s="1399"/>
      <c r="EP29" s="1399"/>
      <c r="EQ29" s="1399"/>
      <c r="ER29" s="1399"/>
      <c r="ES29" s="1399">
        <v>148803712</v>
      </c>
    </row>
    <row r="30" spans="5:149" ht="15">
      <c r="E30" s="1200">
        <v>42675</v>
      </c>
      <c r="F30" s="1399"/>
      <c r="G30" s="1350">
        <v>185326</v>
      </c>
      <c r="H30" s="1399"/>
      <c r="I30" s="1399">
        <v>19960570</v>
      </c>
      <c r="J30" s="1399">
        <v>19960570</v>
      </c>
      <c r="K30" s="1399"/>
      <c r="L30" s="1399"/>
      <c r="M30" s="1399">
        <v>98160</v>
      </c>
      <c r="N30" s="1399">
        <v>98160</v>
      </c>
      <c r="O30" s="1399">
        <v>98160</v>
      </c>
      <c r="P30" s="1399"/>
      <c r="Q30" s="1399">
        <v>0</v>
      </c>
      <c r="R30" s="1399"/>
      <c r="S30" s="1399"/>
      <c r="T30" s="1399">
        <v>0</v>
      </c>
      <c r="U30" s="1399"/>
      <c r="V30" s="1399"/>
      <c r="W30" s="1399"/>
      <c r="X30" s="1399">
        <v>0</v>
      </c>
      <c r="Y30" s="1399">
        <v>0</v>
      </c>
      <c r="Z30" s="1399"/>
      <c r="AA30" s="1399"/>
      <c r="AB30" s="1399">
        <v>0</v>
      </c>
      <c r="AC30" s="1399"/>
      <c r="AD30" s="1399"/>
      <c r="AE30" s="1399"/>
      <c r="AF30" s="1399">
        <v>0</v>
      </c>
      <c r="AG30" s="1399"/>
      <c r="AH30" s="1399"/>
      <c r="AI30" s="1399"/>
      <c r="AJ30" s="1399"/>
      <c r="AK30" s="1399">
        <v>0</v>
      </c>
      <c r="AL30" s="1399"/>
      <c r="AM30" s="1399"/>
      <c r="AN30" s="1399"/>
      <c r="AO30" s="1399">
        <v>987308</v>
      </c>
      <c r="AP30" s="1399">
        <v>359568</v>
      </c>
      <c r="AQ30" s="1399">
        <v>627740</v>
      </c>
      <c r="AR30" s="1399">
        <v>627740</v>
      </c>
      <c r="AS30" s="1399"/>
      <c r="AT30" s="1399"/>
      <c r="AU30" s="1399"/>
      <c r="AV30" s="1399"/>
      <c r="AW30" s="1399"/>
      <c r="AX30" s="1399"/>
      <c r="AY30" s="1399">
        <v>35738789</v>
      </c>
      <c r="AZ30" s="1399">
        <v>0</v>
      </c>
      <c r="BA30" s="1399"/>
      <c r="BB30" s="1399"/>
      <c r="BC30" s="1399"/>
      <c r="BD30" s="1399">
        <v>35738789</v>
      </c>
      <c r="BE30" s="1399">
        <v>0</v>
      </c>
      <c r="BF30" s="1399"/>
      <c r="BG30" s="1399"/>
      <c r="BH30" s="1399"/>
      <c r="BI30" s="1399"/>
      <c r="BJ30" s="1399"/>
      <c r="BK30" s="1399"/>
      <c r="BL30" s="1399">
        <v>0</v>
      </c>
      <c r="BM30" s="1399">
        <v>0</v>
      </c>
      <c r="BN30" s="1399"/>
      <c r="BO30" s="1399"/>
      <c r="BP30" s="1399"/>
      <c r="BQ30" s="1399"/>
      <c r="BR30" s="1399"/>
      <c r="BS30" s="1399"/>
      <c r="BT30" s="1399">
        <v>0</v>
      </c>
      <c r="BU30" s="1399">
        <v>0</v>
      </c>
      <c r="BV30" s="1399"/>
      <c r="BW30" s="1399"/>
      <c r="BX30" s="1399"/>
      <c r="BY30" s="1399"/>
      <c r="BZ30" s="1399"/>
      <c r="CA30" s="1399"/>
      <c r="CB30" s="1399"/>
      <c r="CC30" s="1399">
        <v>147464</v>
      </c>
      <c r="CD30" s="1399">
        <v>0</v>
      </c>
      <c r="CE30" s="1399"/>
      <c r="CF30" s="1399">
        <v>0</v>
      </c>
      <c r="CG30" s="1399"/>
      <c r="CH30" s="1399"/>
      <c r="CI30" s="1399"/>
      <c r="CJ30" s="1399">
        <v>147464</v>
      </c>
      <c r="CK30" s="1399"/>
      <c r="CL30" s="1399">
        <v>147464</v>
      </c>
      <c r="CM30" s="1399"/>
      <c r="CN30" s="1399"/>
      <c r="CO30" s="1399"/>
      <c r="CP30" s="1399"/>
      <c r="CQ30" s="1399">
        <v>5000000</v>
      </c>
      <c r="CR30" s="1399"/>
      <c r="CS30" s="1399">
        <v>5000000</v>
      </c>
      <c r="CT30" s="1399"/>
      <c r="CU30" s="1399">
        <v>67122973</v>
      </c>
      <c r="CV30" s="1399">
        <v>61065458</v>
      </c>
      <c r="CW30" s="1399">
        <v>6057515</v>
      </c>
      <c r="CX30" s="1399"/>
      <c r="CY30" s="1399">
        <v>0</v>
      </c>
      <c r="CZ30" s="1399"/>
      <c r="DA30" s="1399">
        <v>0</v>
      </c>
      <c r="DB30" s="1399"/>
      <c r="DC30" s="1399"/>
      <c r="DD30" s="1399"/>
      <c r="DE30" s="1399">
        <v>0</v>
      </c>
      <c r="DF30" s="1399"/>
      <c r="DG30" s="1399"/>
      <c r="DH30" s="1399"/>
      <c r="DI30" s="1399">
        <v>0</v>
      </c>
      <c r="DJ30" s="1399"/>
      <c r="DK30" s="1399"/>
      <c r="DL30" s="1399"/>
      <c r="DM30" s="1399"/>
      <c r="DN30" s="1399">
        <v>0</v>
      </c>
      <c r="DO30" s="1399"/>
      <c r="DP30" s="1399">
        <v>0</v>
      </c>
      <c r="DQ30" s="1399"/>
      <c r="DR30" s="1399"/>
      <c r="DS30" s="1399"/>
      <c r="DT30" s="1399">
        <v>0</v>
      </c>
      <c r="DU30" s="1399"/>
      <c r="DV30" s="1399"/>
      <c r="DW30" s="1399"/>
      <c r="DX30" s="1399"/>
      <c r="DY30" s="1399">
        <v>674140</v>
      </c>
      <c r="DZ30" s="1399"/>
      <c r="EA30" s="1399">
        <v>0</v>
      </c>
      <c r="EB30" s="1399">
        <v>0</v>
      </c>
      <c r="EC30" s="1399"/>
      <c r="ED30" s="1399">
        <v>648605</v>
      </c>
      <c r="EE30" s="1399">
        <v>25535</v>
      </c>
      <c r="EF30" s="1399"/>
      <c r="EG30" s="1399"/>
      <c r="EH30" s="1399">
        <v>7733634</v>
      </c>
      <c r="EI30" s="1399">
        <v>1985718</v>
      </c>
      <c r="EJ30" s="1399">
        <v>5041144</v>
      </c>
      <c r="EK30" s="1399">
        <v>706772</v>
      </c>
      <c r="EL30" s="1399"/>
      <c r="EM30" s="1399">
        <v>15084974</v>
      </c>
      <c r="EN30" s="1399"/>
      <c r="EO30" s="1399"/>
      <c r="EP30" s="1399"/>
      <c r="EQ30" s="1399"/>
      <c r="ER30" s="1399"/>
      <c r="ES30" s="1399">
        <v>152733338</v>
      </c>
    </row>
    <row r="31" spans="5:149" ht="15">
      <c r="E31" s="1200">
        <v>42705</v>
      </c>
      <c r="F31" s="1399"/>
      <c r="G31" s="1350">
        <v>776442</v>
      </c>
      <c r="H31" s="1399"/>
      <c r="I31" s="1399">
        <v>20848860</v>
      </c>
      <c r="J31" s="1399">
        <v>20848860</v>
      </c>
      <c r="K31" s="1399"/>
      <c r="L31" s="1399"/>
      <c r="M31" s="1399">
        <v>113757</v>
      </c>
      <c r="N31" s="1399">
        <v>113757</v>
      </c>
      <c r="O31" s="1399">
        <v>113757</v>
      </c>
      <c r="P31" s="1399"/>
      <c r="Q31" s="1399">
        <v>0</v>
      </c>
      <c r="R31" s="1399"/>
      <c r="S31" s="1399"/>
      <c r="T31" s="1399">
        <v>0</v>
      </c>
      <c r="U31" s="1399"/>
      <c r="V31" s="1399"/>
      <c r="W31" s="1399"/>
      <c r="X31" s="1399">
        <v>0</v>
      </c>
      <c r="Y31" s="1399">
        <v>0</v>
      </c>
      <c r="Z31" s="1399"/>
      <c r="AA31" s="1399"/>
      <c r="AB31" s="1399">
        <v>0</v>
      </c>
      <c r="AC31" s="1399"/>
      <c r="AD31" s="1399"/>
      <c r="AE31" s="1399"/>
      <c r="AF31" s="1399">
        <v>0</v>
      </c>
      <c r="AG31" s="1399"/>
      <c r="AH31" s="1399"/>
      <c r="AI31" s="1399"/>
      <c r="AJ31" s="1399"/>
      <c r="AK31" s="1399">
        <v>0</v>
      </c>
      <c r="AL31" s="1399"/>
      <c r="AM31" s="1399"/>
      <c r="AN31" s="1399"/>
      <c r="AO31" s="1399">
        <v>1615723</v>
      </c>
      <c r="AP31" s="1399">
        <v>570398</v>
      </c>
      <c r="AQ31" s="1399">
        <v>1045325</v>
      </c>
      <c r="AR31" s="1399">
        <v>1045325</v>
      </c>
      <c r="AS31" s="1399"/>
      <c r="AT31" s="1399"/>
      <c r="AU31" s="1399"/>
      <c r="AV31" s="1399"/>
      <c r="AW31" s="1399"/>
      <c r="AX31" s="1399"/>
      <c r="AY31" s="1399">
        <v>45707989</v>
      </c>
      <c r="AZ31" s="1399">
        <v>0</v>
      </c>
      <c r="BA31" s="1399"/>
      <c r="BB31" s="1399"/>
      <c r="BC31" s="1399"/>
      <c r="BD31" s="1399">
        <v>45707989</v>
      </c>
      <c r="BE31" s="1399">
        <v>0</v>
      </c>
      <c r="BF31" s="1399"/>
      <c r="BG31" s="1399"/>
      <c r="BH31" s="1399"/>
      <c r="BI31" s="1399"/>
      <c r="BJ31" s="1399"/>
      <c r="BK31" s="1399"/>
      <c r="BL31" s="1399">
        <v>0</v>
      </c>
      <c r="BM31" s="1399">
        <v>0</v>
      </c>
      <c r="BN31" s="1399"/>
      <c r="BO31" s="1399"/>
      <c r="BP31" s="1399"/>
      <c r="BQ31" s="1399"/>
      <c r="BR31" s="1399"/>
      <c r="BS31" s="1399"/>
      <c r="BT31" s="1399">
        <v>0</v>
      </c>
      <c r="BU31" s="1399">
        <v>0</v>
      </c>
      <c r="BV31" s="1399"/>
      <c r="BW31" s="1399"/>
      <c r="BX31" s="1399"/>
      <c r="BY31" s="1399"/>
      <c r="BZ31" s="1399"/>
      <c r="CA31" s="1399"/>
      <c r="CB31" s="1399"/>
      <c r="CC31" s="1399">
        <v>145007</v>
      </c>
      <c r="CD31" s="1399">
        <v>0</v>
      </c>
      <c r="CE31" s="1399"/>
      <c r="CF31" s="1399">
        <v>0</v>
      </c>
      <c r="CG31" s="1399"/>
      <c r="CH31" s="1399"/>
      <c r="CI31" s="1399"/>
      <c r="CJ31" s="1399">
        <v>145007</v>
      </c>
      <c r="CK31" s="1399"/>
      <c r="CL31" s="1399">
        <v>145007</v>
      </c>
      <c r="CM31" s="1399"/>
      <c r="CN31" s="1399"/>
      <c r="CO31" s="1399"/>
      <c r="CP31" s="1399"/>
      <c r="CQ31" s="1399">
        <v>6000000</v>
      </c>
      <c r="CR31" s="1399"/>
      <c r="CS31" s="1399">
        <v>6000000</v>
      </c>
      <c r="CT31" s="1399"/>
      <c r="CU31" s="1399">
        <v>65389610</v>
      </c>
      <c r="CV31" s="1399">
        <v>59317478</v>
      </c>
      <c r="CW31" s="1399">
        <v>6072132</v>
      </c>
      <c r="CX31" s="1399"/>
      <c r="CY31" s="1399">
        <v>0</v>
      </c>
      <c r="CZ31" s="1399"/>
      <c r="DA31" s="1399">
        <v>0</v>
      </c>
      <c r="DB31" s="1399"/>
      <c r="DC31" s="1399"/>
      <c r="DD31" s="1399"/>
      <c r="DE31" s="1399">
        <v>0</v>
      </c>
      <c r="DF31" s="1399"/>
      <c r="DG31" s="1399"/>
      <c r="DH31" s="1399"/>
      <c r="DI31" s="1399">
        <v>0</v>
      </c>
      <c r="DJ31" s="1399"/>
      <c r="DK31" s="1399"/>
      <c r="DL31" s="1399"/>
      <c r="DM31" s="1399"/>
      <c r="DN31" s="1399">
        <v>0</v>
      </c>
      <c r="DO31" s="1399"/>
      <c r="DP31" s="1399">
        <v>0</v>
      </c>
      <c r="DQ31" s="1399"/>
      <c r="DR31" s="1399"/>
      <c r="DS31" s="1399"/>
      <c r="DT31" s="1399">
        <v>0</v>
      </c>
      <c r="DU31" s="1399"/>
      <c r="DV31" s="1399"/>
      <c r="DW31" s="1399"/>
      <c r="DX31" s="1399"/>
      <c r="DY31" s="1399">
        <v>728446</v>
      </c>
      <c r="DZ31" s="1399"/>
      <c r="EA31" s="1399">
        <v>0</v>
      </c>
      <c r="EB31" s="1399">
        <v>0</v>
      </c>
      <c r="EC31" s="1399"/>
      <c r="ED31" s="1399">
        <v>703168</v>
      </c>
      <c r="EE31" s="1399">
        <v>25278</v>
      </c>
      <c r="EF31" s="1399"/>
      <c r="EG31" s="1399"/>
      <c r="EH31" s="1399">
        <v>7752677.5699999994</v>
      </c>
      <c r="EI31" s="1399">
        <v>1982324.17</v>
      </c>
      <c r="EJ31" s="1399">
        <v>5089083.5999999996</v>
      </c>
      <c r="EK31" s="1399">
        <v>681269.8</v>
      </c>
      <c r="EL31" s="1399"/>
      <c r="EM31" s="1399">
        <v>15250775</v>
      </c>
      <c r="EN31" s="1399"/>
      <c r="EO31" s="1399"/>
      <c r="EP31" s="1399"/>
      <c r="EQ31" s="1399"/>
      <c r="ER31" s="1399"/>
      <c r="ES31" s="1399">
        <v>164329286.56999999</v>
      </c>
    </row>
    <row r="32" spans="5:149">
      <c r="F32" s="1400"/>
      <c r="H32" s="1400"/>
      <c r="I32" s="1400"/>
      <c r="J32" s="1400"/>
      <c r="K32" s="1400"/>
      <c r="L32" s="1400"/>
      <c r="M32" s="1400"/>
      <c r="N32" s="1400"/>
      <c r="O32" s="1400"/>
      <c r="P32" s="1400"/>
      <c r="Q32" s="1400"/>
      <c r="R32" s="1400"/>
      <c r="S32" s="1400"/>
      <c r="T32" s="1400"/>
      <c r="U32" s="1400"/>
      <c r="V32" s="1400"/>
      <c r="W32" s="1400"/>
      <c r="X32" s="1400"/>
      <c r="Y32" s="1400"/>
      <c r="Z32" s="1400"/>
      <c r="AA32" s="1400"/>
      <c r="AB32" s="1400"/>
      <c r="AC32" s="1400"/>
      <c r="AD32" s="1400"/>
      <c r="AE32" s="1400"/>
      <c r="AF32" s="1400"/>
      <c r="AG32" s="1400"/>
      <c r="AH32" s="1400"/>
      <c r="AI32" s="1400"/>
      <c r="AJ32" s="1400"/>
      <c r="AK32" s="1400"/>
      <c r="AL32" s="1400"/>
      <c r="AM32" s="1400"/>
      <c r="AN32" s="1400"/>
      <c r="AO32" s="1400"/>
      <c r="AP32" s="1400"/>
      <c r="AQ32" s="1400"/>
      <c r="AR32" s="1400"/>
      <c r="AS32" s="1400"/>
      <c r="AT32" s="1400"/>
      <c r="AU32" s="1400"/>
      <c r="AV32" s="1400"/>
      <c r="AW32" s="1400"/>
      <c r="AX32" s="1400"/>
      <c r="AY32" s="1400"/>
      <c r="AZ32" s="1400"/>
      <c r="BA32" s="1400"/>
      <c r="BB32" s="1400"/>
      <c r="BC32" s="1400"/>
      <c r="BD32" s="1400"/>
      <c r="BE32" s="1400"/>
      <c r="BF32" s="1400"/>
      <c r="BG32" s="1400"/>
      <c r="BH32" s="1400"/>
      <c r="BI32" s="1400"/>
      <c r="BJ32" s="1400"/>
      <c r="BK32" s="1400"/>
      <c r="BL32" s="1400"/>
      <c r="BM32" s="1400"/>
      <c r="BN32" s="1400"/>
      <c r="BO32" s="1400"/>
      <c r="BP32" s="1400"/>
      <c r="BQ32" s="1400"/>
      <c r="BR32" s="1400"/>
      <c r="BS32" s="1400"/>
      <c r="BT32" s="1400"/>
      <c r="BU32" s="1400"/>
      <c r="BV32" s="1400"/>
      <c r="BW32" s="1400"/>
      <c r="BX32" s="1400"/>
      <c r="BY32" s="1400"/>
      <c r="BZ32" s="1400"/>
      <c r="CA32" s="1400"/>
      <c r="CB32" s="1400"/>
      <c r="CC32" s="1400"/>
      <c r="CD32" s="1400"/>
      <c r="CE32" s="1400"/>
      <c r="CF32" s="1400"/>
      <c r="CG32" s="1400"/>
      <c r="CH32" s="1400"/>
      <c r="CI32" s="1400"/>
      <c r="CJ32" s="1400"/>
      <c r="CK32" s="1400"/>
      <c r="CL32" s="1400"/>
      <c r="CM32" s="1400"/>
      <c r="CN32" s="1400"/>
      <c r="CO32" s="1400"/>
      <c r="CP32" s="1400"/>
      <c r="CQ32" s="1400"/>
      <c r="CR32" s="1400"/>
      <c r="CS32" s="1400"/>
      <c r="CT32" s="1400"/>
      <c r="CU32" s="1400"/>
      <c r="CV32" s="1400"/>
      <c r="CW32" s="1400"/>
      <c r="CX32" s="1400"/>
      <c r="CY32" s="1400"/>
      <c r="CZ32" s="1400"/>
      <c r="DA32" s="1400"/>
      <c r="DB32" s="1400"/>
      <c r="DC32" s="1400"/>
      <c r="DD32" s="1400"/>
      <c r="DE32" s="1400"/>
      <c r="DF32" s="1400"/>
      <c r="DG32" s="1400"/>
      <c r="DH32" s="1400"/>
      <c r="DI32" s="1400"/>
      <c r="DJ32" s="1400"/>
      <c r="DK32" s="1400"/>
      <c r="DL32" s="1400"/>
      <c r="DM32" s="1400"/>
      <c r="DN32" s="1400"/>
      <c r="DO32" s="1400"/>
      <c r="DP32" s="1400"/>
      <c r="DQ32" s="1400"/>
      <c r="DR32" s="1400"/>
      <c r="DS32" s="1400"/>
      <c r="DT32" s="1400"/>
      <c r="DU32" s="1400"/>
      <c r="DV32" s="1400"/>
      <c r="DW32" s="1400"/>
      <c r="DX32" s="1400"/>
      <c r="DY32" s="1400"/>
      <c r="DZ32" s="1400"/>
      <c r="EA32" s="1400"/>
      <c r="EB32" s="1400"/>
      <c r="EC32" s="1400"/>
      <c r="ED32" s="1400"/>
      <c r="EE32" s="1400"/>
      <c r="EF32" s="1400"/>
      <c r="EG32" s="1400"/>
      <c r="EH32" s="1400"/>
      <c r="EI32" s="1400"/>
      <c r="EJ32" s="1400"/>
      <c r="EK32" s="1400"/>
      <c r="EL32" s="1400"/>
      <c r="EM32" s="1400"/>
      <c r="EN32" s="1400"/>
      <c r="EO32" s="1400"/>
      <c r="EP32" s="1400"/>
      <c r="EQ32" s="1400"/>
      <c r="ER32" s="1400"/>
      <c r="ES32" s="1194"/>
    </row>
    <row r="33" spans="5:150">
      <c r="F33" s="1400"/>
      <c r="H33" s="1400"/>
      <c r="I33" s="1400"/>
      <c r="J33" s="1400"/>
      <c r="K33" s="1400"/>
      <c r="L33" s="1400"/>
      <c r="M33" s="1400"/>
      <c r="N33" s="1400"/>
      <c r="O33" s="1400"/>
      <c r="P33" s="1400"/>
      <c r="Q33" s="1400"/>
      <c r="R33" s="1400"/>
      <c r="S33" s="1400"/>
      <c r="T33" s="1400"/>
      <c r="U33" s="1400"/>
      <c r="V33" s="1400"/>
      <c r="W33" s="1400"/>
      <c r="X33" s="1400"/>
      <c r="Y33" s="1400"/>
      <c r="Z33" s="1400"/>
      <c r="AA33" s="1400"/>
      <c r="AB33" s="1400"/>
      <c r="AC33" s="1400"/>
      <c r="AD33" s="1400"/>
      <c r="AE33" s="1400"/>
      <c r="AF33" s="1400"/>
      <c r="AG33" s="1400"/>
      <c r="AH33" s="1400"/>
      <c r="AI33" s="1400"/>
      <c r="AJ33" s="1400"/>
      <c r="AK33" s="1400"/>
      <c r="AL33" s="1400"/>
      <c r="AM33" s="1400"/>
      <c r="AN33" s="1400"/>
      <c r="AO33" s="1400"/>
      <c r="AP33" s="1400"/>
      <c r="AQ33" s="1400"/>
      <c r="AR33" s="1400"/>
      <c r="AS33" s="1400"/>
      <c r="AT33" s="1400"/>
      <c r="AU33" s="1400"/>
      <c r="AV33" s="1400"/>
      <c r="AW33" s="1400"/>
      <c r="AX33" s="1400"/>
      <c r="AY33" s="1400"/>
      <c r="AZ33" s="1400"/>
      <c r="BA33" s="1400"/>
      <c r="BB33" s="1400"/>
      <c r="BC33" s="1400"/>
      <c r="BD33" s="1400"/>
      <c r="BE33" s="1400"/>
      <c r="BF33" s="1400"/>
      <c r="BG33" s="1400"/>
      <c r="BH33" s="1400"/>
      <c r="BI33" s="1400"/>
      <c r="BJ33" s="1400"/>
      <c r="BK33" s="1400"/>
      <c r="BL33" s="1400"/>
      <c r="BM33" s="1400"/>
      <c r="BN33" s="1400"/>
      <c r="BO33" s="1400"/>
      <c r="BP33" s="1400"/>
      <c r="BQ33" s="1400"/>
      <c r="BR33" s="1400"/>
      <c r="BS33" s="1400"/>
      <c r="BT33" s="1400"/>
      <c r="BU33" s="1400"/>
      <c r="BV33" s="1400"/>
      <c r="BW33" s="1400"/>
      <c r="BX33" s="1400"/>
      <c r="BY33" s="1400"/>
      <c r="BZ33" s="1400"/>
      <c r="CA33" s="1400"/>
      <c r="CB33" s="1400"/>
      <c r="CC33" s="1400"/>
      <c r="CD33" s="1400"/>
      <c r="CE33" s="1400"/>
      <c r="CF33" s="1400"/>
      <c r="CG33" s="1400"/>
      <c r="CH33" s="1400"/>
      <c r="CI33" s="1400"/>
      <c r="CJ33" s="1400"/>
      <c r="CK33" s="1400"/>
      <c r="CL33" s="1400"/>
      <c r="CM33" s="1400"/>
      <c r="CN33" s="1400"/>
      <c r="CO33" s="1400"/>
      <c r="CP33" s="1400"/>
      <c r="CQ33" s="1400"/>
      <c r="CR33" s="1400"/>
      <c r="CS33" s="1400"/>
      <c r="CT33" s="1400"/>
      <c r="CU33" s="1400"/>
      <c r="CV33" s="1400"/>
      <c r="CW33" s="1400"/>
      <c r="CX33" s="1400"/>
      <c r="CY33" s="1400"/>
      <c r="CZ33" s="1400"/>
      <c r="DA33" s="1400"/>
      <c r="DB33" s="1400"/>
      <c r="DC33" s="1400"/>
      <c r="DD33" s="1400"/>
      <c r="DE33" s="1400"/>
      <c r="DF33" s="1400"/>
      <c r="DG33" s="1400"/>
      <c r="DH33" s="1400"/>
      <c r="DI33" s="1400"/>
      <c r="DJ33" s="1400"/>
      <c r="DK33" s="1400"/>
      <c r="DL33" s="1400"/>
      <c r="DM33" s="1400"/>
      <c r="DN33" s="1400"/>
      <c r="DO33" s="1400"/>
      <c r="DP33" s="1400"/>
      <c r="DQ33" s="1400"/>
      <c r="DR33" s="1400"/>
      <c r="DS33" s="1400"/>
      <c r="DT33" s="1400"/>
      <c r="DU33" s="1400"/>
      <c r="DV33" s="1400"/>
      <c r="DW33" s="1400"/>
      <c r="DX33" s="1400"/>
      <c r="DY33" s="1400"/>
      <c r="DZ33" s="1400"/>
      <c r="EA33" s="1400"/>
      <c r="EB33" s="1400"/>
      <c r="EC33" s="1400"/>
      <c r="ED33" s="1400"/>
      <c r="EE33" s="1400"/>
      <c r="EF33" s="1400"/>
      <c r="EG33" s="1400"/>
      <c r="EH33" s="1400"/>
      <c r="EI33" s="1400"/>
      <c r="EJ33" s="1400"/>
      <c r="EK33" s="1400"/>
      <c r="EL33" s="1400"/>
      <c r="EM33" s="1400"/>
      <c r="EN33" s="1400"/>
      <c r="EO33" s="1400"/>
      <c r="EP33" s="1400"/>
      <c r="EQ33" s="1400"/>
      <c r="ER33" s="1400"/>
      <c r="ES33" s="1194"/>
    </row>
    <row r="34" spans="5:150" ht="15">
      <c r="E34" s="1200">
        <v>42736</v>
      </c>
      <c r="F34" s="1399"/>
      <c r="G34" s="1350">
        <v>132168</v>
      </c>
      <c r="H34" s="1399"/>
      <c r="I34" s="1399">
        <v>20850719</v>
      </c>
      <c r="J34" s="1399">
        <v>20850719</v>
      </c>
      <c r="K34" s="1399"/>
      <c r="L34" s="1399"/>
      <c r="M34" s="1399">
        <v>170974</v>
      </c>
      <c r="N34" s="1399">
        <v>170974</v>
      </c>
      <c r="O34" s="1399">
        <v>170974</v>
      </c>
      <c r="P34" s="1399"/>
      <c r="Q34" s="1399">
        <v>0</v>
      </c>
      <c r="R34" s="1399"/>
      <c r="S34" s="1399"/>
      <c r="T34" s="1399">
        <v>0</v>
      </c>
      <c r="U34" s="1399"/>
      <c r="V34" s="1399"/>
      <c r="W34" s="1399"/>
      <c r="X34" s="1399">
        <v>0</v>
      </c>
      <c r="Y34" s="1399">
        <v>0</v>
      </c>
      <c r="Z34" s="1399"/>
      <c r="AA34" s="1399"/>
      <c r="AB34" s="1399">
        <v>0</v>
      </c>
      <c r="AC34" s="1399"/>
      <c r="AD34" s="1399"/>
      <c r="AE34" s="1399"/>
      <c r="AF34" s="1399">
        <v>0</v>
      </c>
      <c r="AG34" s="1399"/>
      <c r="AH34" s="1399"/>
      <c r="AI34" s="1399"/>
      <c r="AJ34" s="1399"/>
      <c r="AK34" s="1399">
        <v>0</v>
      </c>
      <c r="AL34" s="1399"/>
      <c r="AM34" s="1399"/>
      <c r="AN34" s="1399"/>
      <c r="AO34" s="1399">
        <v>390211</v>
      </c>
      <c r="AP34" s="1399">
        <v>207901</v>
      </c>
      <c r="AQ34" s="1399">
        <v>182310</v>
      </c>
      <c r="AR34" s="1399">
        <v>182310</v>
      </c>
      <c r="AS34" s="1399"/>
      <c r="AT34" s="1399"/>
      <c r="AU34" s="1399"/>
      <c r="AV34" s="1399"/>
      <c r="AW34" s="1399"/>
      <c r="AX34" s="1399"/>
      <c r="AY34" s="1399">
        <v>45707989</v>
      </c>
      <c r="AZ34" s="1399">
        <v>0</v>
      </c>
      <c r="BA34" s="1399"/>
      <c r="BB34" s="1399"/>
      <c r="BC34" s="1399"/>
      <c r="BD34" s="1399">
        <v>45707989</v>
      </c>
      <c r="BE34" s="1399">
        <v>0</v>
      </c>
      <c r="BF34" s="1399"/>
      <c r="BG34" s="1399"/>
      <c r="BH34" s="1399"/>
      <c r="BI34" s="1399"/>
      <c r="BJ34" s="1399"/>
      <c r="BK34" s="1399"/>
      <c r="BL34" s="1399">
        <v>0</v>
      </c>
      <c r="BM34" s="1399">
        <v>0</v>
      </c>
      <c r="BN34" s="1399"/>
      <c r="BO34" s="1399"/>
      <c r="BP34" s="1399"/>
      <c r="BQ34" s="1399"/>
      <c r="BR34" s="1399"/>
      <c r="BS34" s="1399"/>
      <c r="BT34" s="1399">
        <v>0</v>
      </c>
      <c r="BU34" s="1399">
        <v>0</v>
      </c>
      <c r="BV34" s="1399"/>
      <c r="BW34" s="1399"/>
      <c r="BX34" s="1399"/>
      <c r="BY34" s="1399"/>
      <c r="BZ34" s="1399"/>
      <c r="CA34" s="1399"/>
      <c r="CB34" s="1399"/>
      <c r="CC34" s="1399">
        <v>137881</v>
      </c>
      <c r="CD34" s="1399">
        <v>0</v>
      </c>
      <c r="CE34" s="1399"/>
      <c r="CF34" s="1399">
        <v>0</v>
      </c>
      <c r="CG34" s="1399"/>
      <c r="CH34" s="1399"/>
      <c r="CI34" s="1399"/>
      <c r="CJ34" s="1399">
        <v>137881</v>
      </c>
      <c r="CK34" s="1399"/>
      <c r="CL34" s="1399">
        <v>137881</v>
      </c>
      <c r="CM34" s="1399"/>
      <c r="CN34" s="1399"/>
      <c r="CO34" s="1399"/>
      <c r="CP34" s="1399"/>
      <c r="CQ34" s="1399">
        <v>6000000</v>
      </c>
      <c r="CR34" s="1399"/>
      <c r="CS34" s="1399">
        <v>6000000</v>
      </c>
      <c r="CT34" s="1399"/>
      <c r="CU34" s="1399">
        <v>64844889</v>
      </c>
      <c r="CV34" s="1399">
        <v>59383242</v>
      </c>
      <c r="CW34" s="1399">
        <v>5461647</v>
      </c>
      <c r="CX34" s="1399"/>
      <c r="CY34" s="1399">
        <v>0</v>
      </c>
      <c r="CZ34" s="1399"/>
      <c r="DA34" s="1399">
        <v>0</v>
      </c>
      <c r="DB34" s="1399"/>
      <c r="DC34" s="1399"/>
      <c r="DD34" s="1399"/>
      <c r="DE34" s="1399">
        <v>0</v>
      </c>
      <c r="DF34" s="1399"/>
      <c r="DG34" s="1399"/>
      <c r="DH34" s="1399"/>
      <c r="DI34" s="1399">
        <v>0</v>
      </c>
      <c r="DJ34" s="1399"/>
      <c r="DK34" s="1399"/>
      <c r="DL34" s="1399"/>
      <c r="DM34" s="1399"/>
      <c r="DN34" s="1399">
        <v>0</v>
      </c>
      <c r="DO34" s="1399"/>
      <c r="DP34" s="1399">
        <v>0</v>
      </c>
      <c r="DQ34" s="1399"/>
      <c r="DR34" s="1399"/>
      <c r="DS34" s="1399"/>
      <c r="DT34" s="1399">
        <v>0</v>
      </c>
      <c r="DU34" s="1399"/>
      <c r="DV34" s="1399"/>
      <c r="DW34" s="1399"/>
      <c r="DX34" s="1399"/>
      <c r="DY34" s="1399">
        <v>580930</v>
      </c>
      <c r="DZ34" s="1399"/>
      <c r="EA34" s="1399">
        <v>0</v>
      </c>
      <c r="EB34" s="1399">
        <v>0</v>
      </c>
      <c r="EC34" s="1399"/>
      <c r="ED34" s="1399">
        <v>555237</v>
      </c>
      <c r="EE34" s="1399">
        <v>25693</v>
      </c>
      <c r="EF34" s="1399"/>
      <c r="EG34" s="1399"/>
      <c r="EH34" s="1399">
        <v>7688023.6400000006</v>
      </c>
      <c r="EI34" s="1399">
        <v>1978930.32</v>
      </c>
      <c r="EJ34" s="1399">
        <v>5014065.38</v>
      </c>
      <c r="EK34" s="1399">
        <v>695027.94</v>
      </c>
      <c r="EL34" s="1399"/>
      <c r="EM34" s="1399">
        <v>15329491</v>
      </c>
      <c r="EN34" s="1399"/>
      <c r="EO34" s="1399"/>
      <c r="EP34" s="1399"/>
      <c r="EQ34" s="1399"/>
      <c r="ER34" s="1399"/>
      <c r="ES34" s="1399">
        <v>161833275.63999999</v>
      </c>
      <c r="ET34" s="1199"/>
    </row>
    <row r="35" spans="5:150" ht="15">
      <c r="E35" s="1200">
        <v>42767</v>
      </c>
      <c r="F35" s="1399"/>
      <c r="G35" s="1350">
        <v>1821394</v>
      </c>
      <c r="H35" s="1399"/>
      <c r="I35" s="1399">
        <v>21101147</v>
      </c>
      <c r="J35" s="1399">
        <v>21101147</v>
      </c>
      <c r="K35" s="1399"/>
      <c r="L35" s="1399"/>
      <c r="M35" s="1399">
        <v>67878</v>
      </c>
      <c r="N35" s="1399">
        <v>67878</v>
      </c>
      <c r="O35" s="1399">
        <v>67878</v>
      </c>
      <c r="P35" s="1399"/>
      <c r="Q35" s="1399">
        <v>0</v>
      </c>
      <c r="R35" s="1399"/>
      <c r="S35" s="1399"/>
      <c r="T35" s="1399">
        <v>0</v>
      </c>
      <c r="U35" s="1399"/>
      <c r="V35" s="1399"/>
      <c r="W35" s="1399"/>
      <c r="X35" s="1399">
        <v>0</v>
      </c>
      <c r="Y35" s="1399">
        <v>0</v>
      </c>
      <c r="Z35" s="1399"/>
      <c r="AA35" s="1399"/>
      <c r="AB35" s="1399">
        <v>0</v>
      </c>
      <c r="AC35" s="1399"/>
      <c r="AD35" s="1399"/>
      <c r="AE35" s="1399"/>
      <c r="AF35" s="1399">
        <v>0</v>
      </c>
      <c r="AG35" s="1399"/>
      <c r="AH35" s="1399"/>
      <c r="AI35" s="1399"/>
      <c r="AJ35" s="1399"/>
      <c r="AK35" s="1399">
        <v>0</v>
      </c>
      <c r="AL35" s="1399"/>
      <c r="AM35" s="1399"/>
      <c r="AN35" s="1399"/>
      <c r="AO35" s="1399">
        <v>414848</v>
      </c>
      <c r="AP35" s="1399">
        <v>111868</v>
      </c>
      <c r="AQ35" s="1399">
        <v>302980</v>
      </c>
      <c r="AR35" s="1399">
        <v>302980</v>
      </c>
      <c r="AS35" s="1399"/>
      <c r="AT35" s="1399"/>
      <c r="AU35" s="1399"/>
      <c r="AV35" s="1399"/>
      <c r="AW35" s="1399"/>
      <c r="AX35" s="1399"/>
      <c r="AY35" s="1399">
        <v>49257009</v>
      </c>
      <c r="AZ35" s="1399">
        <v>0</v>
      </c>
      <c r="BA35" s="1399"/>
      <c r="BB35" s="1399"/>
      <c r="BC35" s="1399"/>
      <c r="BD35" s="1399">
        <v>49257009</v>
      </c>
      <c r="BE35" s="1399">
        <v>0</v>
      </c>
      <c r="BF35" s="1399"/>
      <c r="BG35" s="1399"/>
      <c r="BH35" s="1399"/>
      <c r="BI35" s="1399"/>
      <c r="BJ35" s="1399"/>
      <c r="BK35" s="1399"/>
      <c r="BL35" s="1399">
        <v>0</v>
      </c>
      <c r="BM35" s="1399">
        <v>0</v>
      </c>
      <c r="BN35" s="1399"/>
      <c r="BO35" s="1399"/>
      <c r="BP35" s="1399"/>
      <c r="BQ35" s="1399"/>
      <c r="BR35" s="1399"/>
      <c r="BS35" s="1399"/>
      <c r="BT35" s="1399">
        <v>0</v>
      </c>
      <c r="BU35" s="1399">
        <v>0</v>
      </c>
      <c r="BV35" s="1399"/>
      <c r="BW35" s="1399"/>
      <c r="BX35" s="1399"/>
      <c r="BY35" s="1399"/>
      <c r="BZ35" s="1399"/>
      <c r="CA35" s="1399"/>
      <c r="CB35" s="1399"/>
      <c r="CC35" s="1399">
        <v>139467</v>
      </c>
      <c r="CD35" s="1399">
        <v>0</v>
      </c>
      <c r="CE35" s="1399"/>
      <c r="CF35" s="1399">
        <v>0</v>
      </c>
      <c r="CG35" s="1399"/>
      <c r="CH35" s="1399"/>
      <c r="CI35" s="1399"/>
      <c r="CJ35" s="1399">
        <v>139467</v>
      </c>
      <c r="CK35" s="1399"/>
      <c r="CL35" s="1399">
        <v>139467</v>
      </c>
      <c r="CM35" s="1399"/>
      <c r="CN35" s="1399"/>
      <c r="CO35" s="1399"/>
      <c r="CP35" s="1399"/>
      <c r="CQ35" s="1399">
        <v>2000000</v>
      </c>
      <c r="CR35" s="1399"/>
      <c r="CS35" s="1399">
        <v>2000000</v>
      </c>
      <c r="CT35" s="1399"/>
      <c r="CU35" s="1399">
        <v>65106201</v>
      </c>
      <c r="CV35" s="1399">
        <v>59539265</v>
      </c>
      <c r="CW35" s="1399">
        <v>5566936</v>
      </c>
      <c r="CX35" s="1399"/>
      <c r="CY35" s="1399">
        <v>0</v>
      </c>
      <c r="CZ35" s="1399"/>
      <c r="DA35" s="1399">
        <v>0</v>
      </c>
      <c r="DB35" s="1399"/>
      <c r="DC35" s="1399"/>
      <c r="DD35" s="1399"/>
      <c r="DE35" s="1399">
        <v>0</v>
      </c>
      <c r="DF35" s="1399"/>
      <c r="DG35" s="1399"/>
      <c r="DH35" s="1399"/>
      <c r="DI35" s="1399">
        <v>0</v>
      </c>
      <c r="DJ35" s="1399"/>
      <c r="DK35" s="1399"/>
      <c r="DL35" s="1399"/>
      <c r="DM35" s="1399"/>
      <c r="DN35" s="1399">
        <v>0</v>
      </c>
      <c r="DO35" s="1399"/>
      <c r="DP35" s="1399">
        <v>0</v>
      </c>
      <c r="DQ35" s="1399"/>
      <c r="DR35" s="1399"/>
      <c r="DS35" s="1399"/>
      <c r="DT35" s="1399">
        <v>0</v>
      </c>
      <c r="DU35" s="1399"/>
      <c r="DV35" s="1399"/>
      <c r="DW35" s="1399"/>
      <c r="DX35" s="1399"/>
      <c r="DY35" s="1399">
        <v>549819</v>
      </c>
      <c r="DZ35" s="1399"/>
      <c r="EA35" s="1399">
        <v>0</v>
      </c>
      <c r="EB35" s="1399">
        <v>0</v>
      </c>
      <c r="EC35" s="1399"/>
      <c r="ED35" s="1399">
        <v>524395</v>
      </c>
      <c r="EE35" s="1399">
        <v>25424</v>
      </c>
      <c r="EF35" s="1399"/>
      <c r="EG35" s="1399"/>
      <c r="EH35" s="1399">
        <v>7813070.1500000004</v>
      </c>
      <c r="EI35" s="1399">
        <v>1975536.48</v>
      </c>
      <c r="EJ35" s="1399">
        <v>5103700.43</v>
      </c>
      <c r="EK35" s="1399">
        <v>733833.24</v>
      </c>
      <c r="EL35" s="1399"/>
      <c r="EM35" s="1399">
        <v>15136996</v>
      </c>
      <c r="EN35" s="1399"/>
      <c r="EO35" s="1399"/>
      <c r="EP35" s="1399"/>
      <c r="EQ35" s="1399"/>
      <c r="ER35" s="1399"/>
      <c r="ES35" s="1399">
        <v>163407829.15000001</v>
      </c>
      <c r="ET35" s="1199"/>
    </row>
    <row r="36" spans="5:150" ht="15">
      <c r="E36" s="1200">
        <v>42795</v>
      </c>
      <c r="F36" s="1399"/>
      <c r="G36" s="1350">
        <v>174141</v>
      </c>
      <c r="H36" s="1399"/>
      <c r="I36" s="1399">
        <v>27014412</v>
      </c>
      <c r="J36" s="1399">
        <v>27014412</v>
      </c>
      <c r="K36" s="1399"/>
      <c r="L36" s="1399"/>
      <c r="M36" s="1399">
        <v>120206</v>
      </c>
      <c r="N36" s="1399">
        <v>120206</v>
      </c>
      <c r="O36" s="1399">
        <v>120206</v>
      </c>
      <c r="P36" s="1399"/>
      <c r="Q36" s="1399">
        <v>0</v>
      </c>
      <c r="R36" s="1399"/>
      <c r="S36" s="1399"/>
      <c r="T36" s="1399">
        <v>0</v>
      </c>
      <c r="U36" s="1399"/>
      <c r="V36" s="1399"/>
      <c r="W36" s="1399"/>
      <c r="X36" s="1399">
        <v>0</v>
      </c>
      <c r="Y36" s="1399">
        <v>0</v>
      </c>
      <c r="Z36" s="1399"/>
      <c r="AA36" s="1399"/>
      <c r="AB36" s="1399">
        <v>0</v>
      </c>
      <c r="AC36" s="1399"/>
      <c r="AD36" s="1399"/>
      <c r="AE36" s="1399"/>
      <c r="AF36" s="1399">
        <v>0</v>
      </c>
      <c r="AG36" s="1399"/>
      <c r="AH36" s="1399"/>
      <c r="AI36" s="1399"/>
      <c r="AJ36" s="1399"/>
      <c r="AK36" s="1399">
        <v>0</v>
      </c>
      <c r="AL36" s="1399"/>
      <c r="AM36" s="1399"/>
      <c r="AN36" s="1399"/>
      <c r="AO36" s="1399">
        <v>256757</v>
      </c>
      <c r="AP36" s="1399">
        <v>78637</v>
      </c>
      <c r="AQ36" s="1399">
        <v>178120</v>
      </c>
      <c r="AR36" s="1399">
        <v>178120</v>
      </c>
      <c r="AS36" s="1399"/>
      <c r="AT36" s="1399"/>
      <c r="AU36" s="1399"/>
      <c r="AV36" s="1399"/>
      <c r="AW36" s="1399"/>
      <c r="AX36" s="1399"/>
      <c r="AY36" s="1399">
        <v>51015484</v>
      </c>
      <c r="AZ36" s="1399">
        <v>0</v>
      </c>
      <c r="BA36" s="1399"/>
      <c r="BB36" s="1399"/>
      <c r="BC36" s="1399"/>
      <c r="BD36" s="1399">
        <v>51015484</v>
      </c>
      <c r="BE36" s="1399">
        <v>0</v>
      </c>
      <c r="BF36" s="1399"/>
      <c r="BG36" s="1399"/>
      <c r="BH36" s="1399"/>
      <c r="BI36" s="1399"/>
      <c r="BJ36" s="1399"/>
      <c r="BK36" s="1399"/>
      <c r="BL36" s="1399">
        <v>0</v>
      </c>
      <c r="BM36" s="1399">
        <v>0</v>
      </c>
      <c r="BN36" s="1399"/>
      <c r="BO36" s="1399"/>
      <c r="BP36" s="1399"/>
      <c r="BQ36" s="1399"/>
      <c r="BR36" s="1399"/>
      <c r="BS36" s="1399"/>
      <c r="BT36" s="1399">
        <v>0</v>
      </c>
      <c r="BU36" s="1399">
        <v>0</v>
      </c>
      <c r="BV36" s="1399"/>
      <c r="BW36" s="1399"/>
      <c r="BX36" s="1399"/>
      <c r="BY36" s="1399"/>
      <c r="BZ36" s="1399"/>
      <c r="CA36" s="1399"/>
      <c r="CB36" s="1399"/>
      <c r="CC36" s="1399">
        <v>136743</v>
      </c>
      <c r="CD36" s="1399">
        <v>0</v>
      </c>
      <c r="CE36" s="1399"/>
      <c r="CF36" s="1399">
        <v>0</v>
      </c>
      <c r="CG36" s="1399"/>
      <c r="CH36" s="1399"/>
      <c r="CI36" s="1399"/>
      <c r="CJ36" s="1399">
        <v>136743</v>
      </c>
      <c r="CK36" s="1399"/>
      <c r="CL36" s="1399">
        <v>136743</v>
      </c>
      <c r="CM36" s="1399"/>
      <c r="CN36" s="1399"/>
      <c r="CO36" s="1399"/>
      <c r="CP36" s="1399"/>
      <c r="CQ36" s="1399">
        <v>2000000</v>
      </c>
      <c r="CR36" s="1399"/>
      <c r="CS36" s="1399">
        <v>2000000</v>
      </c>
      <c r="CT36" s="1399"/>
      <c r="CU36" s="1399">
        <v>65697046</v>
      </c>
      <c r="CV36" s="1399">
        <v>60317483</v>
      </c>
      <c r="CW36" s="1399">
        <v>5379563</v>
      </c>
      <c r="CX36" s="1399"/>
      <c r="CY36" s="1399">
        <v>0</v>
      </c>
      <c r="CZ36" s="1399"/>
      <c r="DA36" s="1399">
        <v>0</v>
      </c>
      <c r="DB36" s="1399"/>
      <c r="DC36" s="1399"/>
      <c r="DD36" s="1399"/>
      <c r="DE36" s="1399">
        <v>0</v>
      </c>
      <c r="DF36" s="1399"/>
      <c r="DG36" s="1399"/>
      <c r="DH36" s="1399"/>
      <c r="DI36" s="1399">
        <v>0</v>
      </c>
      <c r="DJ36" s="1399"/>
      <c r="DK36" s="1399"/>
      <c r="DL36" s="1399"/>
      <c r="DM36" s="1399"/>
      <c r="DN36" s="1399">
        <v>0</v>
      </c>
      <c r="DO36" s="1399"/>
      <c r="DP36" s="1399">
        <v>0</v>
      </c>
      <c r="DQ36" s="1399"/>
      <c r="DR36" s="1399"/>
      <c r="DS36" s="1399"/>
      <c r="DT36" s="1399">
        <v>0</v>
      </c>
      <c r="DU36" s="1399"/>
      <c r="DV36" s="1399"/>
      <c r="DW36" s="1399"/>
      <c r="DX36" s="1399"/>
      <c r="DY36" s="1399">
        <v>840108</v>
      </c>
      <c r="DZ36" s="1399"/>
      <c r="EA36" s="1399">
        <v>0</v>
      </c>
      <c r="EB36" s="1399">
        <v>0</v>
      </c>
      <c r="EC36" s="1399"/>
      <c r="ED36" s="1399">
        <v>814480</v>
      </c>
      <c r="EE36" s="1399">
        <v>25628</v>
      </c>
      <c r="EF36" s="1399"/>
      <c r="EG36" s="1399"/>
      <c r="EH36" s="1399">
        <v>7884559.29</v>
      </c>
      <c r="EI36" s="1399">
        <v>1972142.64</v>
      </c>
      <c r="EJ36" s="1399">
        <v>5168874.91</v>
      </c>
      <c r="EK36" s="1399">
        <v>743541.74</v>
      </c>
      <c r="EL36" s="1399"/>
      <c r="EM36" s="1399">
        <v>15250263</v>
      </c>
      <c r="EN36" s="1399"/>
      <c r="EO36" s="1399"/>
      <c r="EP36" s="1399"/>
      <c r="EQ36" s="1399"/>
      <c r="ER36" s="1399"/>
      <c r="ES36" s="1399">
        <v>170389719.28999999</v>
      </c>
      <c r="ET36" s="1199"/>
    </row>
    <row r="37" spans="5:150" ht="15">
      <c r="E37" s="1200">
        <v>42826</v>
      </c>
      <c r="F37" s="1399"/>
      <c r="G37" s="1350">
        <v>135818</v>
      </c>
      <c r="H37" s="1399"/>
      <c r="I37" s="1399">
        <v>36519466</v>
      </c>
      <c r="J37" s="1399">
        <v>36519466</v>
      </c>
      <c r="K37" s="1399"/>
      <c r="L37" s="1399"/>
      <c r="M37" s="1399">
        <v>161080</v>
      </c>
      <c r="N37" s="1399">
        <v>161080</v>
      </c>
      <c r="O37" s="1399">
        <v>161080</v>
      </c>
      <c r="P37" s="1399"/>
      <c r="Q37" s="1399">
        <v>0</v>
      </c>
      <c r="R37" s="1399"/>
      <c r="S37" s="1399"/>
      <c r="T37" s="1399">
        <v>0</v>
      </c>
      <c r="U37" s="1399"/>
      <c r="V37" s="1399"/>
      <c r="W37" s="1399"/>
      <c r="X37" s="1399">
        <v>0</v>
      </c>
      <c r="Y37" s="1399">
        <v>0</v>
      </c>
      <c r="Z37" s="1399"/>
      <c r="AA37" s="1399"/>
      <c r="AB37" s="1399">
        <v>0</v>
      </c>
      <c r="AC37" s="1399"/>
      <c r="AD37" s="1399"/>
      <c r="AE37" s="1399"/>
      <c r="AF37" s="1399">
        <v>0</v>
      </c>
      <c r="AG37" s="1399"/>
      <c r="AH37" s="1399"/>
      <c r="AI37" s="1399"/>
      <c r="AJ37" s="1399"/>
      <c r="AK37" s="1399">
        <v>0</v>
      </c>
      <c r="AL37" s="1399"/>
      <c r="AM37" s="1399"/>
      <c r="AN37" s="1399"/>
      <c r="AO37" s="1399">
        <v>615247</v>
      </c>
      <c r="AP37" s="1399">
        <v>116773</v>
      </c>
      <c r="AQ37" s="1399">
        <v>498474</v>
      </c>
      <c r="AR37" s="1399">
        <v>498474</v>
      </c>
      <c r="AS37" s="1399"/>
      <c r="AT37" s="1399"/>
      <c r="AU37" s="1399"/>
      <c r="AV37" s="1399"/>
      <c r="AW37" s="1399"/>
      <c r="AX37" s="1399"/>
      <c r="AY37" s="1399">
        <v>50910809</v>
      </c>
      <c r="AZ37" s="1399">
        <v>0</v>
      </c>
      <c r="BA37" s="1399"/>
      <c r="BB37" s="1399"/>
      <c r="BC37" s="1399"/>
      <c r="BD37" s="1399">
        <v>50910809</v>
      </c>
      <c r="BE37" s="1399">
        <v>0</v>
      </c>
      <c r="BF37" s="1399"/>
      <c r="BG37" s="1399"/>
      <c r="BH37" s="1399"/>
      <c r="BI37" s="1399"/>
      <c r="BJ37" s="1399"/>
      <c r="BK37" s="1399"/>
      <c r="BL37" s="1399">
        <v>0</v>
      </c>
      <c r="BM37" s="1399">
        <v>0</v>
      </c>
      <c r="BN37" s="1399"/>
      <c r="BO37" s="1399"/>
      <c r="BP37" s="1399"/>
      <c r="BQ37" s="1399"/>
      <c r="BR37" s="1399"/>
      <c r="BS37" s="1399"/>
      <c r="BT37" s="1399">
        <v>0</v>
      </c>
      <c r="BU37" s="1399">
        <v>0</v>
      </c>
      <c r="BV37" s="1399"/>
      <c r="BW37" s="1399"/>
      <c r="BX37" s="1399"/>
      <c r="BY37" s="1399"/>
      <c r="BZ37" s="1399"/>
      <c r="CA37" s="1399"/>
      <c r="CB37" s="1399"/>
      <c r="CC37" s="1399">
        <v>133924</v>
      </c>
      <c r="CD37" s="1399">
        <v>0</v>
      </c>
      <c r="CE37" s="1399"/>
      <c r="CF37" s="1399">
        <v>0</v>
      </c>
      <c r="CG37" s="1399"/>
      <c r="CH37" s="1399"/>
      <c r="CI37" s="1399"/>
      <c r="CJ37" s="1399">
        <v>133924</v>
      </c>
      <c r="CK37" s="1399"/>
      <c r="CL37" s="1399">
        <v>133924</v>
      </c>
      <c r="CM37" s="1399"/>
      <c r="CN37" s="1399"/>
      <c r="CO37" s="1399"/>
      <c r="CP37" s="1399"/>
      <c r="CQ37" s="1399">
        <v>1000000</v>
      </c>
      <c r="CR37" s="1399"/>
      <c r="CS37" s="1399">
        <v>1000000</v>
      </c>
      <c r="CT37" s="1399"/>
      <c r="CU37" s="1399">
        <v>63476613</v>
      </c>
      <c r="CV37" s="1399">
        <v>61185940</v>
      </c>
      <c r="CW37" s="1399">
        <v>2290673</v>
      </c>
      <c r="CX37" s="1399"/>
      <c r="CY37" s="1399">
        <v>0</v>
      </c>
      <c r="CZ37" s="1399"/>
      <c r="DA37" s="1399">
        <v>0</v>
      </c>
      <c r="DB37" s="1399"/>
      <c r="DC37" s="1399"/>
      <c r="DD37" s="1399"/>
      <c r="DE37" s="1399">
        <v>0</v>
      </c>
      <c r="DF37" s="1399"/>
      <c r="DG37" s="1399"/>
      <c r="DH37" s="1399"/>
      <c r="DI37" s="1399">
        <v>0</v>
      </c>
      <c r="DJ37" s="1399"/>
      <c r="DK37" s="1399"/>
      <c r="DL37" s="1399"/>
      <c r="DM37" s="1399"/>
      <c r="DN37" s="1399">
        <v>0</v>
      </c>
      <c r="DO37" s="1399"/>
      <c r="DP37" s="1399">
        <v>0</v>
      </c>
      <c r="DQ37" s="1399"/>
      <c r="DR37" s="1399"/>
      <c r="DS37" s="1399"/>
      <c r="DT37" s="1399">
        <v>0</v>
      </c>
      <c r="DU37" s="1399"/>
      <c r="DV37" s="1399"/>
      <c r="DW37" s="1399"/>
      <c r="DX37" s="1399"/>
      <c r="DY37" s="1399">
        <v>912827</v>
      </c>
      <c r="DZ37" s="1399"/>
      <c r="EA37" s="1399">
        <v>0</v>
      </c>
      <c r="EB37" s="1399">
        <v>0</v>
      </c>
      <c r="EC37" s="1399"/>
      <c r="ED37" s="1399">
        <v>886743</v>
      </c>
      <c r="EE37" s="1399">
        <v>26084</v>
      </c>
      <c r="EF37" s="1399"/>
      <c r="EG37" s="1399"/>
      <c r="EH37" s="1399">
        <v>7903721.9199999999</v>
      </c>
      <c r="EI37" s="1399">
        <v>1968748.79</v>
      </c>
      <c r="EJ37" s="1399">
        <v>5137691.21</v>
      </c>
      <c r="EK37" s="1399">
        <v>797281.92</v>
      </c>
      <c r="EL37" s="1399"/>
      <c r="EM37" s="1399">
        <v>15268235</v>
      </c>
      <c r="EN37" s="1399"/>
      <c r="EO37" s="1399"/>
      <c r="EP37" s="1399"/>
      <c r="EQ37" s="1399"/>
      <c r="ER37" s="1399"/>
      <c r="ES37" s="1399">
        <v>177037740.91999999</v>
      </c>
      <c r="ET37" s="1199"/>
    </row>
    <row r="38" spans="5:150" ht="15">
      <c r="E38" s="1200">
        <v>42856</v>
      </c>
      <c r="F38" s="1399"/>
      <c r="G38" s="1350">
        <v>152270</v>
      </c>
      <c r="H38" s="1399"/>
      <c r="I38" s="1399">
        <v>33868713</v>
      </c>
      <c r="J38" s="1399">
        <v>33868713</v>
      </c>
      <c r="K38" s="1399"/>
      <c r="L38" s="1399"/>
      <c r="M38" s="1399">
        <v>204934</v>
      </c>
      <c r="N38" s="1399">
        <v>204934</v>
      </c>
      <c r="O38" s="1399">
        <v>204934</v>
      </c>
      <c r="P38" s="1399"/>
      <c r="Q38" s="1399">
        <v>0</v>
      </c>
      <c r="R38" s="1399"/>
      <c r="S38" s="1399"/>
      <c r="T38" s="1399">
        <v>0</v>
      </c>
      <c r="U38" s="1399"/>
      <c r="V38" s="1399"/>
      <c r="W38" s="1399"/>
      <c r="X38" s="1399">
        <v>0</v>
      </c>
      <c r="Y38" s="1399">
        <v>0</v>
      </c>
      <c r="Z38" s="1399"/>
      <c r="AA38" s="1399"/>
      <c r="AB38" s="1399">
        <v>0</v>
      </c>
      <c r="AC38" s="1399"/>
      <c r="AD38" s="1399"/>
      <c r="AE38" s="1399"/>
      <c r="AF38" s="1399">
        <v>0</v>
      </c>
      <c r="AG38" s="1399"/>
      <c r="AH38" s="1399"/>
      <c r="AI38" s="1399"/>
      <c r="AJ38" s="1399"/>
      <c r="AK38" s="1399">
        <v>0</v>
      </c>
      <c r="AL38" s="1399"/>
      <c r="AM38" s="1399"/>
      <c r="AN38" s="1399"/>
      <c r="AO38" s="1399">
        <v>636878</v>
      </c>
      <c r="AP38" s="1399">
        <v>371832</v>
      </c>
      <c r="AQ38" s="1399">
        <v>265046</v>
      </c>
      <c r="AR38" s="1399">
        <v>265046</v>
      </c>
      <c r="AS38" s="1399"/>
      <c r="AT38" s="1399"/>
      <c r="AU38" s="1399"/>
      <c r="AV38" s="1399"/>
      <c r="AW38" s="1399"/>
      <c r="AX38" s="1399"/>
      <c r="AY38" s="1399">
        <v>54392842</v>
      </c>
      <c r="AZ38" s="1399">
        <v>0</v>
      </c>
      <c r="BA38" s="1399"/>
      <c r="BB38" s="1399"/>
      <c r="BC38" s="1399"/>
      <c r="BD38" s="1399">
        <v>54392842</v>
      </c>
      <c r="BE38" s="1399">
        <v>0</v>
      </c>
      <c r="BF38" s="1399"/>
      <c r="BG38" s="1399"/>
      <c r="BH38" s="1399"/>
      <c r="BI38" s="1399"/>
      <c r="BJ38" s="1399"/>
      <c r="BK38" s="1399"/>
      <c r="BL38" s="1399">
        <v>0</v>
      </c>
      <c r="BM38" s="1399">
        <v>0</v>
      </c>
      <c r="BN38" s="1399"/>
      <c r="BO38" s="1399"/>
      <c r="BP38" s="1399"/>
      <c r="BQ38" s="1399"/>
      <c r="BR38" s="1399"/>
      <c r="BS38" s="1399"/>
      <c r="BT38" s="1399">
        <v>0</v>
      </c>
      <c r="BU38" s="1399">
        <v>0</v>
      </c>
      <c r="BV38" s="1399"/>
      <c r="BW38" s="1399"/>
      <c r="BX38" s="1399"/>
      <c r="BY38" s="1399"/>
      <c r="BZ38" s="1399"/>
      <c r="CA38" s="1399"/>
      <c r="CB38" s="1399"/>
      <c r="CC38" s="1399">
        <v>131120</v>
      </c>
      <c r="CD38" s="1399">
        <v>0</v>
      </c>
      <c r="CE38" s="1399"/>
      <c r="CF38" s="1399">
        <v>0</v>
      </c>
      <c r="CG38" s="1399"/>
      <c r="CH38" s="1399"/>
      <c r="CI38" s="1399"/>
      <c r="CJ38" s="1399">
        <v>131120</v>
      </c>
      <c r="CK38" s="1399"/>
      <c r="CL38" s="1399">
        <v>131120</v>
      </c>
      <c r="CM38" s="1399"/>
      <c r="CN38" s="1399"/>
      <c r="CO38" s="1399"/>
      <c r="CP38" s="1399"/>
      <c r="CQ38" s="1399">
        <v>3000000</v>
      </c>
      <c r="CR38" s="1399"/>
      <c r="CS38" s="1399">
        <v>3000000</v>
      </c>
      <c r="CT38" s="1399"/>
      <c r="CU38" s="1399">
        <v>63955591</v>
      </c>
      <c r="CV38" s="1399">
        <v>61789131</v>
      </c>
      <c r="CW38" s="1399">
        <v>2166460</v>
      </c>
      <c r="CX38" s="1399"/>
      <c r="CY38" s="1399">
        <v>0</v>
      </c>
      <c r="CZ38" s="1399"/>
      <c r="DA38" s="1399">
        <v>0</v>
      </c>
      <c r="DB38" s="1399"/>
      <c r="DC38" s="1399"/>
      <c r="DD38" s="1399"/>
      <c r="DE38" s="1399">
        <v>0</v>
      </c>
      <c r="DF38" s="1399"/>
      <c r="DG38" s="1399"/>
      <c r="DH38" s="1399"/>
      <c r="DI38" s="1399">
        <v>0</v>
      </c>
      <c r="DJ38" s="1399"/>
      <c r="DK38" s="1399"/>
      <c r="DL38" s="1399"/>
      <c r="DM38" s="1399"/>
      <c r="DN38" s="1399">
        <v>0</v>
      </c>
      <c r="DO38" s="1399"/>
      <c r="DP38" s="1399">
        <v>0</v>
      </c>
      <c r="DQ38" s="1399"/>
      <c r="DR38" s="1399"/>
      <c r="DS38" s="1399"/>
      <c r="DT38" s="1399">
        <v>0</v>
      </c>
      <c r="DU38" s="1399"/>
      <c r="DV38" s="1399"/>
      <c r="DW38" s="1399"/>
      <c r="DX38" s="1399"/>
      <c r="DY38" s="1399">
        <v>1327618</v>
      </c>
      <c r="DZ38" s="1399"/>
      <c r="EA38" s="1399">
        <v>0</v>
      </c>
      <c r="EB38" s="1399">
        <v>0</v>
      </c>
      <c r="EC38" s="1399"/>
      <c r="ED38" s="1399">
        <v>1300753</v>
      </c>
      <c r="EE38" s="1399">
        <v>26865</v>
      </c>
      <c r="EF38" s="1399"/>
      <c r="EG38" s="1399"/>
      <c r="EH38" s="1399">
        <v>7960538.1099999994</v>
      </c>
      <c r="EI38" s="1399">
        <v>1965354.95</v>
      </c>
      <c r="EJ38" s="1399">
        <v>5069539.1099999994</v>
      </c>
      <c r="EK38" s="1399">
        <v>925644.05</v>
      </c>
      <c r="EL38" s="1399"/>
      <c r="EM38" s="1399">
        <v>14930035</v>
      </c>
      <c r="EN38" s="1399"/>
      <c r="EO38" s="1399"/>
      <c r="EP38" s="1399"/>
      <c r="EQ38" s="1399"/>
      <c r="ER38" s="1399"/>
      <c r="ES38" s="1399">
        <v>180560539.11000001</v>
      </c>
      <c r="ET38" s="1199"/>
    </row>
    <row r="39" spans="5:150" s="947" customFormat="1">
      <c r="E39" s="1200">
        <v>42887</v>
      </c>
      <c r="F39" s="1399">
        <v>42917</v>
      </c>
      <c r="G39" s="1350">
        <v>12327</v>
      </c>
      <c r="H39" s="1399"/>
      <c r="I39" s="1399">
        <v>29731092</v>
      </c>
      <c r="J39" s="1399">
        <v>29731092</v>
      </c>
      <c r="K39" s="1399"/>
      <c r="L39" s="1399"/>
      <c r="M39" s="1399">
        <v>33799</v>
      </c>
      <c r="N39" s="1399">
        <v>33799</v>
      </c>
      <c r="O39" s="1399">
        <v>33799</v>
      </c>
      <c r="P39" s="1399"/>
      <c r="Q39" s="1399">
        <v>0</v>
      </c>
      <c r="R39" s="1399"/>
      <c r="S39" s="1399"/>
      <c r="T39" s="1399">
        <v>0</v>
      </c>
      <c r="U39" s="1399"/>
      <c r="V39" s="1399"/>
      <c r="W39" s="1399"/>
      <c r="X39" s="1399">
        <v>0</v>
      </c>
      <c r="Y39" s="1399">
        <v>0</v>
      </c>
      <c r="Z39" s="1399"/>
      <c r="AA39" s="1399"/>
      <c r="AB39" s="1399">
        <v>0</v>
      </c>
      <c r="AC39" s="1399"/>
      <c r="AD39" s="1399"/>
      <c r="AE39" s="1399"/>
      <c r="AF39" s="1399">
        <v>0</v>
      </c>
      <c r="AG39" s="1399"/>
      <c r="AH39" s="1399"/>
      <c r="AI39" s="1399"/>
      <c r="AJ39" s="1399"/>
      <c r="AK39" s="1399">
        <v>0</v>
      </c>
      <c r="AL39" s="1399"/>
      <c r="AM39" s="1399"/>
      <c r="AN39" s="1399"/>
      <c r="AO39" s="1399">
        <v>226592</v>
      </c>
      <c r="AP39" s="1399">
        <v>92468</v>
      </c>
      <c r="AQ39" s="1399">
        <v>134124</v>
      </c>
      <c r="AR39" s="1399">
        <v>134124</v>
      </c>
      <c r="AS39" s="1399"/>
      <c r="AT39" s="1399"/>
      <c r="AU39" s="1399"/>
      <c r="AV39" s="1399"/>
      <c r="AW39" s="1399"/>
      <c r="AX39" s="1399"/>
      <c r="AY39" s="1399">
        <v>55471198</v>
      </c>
      <c r="AZ39" s="1399">
        <v>0</v>
      </c>
      <c r="BA39" s="1399"/>
      <c r="BB39" s="1399"/>
      <c r="BC39" s="1399"/>
      <c r="BD39" s="1399">
        <v>55471198</v>
      </c>
      <c r="BE39" s="1399">
        <v>0</v>
      </c>
      <c r="BF39" s="1399"/>
      <c r="BG39" s="1399"/>
      <c r="BH39" s="1399"/>
      <c r="BI39" s="1399"/>
      <c r="BJ39" s="1399"/>
      <c r="BK39" s="1399"/>
      <c r="BL39" s="1399">
        <v>0</v>
      </c>
      <c r="BM39" s="1399">
        <v>0</v>
      </c>
      <c r="BN39" s="1399"/>
      <c r="BO39" s="1399"/>
      <c r="BP39" s="1399"/>
      <c r="BQ39" s="1399"/>
      <c r="BR39" s="1399"/>
      <c r="BS39" s="1399"/>
      <c r="BT39" s="1399">
        <v>0</v>
      </c>
      <c r="BU39" s="1399">
        <v>0</v>
      </c>
      <c r="BV39" s="1399"/>
      <c r="BW39" s="1399"/>
      <c r="BX39" s="1399"/>
      <c r="BY39" s="1399"/>
      <c r="BZ39" s="1399"/>
      <c r="CA39" s="1399"/>
      <c r="CB39" s="1399"/>
      <c r="CC39" s="1399">
        <v>127219</v>
      </c>
      <c r="CD39" s="1399">
        <v>0</v>
      </c>
      <c r="CE39" s="1399"/>
      <c r="CF39" s="1399">
        <v>0</v>
      </c>
      <c r="CG39" s="1399"/>
      <c r="CH39" s="1399"/>
      <c r="CI39" s="1399"/>
      <c r="CJ39" s="1399">
        <v>127219</v>
      </c>
      <c r="CK39" s="1399"/>
      <c r="CL39" s="1399">
        <v>127219</v>
      </c>
      <c r="CM39" s="1399"/>
      <c r="CN39" s="1399"/>
      <c r="CO39" s="1399"/>
      <c r="CP39" s="1399"/>
      <c r="CQ39" s="1399">
        <v>12000000</v>
      </c>
      <c r="CR39" s="1399"/>
      <c r="CS39" s="1399">
        <v>12000000</v>
      </c>
      <c r="CT39" s="1399"/>
      <c r="CU39" s="1399">
        <v>66229973</v>
      </c>
      <c r="CV39" s="1399">
        <v>64008930</v>
      </c>
      <c r="CW39" s="1399">
        <v>2221043</v>
      </c>
      <c r="CX39" s="1399"/>
      <c r="CY39" s="1399">
        <v>0</v>
      </c>
      <c r="CZ39" s="1399"/>
      <c r="DA39" s="1399">
        <v>0</v>
      </c>
      <c r="DB39" s="1399"/>
      <c r="DC39" s="1399"/>
      <c r="DD39" s="1399"/>
      <c r="DE39" s="1399">
        <v>0</v>
      </c>
      <c r="DF39" s="1399"/>
      <c r="DG39" s="1399"/>
      <c r="DH39" s="1399"/>
      <c r="DI39" s="1399">
        <v>0</v>
      </c>
      <c r="DJ39" s="1399"/>
      <c r="DK39" s="1399"/>
      <c r="DL39" s="1399"/>
      <c r="DM39" s="1399"/>
      <c r="DN39" s="1399">
        <v>0</v>
      </c>
      <c r="DO39" s="1399"/>
      <c r="DP39" s="1399">
        <v>0</v>
      </c>
      <c r="DQ39" s="1399"/>
      <c r="DR39" s="1399"/>
      <c r="DS39" s="1399"/>
      <c r="DT39" s="1399">
        <v>0</v>
      </c>
      <c r="DU39" s="1399"/>
      <c r="DV39" s="1399"/>
      <c r="DW39" s="1399"/>
      <c r="DX39" s="1399"/>
      <c r="DY39" s="1399">
        <v>1251779</v>
      </c>
      <c r="DZ39" s="1399"/>
      <c r="EA39" s="1399">
        <v>0</v>
      </c>
      <c r="EB39" s="1399">
        <v>0</v>
      </c>
      <c r="EC39" s="1399"/>
      <c r="ED39" s="1399">
        <v>1224314</v>
      </c>
      <c r="EE39" s="1399">
        <v>27465</v>
      </c>
      <c r="EF39" s="1399"/>
      <c r="EG39" s="1399"/>
      <c r="EH39" s="1399">
        <v>8058278.1199999992</v>
      </c>
      <c r="EI39" s="1399">
        <v>1961961.1</v>
      </c>
      <c r="EJ39" s="1399">
        <v>5207620.42</v>
      </c>
      <c r="EK39" s="1399">
        <v>888696.6</v>
      </c>
      <c r="EL39" s="1399"/>
      <c r="EM39" s="1399">
        <v>15611275</v>
      </c>
      <c r="EN39" s="1399"/>
      <c r="EO39" s="1399"/>
      <c r="EP39" s="1399"/>
      <c r="EQ39" s="1399"/>
      <c r="ER39" s="1399"/>
      <c r="ES39" s="1399">
        <v>188753532.12</v>
      </c>
      <c r="ET39" s="1199"/>
    </row>
    <row r="40" spans="5:150" s="947" customFormat="1">
      <c r="E40" s="1200">
        <v>42917</v>
      </c>
      <c r="F40" s="1399"/>
      <c r="G40" s="1350">
        <v>53238</v>
      </c>
      <c r="H40" s="1399"/>
      <c r="I40" s="1399">
        <v>16350730</v>
      </c>
      <c r="J40" s="1399">
        <v>16350730</v>
      </c>
      <c r="K40" s="1399"/>
      <c r="L40" s="1399"/>
      <c r="M40" s="1399">
        <v>82746</v>
      </c>
      <c r="N40" s="1399">
        <v>82746</v>
      </c>
      <c r="O40" s="1399">
        <v>82746</v>
      </c>
      <c r="P40" s="1399"/>
      <c r="Q40" s="1399">
        <v>0</v>
      </c>
      <c r="R40" s="1399"/>
      <c r="S40" s="1399"/>
      <c r="T40" s="1399">
        <v>0</v>
      </c>
      <c r="U40" s="1399"/>
      <c r="V40" s="1399"/>
      <c r="W40" s="1399"/>
      <c r="X40" s="1399">
        <v>0</v>
      </c>
      <c r="Y40" s="1399">
        <v>0</v>
      </c>
      <c r="Z40" s="1399"/>
      <c r="AA40" s="1399"/>
      <c r="AB40" s="1399">
        <v>0</v>
      </c>
      <c r="AC40" s="1399"/>
      <c r="AD40" s="1399"/>
      <c r="AE40" s="1399"/>
      <c r="AF40" s="1399">
        <v>0</v>
      </c>
      <c r="AG40" s="1399"/>
      <c r="AH40" s="1399"/>
      <c r="AI40" s="1399"/>
      <c r="AJ40" s="1399"/>
      <c r="AK40" s="1399">
        <v>0</v>
      </c>
      <c r="AL40" s="1399"/>
      <c r="AM40" s="1399"/>
      <c r="AN40" s="1399"/>
      <c r="AO40" s="1399">
        <v>507801</v>
      </c>
      <c r="AP40" s="1399">
        <v>327650</v>
      </c>
      <c r="AQ40" s="1399">
        <v>180151</v>
      </c>
      <c r="AR40" s="1399">
        <v>180151</v>
      </c>
      <c r="AS40" s="1399"/>
      <c r="AT40" s="1399"/>
      <c r="AU40" s="1399"/>
      <c r="AV40" s="1399"/>
      <c r="AW40" s="1399"/>
      <c r="AX40" s="1399"/>
      <c r="AY40" s="1399">
        <v>55471198</v>
      </c>
      <c r="AZ40" s="1399">
        <v>0</v>
      </c>
      <c r="BA40" s="1399"/>
      <c r="BB40" s="1399"/>
      <c r="BC40" s="1399"/>
      <c r="BD40" s="1399">
        <v>55471198</v>
      </c>
      <c r="BE40" s="1399">
        <v>0</v>
      </c>
      <c r="BF40" s="1399"/>
      <c r="BG40" s="1399"/>
      <c r="BH40" s="1399"/>
      <c r="BI40" s="1399"/>
      <c r="BJ40" s="1399"/>
      <c r="BK40" s="1399"/>
      <c r="BL40" s="1399">
        <v>0</v>
      </c>
      <c r="BM40" s="1399">
        <v>0</v>
      </c>
      <c r="BN40" s="1399"/>
      <c r="BO40" s="1399"/>
      <c r="BP40" s="1399"/>
      <c r="BQ40" s="1399"/>
      <c r="BR40" s="1399"/>
      <c r="BS40" s="1399"/>
      <c r="BT40" s="1399">
        <v>0</v>
      </c>
      <c r="BU40" s="1399">
        <v>0</v>
      </c>
      <c r="BV40" s="1399"/>
      <c r="BW40" s="1399"/>
      <c r="BX40" s="1399"/>
      <c r="BY40" s="1399"/>
      <c r="BZ40" s="1399"/>
      <c r="CA40" s="1399"/>
      <c r="CB40" s="1399"/>
      <c r="CC40" s="1399">
        <v>119481</v>
      </c>
      <c r="CD40" s="1399">
        <v>0</v>
      </c>
      <c r="CE40" s="1399"/>
      <c r="CF40" s="1399">
        <v>0</v>
      </c>
      <c r="CG40" s="1399"/>
      <c r="CH40" s="1399"/>
      <c r="CI40" s="1399"/>
      <c r="CJ40" s="1399">
        <v>119481</v>
      </c>
      <c r="CK40" s="1399"/>
      <c r="CL40" s="1399">
        <v>119481</v>
      </c>
      <c r="CM40" s="1399"/>
      <c r="CN40" s="1399"/>
      <c r="CO40" s="1399"/>
      <c r="CP40" s="1399"/>
      <c r="CQ40" s="1399">
        <v>10000000</v>
      </c>
      <c r="CR40" s="1399"/>
      <c r="CS40" s="1399">
        <v>10000000</v>
      </c>
      <c r="CT40" s="1399"/>
      <c r="CU40" s="1399">
        <v>69435736</v>
      </c>
      <c r="CV40" s="1399">
        <v>67121352</v>
      </c>
      <c r="CW40" s="1399">
        <v>2314384</v>
      </c>
      <c r="CX40" s="1399"/>
      <c r="CY40" s="1399">
        <v>0</v>
      </c>
      <c r="CZ40" s="1399"/>
      <c r="DA40" s="1399">
        <v>0</v>
      </c>
      <c r="DB40" s="1399"/>
      <c r="DC40" s="1399"/>
      <c r="DD40" s="1399"/>
      <c r="DE40" s="1399">
        <v>0</v>
      </c>
      <c r="DF40" s="1399"/>
      <c r="DG40" s="1399"/>
      <c r="DH40" s="1399"/>
      <c r="DI40" s="1399">
        <v>0</v>
      </c>
      <c r="DJ40" s="1399"/>
      <c r="DK40" s="1399"/>
      <c r="DL40" s="1399"/>
      <c r="DM40" s="1399"/>
      <c r="DN40" s="1399">
        <v>0</v>
      </c>
      <c r="DO40" s="1399"/>
      <c r="DP40" s="1399">
        <v>0</v>
      </c>
      <c r="DQ40" s="1399"/>
      <c r="DR40" s="1399"/>
      <c r="DS40" s="1399"/>
      <c r="DT40" s="1399">
        <v>0</v>
      </c>
      <c r="DU40" s="1399"/>
      <c r="DV40" s="1399"/>
      <c r="DW40" s="1399"/>
      <c r="DX40" s="1399"/>
      <c r="DY40" s="1399">
        <v>1364190</v>
      </c>
      <c r="DZ40" s="1399"/>
      <c r="EA40" s="1399">
        <v>0</v>
      </c>
      <c r="EB40" s="1399">
        <v>0</v>
      </c>
      <c r="EC40" s="1399"/>
      <c r="ED40" s="1399">
        <v>1336005</v>
      </c>
      <c r="EE40" s="1399">
        <v>28185</v>
      </c>
      <c r="EF40" s="1399"/>
      <c r="EG40" s="1399"/>
      <c r="EH40" s="1399">
        <v>8050158.6399999997</v>
      </c>
      <c r="EI40" s="1399">
        <v>1958567.26</v>
      </c>
      <c r="EJ40" s="1399">
        <v>5142809.96</v>
      </c>
      <c r="EK40" s="1399">
        <v>948781.42</v>
      </c>
      <c r="EL40" s="1399"/>
      <c r="EM40" s="1399">
        <v>16239491</v>
      </c>
      <c r="EN40" s="1399"/>
      <c r="EO40" s="1399"/>
      <c r="EP40" s="1399"/>
      <c r="EQ40" s="1399"/>
      <c r="ER40" s="1399"/>
      <c r="ES40" s="1399">
        <v>177674769.63999999</v>
      </c>
      <c r="ET40" s="1199"/>
    </row>
    <row r="41" spans="5:150" ht="15">
      <c r="E41" s="1200">
        <v>42948</v>
      </c>
      <c r="F41" s="1399"/>
      <c r="G41" s="1350">
        <v>67582</v>
      </c>
      <c r="H41" s="1399"/>
      <c r="I41" s="1399">
        <v>36064035</v>
      </c>
      <c r="J41" s="1399">
        <v>36064035</v>
      </c>
      <c r="K41" s="1399"/>
      <c r="L41" s="1399"/>
      <c r="M41" s="1399">
        <v>134693</v>
      </c>
      <c r="N41" s="1399">
        <v>134693</v>
      </c>
      <c r="O41" s="1399">
        <v>134693</v>
      </c>
      <c r="P41" s="1399"/>
      <c r="Q41" s="1399">
        <v>0</v>
      </c>
      <c r="R41" s="1399"/>
      <c r="S41" s="1399"/>
      <c r="T41" s="1399">
        <v>0</v>
      </c>
      <c r="U41" s="1399"/>
      <c r="V41" s="1399"/>
      <c r="W41" s="1399"/>
      <c r="X41" s="1399">
        <v>0</v>
      </c>
      <c r="Y41" s="1399">
        <v>0</v>
      </c>
      <c r="Z41" s="1399"/>
      <c r="AA41" s="1399"/>
      <c r="AB41" s="1399">
        <v>0</v>
      </c>
      <c r="AC41" s="1399"/>
      <c r="AD41" s="1399"/>
      <c r="AE41" s="1399"/>
      <c r="AF41" s="1399">
        <v>0</v>
      </c>
      <c r="AG41" s="1399"/>
      <c r="AH41" s="1399"/>
      <c r="AI41" s="1399"/>
      <c r="AJ41" s="1399"/>
      <c r="AK41" s="1399">
        <v>0</v>
      </c>
      <c r="AL41" s="1399"/>
      <c r="AM41" s="1399"/>
      <c r="AN41" s="1399"/>
      <c r="AO41" s="1399">
        <v>606345</v>
      </c>
      <c r="AP41" s="1399">
        <v>395303</v>
      </c>
      <c r="AQ41" s="1399">
        <v>211042</v>
      </c>
      <c r="AR41" s="1399">
        <v>211042</v>
      </c>
      <c r="AS41" s="1399"/>
      <c r="AT41" s="1399"/>
      <c r="AU41" s="1399"/>
      <c r="AV41" s="1399"/>
      <c r="AW41" s="1399"/>
      <c r="AX41" s="1399"/>
      <c r="AY41" s="1399">
        <v>51377124</v>
      </c>
      <c r="AZ41" s="1399">
        <v>0</v>
      </c>
      <c r="BA41" s="1399"/>
      <c r="BB41" s="1399"/>
      <c r="BC41" s="1399"/>
      <c r="BD41" s="1399">
        <v>51377124</v>
      </c>
      <c r="BE41" s="1399">
        <v>0</v>
      </c>
      <c r="BF41" s="1399"/>
      <c r="BG41" s="1399"/>
      <c r="BH41" s="1399"/>
      <c r="BI41" s="1399"/>
      <c r="BJ41" s="1399"/>
      <c r="BK41" s="1399"/>
      <c r="BL41" s="1399">
        <v>0</v>
      </c>
      <c r="BM41" s="1399">
        <v>0</v>
      </c>
      <c r="BN41" s="1399"/>
      <c r="BO41" s="1399"/>
      <c r="BP41" s="1399"/>
      <c r="BQ41" s="1399"/>
      <c r="BR41" s="1399"/>
      <c r="BS41" s="1399"/>
      <c r="BT41" s="1399">
        <v>0</v>
      </c>
      <c r="BU41" s="1399">
        <v>0</v>
      </c>
      <c r="BV41" s="1399"/>
      <c r="BW41" s="1399"/>
      <c r="BX41" s="1399"/>
      <c r="BY41" s="1399"/>
      <c r="BZ41" s="1399"/>
      <c r="CA41" s="1399"/>
      <c r="CB41" s="1399"/>
      <c r="CC41" s="1399">
        <v>116210</v>
      </c>
      <c r="CD41" s="1399">
        <v>0</v>
      </c>
      <c r="CE41" s="1399"/>
      <c r="CF41" s="1399">
        <v>0</v>
      </c>
      <c r="CG41" s="1399"/>
      <c r="CH41" s="1399"/>
      <c r="CI41" s="1399"/>
      <c r="CJ41" s="1399">
        <v>116210</v>
      </c>
      <c r="CK41" s="1399"/>
      <c r="CL41" s="1399">
        <v>116210</v>
      </c>
      <c r="CM41" s="1399"/>
      <c r="CN41" s="1399"/>
      <c r="CO41" s="1399"/>
      <c r="CP41" s="1399"/>
      <c r="CQ41" s="1399">
        <v>4000000</v>
      </c>
      <c r="CR41" s="1399"/>
      <c r="CS41" s="1399">
        <v>4000000</v>
      </c>
      <c r="CT41" s="1399"/>
      <c r="CU41" s="1399">
        <v>71030020</v>
      </c>
      <c r="CV41" s="1399">
        <v>69807028</v>
      </c>
      <c r="CW41" s="1399">
        <v>1222992</v>
      </c>
      <c r="CX41" s="1399"/>
      <c r="CY41" s="1399">
        <v>0</v>
      </c>
      <c r="CZ41" s="1399"/>
      <c r="DA41" s="1399">
        <v>0</v>
      </c>
      <c r="DB41" s="1399"/>
      <c r="DC41" s="1399"/>
      <c r="DD41" s="1399"/>
      <c r="DE41" s="1399">
        <v>0</v>
      </c>
      <c r="DF41" s="1399"/>
      <c r="DG41" s="1399"/>
      <c r="DH41" s="1399"/>
      <c r="DI41" s="1399">
        <v>0</v>
      </c>
      <c r="DJ41" s="1399"/>
      <c r="DK41" s="1399"/>
      <c r="DL41" s="1399"/>
      <c r="DM41" s="1399"/>
      <c r="DN41" s="1399">
        <v>0</v>
      </c>
      <c r="DO41" s="1399"/>
      <c r="DP41" s="1399">
        <v>0</v>
      </c>
      <c r="DQ41" s="1399"/>
      <c r="DR41" s="1399"/>
      <c r="DS41" s="1399"/>
      <c r="DT41" s="1399">
        <v>0</v>
      </c>
      <c r="DU41" s="1399"/>
      <c r="DV41" s="1399"/>
      <c r="DW41" s="1399"/>
      <c r="DX41" s="1399"/>
      <c r="DY41" s="1399">
        <v>1629195</v>
      </c>
      <c r="DZ41" s="1399"/>
      <c r="EA41" s="1399">
        <v>0</v>
      </c>
      <c r="EB41" s="1399">
        <v>0</v>
      </c>
      <c r="EC41" s="1399"/>
      <c r="ED41" s="1399">
        <v>1600683</v>
      </c>
      <c r="EE41" s="1399">
        <v>28512</v>
      </c>
      <c r="EF41" s="1399"/>
      <c r="EG41" s="1399"/>
      <c r="EH41" s="1399">
        <v>8231515.3099999996</v>
      </c>
      <c r="EI41" s="1399">
        <v>1955173.41</v>
      </c>
      <c r="EJ41" s="1399">
        <v>2845388.27</v>
      </c>
      <c r="EK41" s="1399">
        <v>3430953.63</v>
      </c>
      <c r="EL41" s="1399"/>
      <c r="EM41" s="1399">
        <v>16164848</v>
      </c>
      <c r="EN41" s="1399"/>
      <c r="EO41" s="1399"/>
      <c r="EP41" s="1399"/>
      <c r="EQ41" s="1399"/>
      <c r="ER41" s="1399"/>
      <c r="ES41" s="1399">
        <v>189421567.31</v>
      </c>
      <c r="ET41" s="1199"/>
    </row>
    <row r="42" spans="5:150">
      <c r="E42" s="1200">
        <v>42979</v>
      </c>
      <c r="F42" s="1400"/>
      <c r="G42" s="1351">
        <v>9204</v>
      </c>
      <c r="H42" s="1400"/>
      <c r="I42" s="1400">
        <v>37750022</v>
      </c>
      <c r="J42" s="1400">
        <v>37750022</v>
      </c>
      <c r="K42" s="1400"/>
      <c r="L42" s="1400"/>
      <c r="M42" s="1400">
        <v>193573</v>
      </c>
      <c r="N42" s="1400">
        <v>193573</v>
      </c>
      <c r="O42" s="1400">
        <v>193573</v>
      </c>
      <c r="P42" s="1400"/>
      <c r="Q42" s="1400">
        <v>0</v>
      </c>
      <c r="R42" s="1400"/>
      <c r="S42" s="1400"/>
      <c r="T42" s="1400">
        <v>0</v>
      </c>
      <c r="U42" s="1400"/>
      <c r="V42" s="1400"/>
      <c r="W42" s="1400"/>
      <c r="X42" s="1400">
        <v>0</v>
      </c>
      <c r="Y42" s="1400">
        <v>0</v>
      </c>
      <c r="Z42" s="1400"/>
      <c r="AA42" s="1400"/>
      <c r="AB42" s="1400">
        <v>0</v>
      </c>
      <c r="AC42" s="1400"/>
      <c r="AD42" s="1400"/>
      <c r="AE42" s="1400"/>
      <c r="AF42" s="1400">
        <v>0</v>
      </c>
      <c r="AG42" s="1400"/>
      <c r="AH42" s="1400"/>
      <c r="AI42" s="1400"/>
      <c r="AJ42" s="1400"/>
      <c r="AK42" s="1400">
        <v>0</v>
      </c>
      <c r="AL42" s="1400"/>
      <c r="AM42" s="1400"/>
      <c r="AN42" s="1400"/>
      <c r="AO42" s="1400">
        <v>587246</v>
      </c>
      <c r="AP42" s="1400">
        <v>236956</v>
      </c>
      <c r="AQ42" s="1400">
        <v>350290</v>
      </c>
      <c r="AR42" s="1400">
        <v>350290</v>
      </c>
      <c r="AS42" s="1400"/>
      <c r="AT42" s="1400"/>
      <c r="AU42" s="1400"/>
      <c r="AV42" s="1400"/>
      <c r="AW42" s="1400"/>
      <c r="AX42" s="1400"/>
      <c r="AY42" s="1400">
        <v>51376312</v>
      </c>
      <c r="AZ42" s="1400">
        <v>0</v>
      </c>
      <c r="BA42" s="1400"/>
      <c r="BB42" s="1400"/>
      <c r="BC42" s="1400"/>
      <c r="BD42" s="1400">
        <v>51376312</v>
      </c>
      <c r="BE42" s="1400">
        <v>0</v>
      </c>
      <c r="BF42" s="1400"/>
      <c r="BG42" s="1400"/>
      <c r="BH42" s="1400"/>
      <c r="BI42" s="1400"/>
      <c r="BJ42" s="1400"/>
      <c r="BK42" s="1400"/>
      <c r="BL42" s="1400">
        <v>0</v>
      </c>
      <c r="BM42" s="1400">
        <v>0</v>
      </c>
      <c r="BN42" s="1400"/>
      <c r="BO42" s="1400"/>
      <c r="BP42" s="1400"/>
      <c r="BQ42" s="1400"/>
      <c r="BR42" s="1400"/>
      <c r="BS42" s="1400"/>
      <c r="BT42" s="1400">
        <v>0</v>
      </c>
      <c r="BU42" s="1400">
        <v>0</v>
      </c>
      <c r="BV42" s="1400"/>
      <c r="BW42" s="1400"/>
      <c r="BX42" s="1400"/>
      <c r="BY42" s="1400"/>
      <c r="BZ42" s="1400"/>
      <c r="CA42" s="1400"/>
      <c r="CB42" s="1400"/>
      <c r="CC42" s="1400">
        <v>117507</v>
      </c>
      <c r="CD42" s="1400">
        <v>0</v>
      </c>
      <c r="CE42" s="1400"/>
      <c r="CF42" s="1400">
        <v>0</v>
      </c>
      <c r="CG42" s="1400"/>
      <c r="CH42" s="1400"/>
      <c r="CI42" s="1400"/>
      <c r="CJ42" s="1400">
        <v>117507</v>
      </c>
      <c r="CK42" s="1400"/>
      <c r="CL42" s="1400">
        <v>117507</v>
      </c>
      <c r="CM42" s="1400"/>
      <c r="CN42" s="1400"/>
      <c r="CO42" s="1400"/>
      <c r="CP42" s="1400"/>
      <c r="CQ42" s="1400">
        <v>1000000</v>
      </c>
      <c r="CR42" s="1400"/>
      <c r="CS42" s="1400">
        <v>1000000</v>
      </c>
      <c r="CT42" s="1400"/>
      <c r="CU42" s="1400">
        <v>74615445</v>
      </c>
      <c r="CV42" s="1400">
        <v>73766725</v>
      </c>
      <c r="CW42" s="1400">
        <v>848720</v>
      </c>
      <c r="CX42" s="1400"/>
      <c r="CY42" s="1400">
        <v>0</v>
      </c>
      <c r="CZ42" s="1400"/>
      <c r="DA42" s="1400">
        <v>0</v>
      </c>
      <c r="DB42" s="1400"/>
      <c r="DC42" s="1400"/>
      <c r="DD42" s="1400"/>
      <c r="DE42" s="1400">
        <v>0</v>
      </c>
      <c r="DF42" s="1400"/>
      <c r="DG42" s="1400"/>
      <c r="DH42" s="1400"/>
      <c r="DI42" s="1400">
        <v>0</v>
      </c>
      <c r="DJ42" s="1400"/>
      <c r="DK42" s="1400"/>
      <c r="DL42" s="1400"/>
      <c r="DM42" s="1400"/>
      <c r="DN42" s="1400">
        <v>0</v>
      </c>
      <c r="DO42" s="1400"/>
      <c r="DP42" s="1400">
        <v>0</v>
      </c>
      <c r="DQ42" s="1400"/>
      <c r="DR42" s="1400"/>
      <c r="DS42" s="1400"/>
      <c r="DT42" s="1400">
        <v>0</v>
      </c>
      <c r="DU42" s="1400"/>
      <c r="DV42" s="1400"/>
      <c r="DW42" s="1400"/>
      <c r="DX42" s="1400"/>
      <c r="DY42" s="1400">
        <v>2977417</v>
      </c>
      <c r="DZ42" s="1400"/>
      <c r="EA42" s="1400">
        <v>0</v>
      </c>
      <c r="EB42" s="1400">
        <v>0</v>
      </c>
      <c r="EC42" s="1400"/>
      <c r="ED42" s="1400">
        <v>2949136</v>
      </c>
      <c r="EE42" s="1400">
        <v>28281</v>
      </c>
      <c r="EF42" s="1400"/>
      <c r="EG42" s="1400"/>
      <c r="EH42" s="1400">
        <v>8070727.0299999993</v>
      </c>
      <c r="EI42" s="1400">
        <v>1951779.57</v>
      </c>
      <c r="EJ42" s="1400">
        <v>2780572.9</v>
      </c>
      <c r="EK42" s="1400">
        <v>3338374.56</v>
      </c>
      <c r="EL42" s="1400"/>
      <c r="EM42" s="1400">
        <v>16696866</v>
      </c>
      <c r="EN42" s="1400"/>
      <c r="EO42" s="1400"/>
      <c r="EP42" s="1400"/>
      <c r="EQ42" s="1400"/>
      <c r="ER42" s="1400"/>
      <c r="ES42" s="1194">
        <v>193394319.03</v>
      </c>
    </row>
    <row r="43" spans="5:150" ht="15">
      <c r="E43" s="1203">
        <v>43009</v>
      </c>
      <c r="F43" s="1401"/>
      <c r="G43" s="1352">
        <v>22377</v>
      </c>
      <c r="H43" s="1401"/>
      <c r="I43" s="1401">
        <v>29561392</v>
      </c>
      <c r="J43" s="1401">
        <v>29561392</v>
      </c>
      <c r="K43" s="1401"/>
      <c r="L43" s="1401"/>
      <c r="M43" s="1401">
        <v>238559</v>
      </c>
      <c r="N43" s="1401">
        <v>238559</v>
      </c>
      <c r="O43" s="1401">
        <v>238559</v>
      </c>
      <c r="P43" s="1401"/>
      <c r="Q43" s="1401">
        <v>0</v>
      </c>
      <c r="R43" s="1401"/>
      <c r="S43" s="1401"/>
      <c r="T43" s="1401">
        <v>0</v>
      </c>
      <c r="U43" s="1401"/>
      <c r="V43" s="1401"/>
      <c r="W43" s="1401"/>
      <c r="X43" s="1401">
        <v>0</v>
      </c>
      <c r="Y43" s="1401">
        <v>0</v>
      </c>
      <c r="Z43" s="1401"/>
      <c r="AA43" s="1401"/>
      <c r="AB43" s="1401">
        <v>0</v>
      </c>
      <c r="AC43" s="1401"/>
      <c r="AD43" s="1401"/>
      <c r="AE43" s="1401"/>
      <c r="AF43" s="1401">
        <v>0</v>
      </c>
      <c r="AG43" s="1401"/>
      <c r="AH43" s="1401"/>
      <c r="AI43" s="1401"/>
      <c r="AJ43" s="1401"/>
      <c r="AK43" s="1401">
        <v>0</v>
      </c>
      <c r="AL43" s="1401"/>
      <c r="AM43" s="1401"/>
      <c r="AN43" s="1401"/>
      <c r="AO43" s="1401">
        <v>541420</v>
      </c>
      <c r="AP43" s="1401">
        <v>171974</v>
      </c>
      <c r="AQ43" s="1401">
        <v>369446</v>
      </c>
      <c r="AR43" s="1401">
        <v>369446</v>
      </c>
      <c r="AS43" s="1401"/>
      <c r="AT43" s="1401"/>
      <c r="AU43" s="1401"/>
      <c r="AV43" s="1401"/>
      <c r="AW43" s="1401"/>
      <c r="AX43" s="1401"/>
      <c r="AY43" s="1401">
        <v>65037827</v>
      </c>
      <c r="AZ43" s="1401">
        <v>0</v>
      </c>
      <c r="BA43" s="1401"/>
      <c r="BB43" s="1401"/>
      <c r="BC43" s="1401"/>
      <c r="BD43" s="1401">
        <v>65037827</v>
      </c>
      <c r="BE43" s="1401">
        <v>0</v>
      </c>
      <c r="BF43" s="1401"/>
      <c r="BG43" s="1401"/>
      <c r="BH43" s="1401"/>
      <c r="BI43" s="1401"/>
      <c r="BJ43" s="1401"/>
      <c r="BK43" s="1401"/>
      <c r="BL43" s="1401">
        <v>0</v>
      </c>
      <c r="BM43" s="1401">
        <v>0</v>
      </c>
      <c r="BN43" s="1401"/>
      <c r="BO43" s="1401"/>
      <c r="BP43" s="1401"/>
      <c r="BQ43" s="1401"/>
      <c r="BR43" s="1401"/>
      <c r="BS43" s="1401"/>
      <c r="BT43" s="1401">
        <v>0</v>
      </c>
      <c r="BU43" s="1401">
        <v>0</v>
      </c>
      <c r="BV43" s="1401"/>
      <c r="BW43" s="1401"/>
      <c r="BX43" s="1401"/>
      <c r="BY43" s="1401"/>
      <c r="BZ43" s="1401"/>
      <c r="CA43" s="1401"/>
      <c r="CB43" s="1401"/>
      <c r="CC43" s="1401">
        <v>110643</v>
      </c>
      <c r="CD43" s="1401">
        <v>0</v>
      </c>
      <c r="CE43" s="1401"/>
      <c r="CF43" s="1401">
        <v>0</v>
      </c>
      <c r="CG43" s="1401"/>
      <c r="CH43" s="1401"/>
      <c r="CI43" s="1401"/>
      <c r="CJ43" s="1401">
        <v>110643</v>
      </c>
      <c r="CK43" s="1401"/>
      <c r="CL43" s="1401">
        <v>110643</v>
      </c>
      <c r="CM43" s="1401"/>
      <c r="CN43" s="1401"/>
      <c r="CO43" s="1401"/>
      <c r="CP43" s="1401"/>
      <c r="CQ43" s="1401">
        <v>0</v>
      </c>
      <c r="CR43" s="1401"/>
      <c r="CS43" s="1401">
        <v>0</v>
      </c>
      <c r="CT43" s="1401"/>
      <c r="CU43" s="1401">
        <v>77597958</v>
      </c>
      <c r="CV43" s="1401">
        <v>76715451</v>
      </c>
      <c r="CW43" s="1401">
        <v>882507</v>
      </c>
      <c r="CX43" s="1401"/>
      <c r="CY43" s="1401">
        <v>0</v>
      </c>
      <c r="CZ43" s="1401"/>
      <c r="DA43" s="1401">
        <v>0</v>
      </c>
      <c r="DB43" s="1401"/>
      <c r="DC43" s="1401"/>
      <c r="DD43" s="1401"/>
      <c r="DE43" s="1401">
        <v>0</v>
      </c>
      <c r="DF43" s="1401"/>
      <c r="DG43" s="1401"/>
      <c r="DH43" s="1401"/>
      <c r="DI43" s="1401">
        <v>0</v>
      </c>
      <c r="DJ43" s="1401"/>
      <c r="DK43" s="1401"/>
      <c r="DL43" s="1401"/>
      <c r="DM43" s="1401"/>
      <c r="DN43" s="1401">
        <v>0</v>
      </c>
      <c r="DO43" s="1401"/>
      <c r="DP43" s="1401">
        <v>0</v>
      </c>
      <c r="DQ43" s="1401"/>
      <c r="DR43" s="1401"/>
      <c r="DS43" s="1401"/>
      <c r="DT43" s="1401">
        <v>0</v>
      </c>
      <c r="DU43" s="1401"/>
      <c r="DV43" s="1401"/>
      <c r="DW43" s="1401"/>
      <c r="DX43" s="1401"/>
      <c r="DY43" s="1401">
        <v>4901616</v>
      </c>
      <c r="DZ43" s="1401"/>
      <c r="EA43" s="1401">
        <v>0</v>
      </c>
      <c r="EB43" s="1401">
        <v>0</v>
      </c>
      <c r="EC43" s="1401"/>
      <c r="ED43" s="1401">
        <v>4873697</v>
      </c>
      <c r="EE43" s="1401">
        <v>27919</v>
      </c>
      <c r="EF43" s="1401"/>
      <c r="EG43" s="1401"/>
      <c r="EH43" s="1401">
        <v>7985010.7400000012</v>
      </c>
      <c r="EI43" s="1401">
        <v>1948385.73</v>
      </c>
      <c r="EJ43" s="1401">
        <v>5229849.4800000004</v>
      </c>
      <c r="EK43" s="1401">
        <v>806775.53</v>
      </c>
      <c r="EL43" s="1401"/>
      <c r="EM43" s="1401">
        <v>17314094</v>
      </c>
      <c r="EN43" s="1401"/>
      <c r="EO43" s="1401"/>
      <c r="EP43" s="1401"/>
      <c r="EQ43" s="1401"/>
      <c r="ER43" s="1401"/>
      <c r="ES43" s="1401">
        <v>203310896.74000001</v>
      </c>
      <c r="ET43" s="1204"/>
    </row>
    <row r="44" spans="5:150" s="1353" customFormat="1" ht="15">
      <c r="E44" s="1354">
        <v>43040</v>
      </c>
      <c r="F44" s="1404"/>
      <c r="G44" s="1358">
        <v>6381</v>
      </c>
      <c r="H44" s="1404"/>
      <c r="I44" s="1404">
        <v>47678788</v>
      </c>
      <c r="J44" s="1404">
        <v>47678788</v>
      </c>
      <c r="K44" s="1404"/>
      <c r="L44" s="1404"/>
      <c r="M44" s="1404">
        <v>65331</v>
      </c>
      <c r="N44" s="1404">
        <v>65331</v>
      </c>
      <c r="O44" s="1404">
        <v>65331</v>
      </c>
      <c r="P44" s="1404"/>
      <c r="Q44" s="1404">
        <v>0</v>
      </c>
      <c r="R44" s="1404"/>
      <c r="S44" s="1404"/>
      <c r="T44" s="1404">
        <v>0</v>
      </c>
      <c r="U44" s="1404"/>
      <c r="V44" s="1404"/>
      <c r="W44" s="1404"/>
      <c r="X44" s="1404">
        <v>0</v>
      </c>
      <c r="Y44" s="1404">
        <v>0</v>
      </c>
      <c r="Z44" s="1404"/>
      <c r="AA44" s="1404"/>
      <c r="AB44" s="1404">
        <v>0</v>
      </c>
      <c r="AC44" s="1404"/>
      <c r="AD44" s="1404"/>
      <c r="AE44" s="1404"/>
      <c r="AF44" s="1404">
        <v>0</v>
      </c>
      <c r="AG44" s="1404"/>
      <c r="AH44" s="1404"/>
      <c r="AI44" s="1404"/>
      <c r="AJ44" s="1404"/>
      <c r="AK44" s="1404">
        <v>0</v>
      </c>
      <c r="AL44" s="1404"/>
      <c r="AM44" s="1404"/>
      <c r="AN44" s="1404"/>
      <c r="AO44" s="1404">
        <v>906448</v>
      </c>
      <c r="AP44" s="1404">
        <v>95805</v>
      </c>
      <c r="AQ44" s="1404">
        <v>810643</v>
      </c>
      <c r="AR44" s="1404">
        <v>810643</v>
      </c>
      <c r="AS44" s="1404"/>
      <c r="AT44" s="1404"/>
      <c r="AU44" s="1404"/>
      <c r="AV44" s="1404"/>
      <c r="AW44" s="1404"/>
      <c r="AX44" s="1404"/>
      <c r="AY44" s="1404">
        <v>57020058</v>
      </c>
      <c r="AZ44" s="1404">
        <v>0</v>
      </c>
      <c r="BA44" s="1404"/>
      <c r="BB44" s="1404"/>
      <c r="BC44" s="1404"/>
      <c r="BD44" s="1404">
        <v>57020058</v>
      </c>
      <c r="BE44" s="1404">
        <v>0</v>
      </c>
      <c r="BF44" s="1404"/>
      <c r="BG44" s="1404"/>
      <c r="BH44" s="1404"/>
      <c r="BI44" s="1404"/>
      <c r="BJ44" s="1404"/>
      <c r="BK44" s="1404"/>
      <c r="BL44" s="1404">
        <v>0</v>
      </c>
      <c r="BM44" s="1404">
        <v>0</v>
      </c>
      <c r="BN44" s="1404"/>
      <c r="BO44" s="1404"/>
      <c r="BP44" s="1404"/>
      <c r="BQ44" s="1404"/>
      <c r="BR44" s="1404"/>
      <c r="BS44" s="1404"/>
      <c r="BT44" s="1404">
        <v>0</v>
      </c>
      <c r="BU44" s="1404">
        <v>0</v>
      </c>
      <c r="BV44" s="1404"/>
      <c r="BW44" s="1404"/>
      <c r="BX44" s="1404"/>
      <c r="BY44" s="1404"/>
      <c r="BZ44" s="1404"/>
      <c r="CA44" s="1404"/>
      <c r="CB44" s="1404"/>
      <c r="CC44" s="1404">
        <v>100022</v>
      </c>
      <c r="CD44" s="1404">
        <v>0</v>
      </c>
      <c r="CE44" s="1404"/>
      <c r="CF44" s="1404">
        <v>0</v>
      </c>
      <c r="CG44" s="1404"/>
      <c r="CH44" s="1404"/>
      <c r="CI44" s="1404"/>
      <c r="CJ44" s="1404">
        <v>100022</v>
      </c>
      <c r="CK44" s="1404"/>
      <c r="CL44" s="1404">
        <v>100022</v>
      </c>
      <c r="CM44" s="1404"/>
      <c r="CN44" s="1404"/>
      <c r="CO44" s="1404"/>
      <c r="CP44" s="1404"/>
      <c r="CQ44" s="1404">
        <v>0</v>
      </c>
      <c r="CR44" s="1404"/>
      <c r="CS44" s="1404">
        <v>0</v>
      </c>
      <c r="CT44" s="1404"/>
      <c r="CU44" s="1404">
        <v>79867127</v>
      </c>
      <c r="CV44" s="1404">
        <v>79138533</v>
      </c>
      <c r="CW44" s="1404">
        <v>728594</v>
      </c>
      <c r="CX44" s="1404"/>
      <c r="CY44" s="1404">
        <v>0</v>
      </c>
      <c r="CZ44" s="1404"/>
      <c r="DA44" s="1404">
        <v>0</v>
      </c>
      <c r="DB44" s="1404"/>
      <c r="DC44" s="1404"/>
      <c r="DD44" s="1404"/>
      <c r="DE44" s="1404">
        <v>0</v>
      </c>
      <c r="DF44" s="1404"/>
      <c r="DG44" s="1404"/>
      <c r="DH44" s="1404"/>
      <c r="DI44" s="1404">
        <v>0</v>
      </c>
      <c r="DJ44" s="1404"/>
      <c r="DK44" s="1404"/>
      <c r="DL44" s="1404"/>
      <c r="DM44" s="1404"/>
      <c r="DN44" s="1404">
        <v>0</v>
      </c>
      <c r="DO44" s="1404"/>
      <c r="DP44" s="1404">
        <v>0</v>
      </c>
      <c r="DQ44" s="1404"/>
      <c r="DR44" s="1404"/>
      <c r="DS44" s="1404"/>
      <c r="DT44" s="1404">
        <v>0</v>
      </c>
      <c r="DU44" s="1404"/>
      <c r="DV44" s="1404"/>
      <c r="DW44" s="1404"/>
      <c r="DX44" s="1404"/>
      <c r="DY44" s="1404">
        <v>3255256</v>
      </c>
      <c r="DZ44" s="1404"/>
      <c r="EA44" s="1404">
        <v>0</v>
      </c>
      <c r="EB44" s="1404">
        <v>0</v>
      </c>
      <c r="EC44" s="1404"/>
      <c r="ED44" s="1404">
        <v>3226775</v>
      </c>
      <c r="EE44" s="1404">
        <v>28481</v>
      </c>
      <c r="EF44" s="1404"/>
      <c r="EG44" s="1404"/>
      <c r="EH44" s="1404">
        <v>8182096.1500000004</v>
      </c>
      <c r="EI44" s="1404">
        <v>1944991.88</v>
      </c>
      <c r="EJ44" s="1404">
        <v>5454127.21</v>
      </c>
      <c r="EK44" s="1404">
        <v>782977.06</v>
      </c>
      <c r="EL44" s="1404"/>
      <c r="EM44" s="1404">
        <v>16737714</v>
      </c>
      <c r="EN44" s="1404"/>
      <c r="EO44" s="1404"/>
      <c r="EP44" s="1404"/>
      <c r="EQ44" s="1404"/>
      <c r="ER44" s="1404"/>
      <c r="ES44" s="1404">
        <v>213819221.15000001</v>
      </c>
    </row>
    <row r="45" spans="5:150" s="1345" customFormat="1" ht="15">
      <c r="E45" s="1346">
        <v>43070</v>
      </c>
      <c r="F45" s="1396"/>
      <c r="G45" s="1347">
        <v>102147</v>
      </c>
      <c r="H45" s="1396"/>
      <c r="I45" s="1396">
        <v>46529837</v>
      </c>
      <c r="J45" s="1396">
        <v>46529837</v>
      </c>
      <c r="K45" s="1396"/>
      <c r="L45" s="1396"/>
      <c r="M45" s="1396">
        <v>103829</v>
      </c>
      <c r="N45" s="1396">
        <v>103829</v>
      </c>
      <c r="O45" s="1396">
        <v>103829</v>
      </c>
      <c r="P45" s="1396"/>
      <c r="Q45" s="1396">
        <v>0</v>
      </c>
      <c r="R45" s="1396"/>
      <c r="S45" s="1396"/>
      <c r="T45" s="1396">
        <v>0</v>
      </c>
      <c r="U45" s="1396"/>
      <c r="V45" s="1396"/>
      <c r="W45" s="1396"/>
      <c r="X45" s="1396">
        <v>0</v>
      </c>
      <c r="Y45" s="1396">
        <v>0</v>
      </c>
      <c r="Z45" s="1396"/>
      <c r="AA45" s="1396"/>
      <c r="AB45" s="1396">
        <v>0</v>
      </c>
      <c r="AC45" s="1396"/>
      <c r="AD45" s="1396"/>
      <c r="AE45" s="1396"/>
      <c r="AF45" s="1396">
        <v>0</v>
      </c>
      <c r="AG45" s="1396"/>
      <c r="AH45" s="1396"/>
      <c r="AI45" s="1396"/>
      <c r="AJ45" s="1396"/>
      <c r="AK45" s="1396">
        <v>0</v>
      </c>
      <c r="AL45" s="1396"/>
      <c r="AM45" s="1396"/>
      <c r="AN45" s="1396"/>
      <c r="AO45" s="1396">
        <v>1004275</v>
      </c>
      <c r="AP45" s="1396">
        <v>216498</v>
      </c>
      <c r="AQ45" s="1396">
        <v>787777</v>
      </c>
      <c r="AR45" s="1396">
        <v>787777</v>
      </c>
      <c r="AS45" s="1396">
        <v>0</v>
      </c>
      <c r="AT45" s="1396"/>
      <c r="AU45" s="1396"/>
      <c r="AV45" s="1396"/>
      <c r="AW45" s="1396"/>
      <c r="AX45" s="1396"/>
      <c r="AY45" s="1396">
        <v>66774008</v>
      </c>
      <c r="AZ45" s="1396">
        <v>0</v>
      </c>
      <c r="BA45" s="1396"/>
      <c r="BB45" s="1396"/>
      <c r="BC45" s="1396"/>
      <c r="BD45" s="1396">
        <v>66774008</v>
      </c>
      <c r="BE45" s="1396">
        <v>0</v>
      </c>
      <c r="BF45" s="1396"/>
      <c r="BG45" s="1396"/>
      <c r="BH45" s="1396"/>
      <c r="BI45" s="1396"/>
      <c r="BJ45" s="1396"/>
      <c r="BK45" s="1396"/>
      <c r="BL45" s="1396">
        <v>0</v>
      </c>
      <c r="BM45" s="1396">
        <v>0</v>
      </c>
      <c r="BN45" s="1396"/>
      <c r="BO45" s="1396"/>
      <c r="BP45" s="1396"/>
      <c r="BQ45" s="1396"/>
      <c r="BR45" s="1396"/>
      <c r="BS45" s="1396"/>
      <c r="BT45" s="1396">
        <v>0</v>
      </c>
      <c r="BU45" s="1396">
        <v>0</v>
      </c>
      <c r="BV45" s="1396"/>
      <c r="BW45" s="1396"/>
      <c r="BX45" s="1396"/>
      <c r="BY45" s="1396"/>
      <c r="BZ45" s="1396"/>
      <c r="CA45" s="1396"/>
      <c r="CB45" s="1396"/>
      <c r="CC45" s="1396">
        <v>96547</v>
      </c>
      <c r="CD45" s="1396">
        <v>0</v>
      </c>
      <c r="CE45" s="1396"/>
      <c r="CF45" s="1396">
        <v>0</v>
      </c>
      <c r="CG45" s="1396"/>
      <c r="CH45" s="1396"/>
      <c r="CI45" s="1396"/>
      <c r="CJ45" s="1396">
        <v>96547</v>
      </c>
      <c r="CK45" s="1396"/>
      <c r="CL45" s="1396">
        <v>96547</v>
      </c>
      <c r="CM45" s="1396"/>
      <c r="CN45" s="1396"/>
      <c r="CO45" s="1396"/>
      <c r="CP45" s="1396"/>
      <c r="CQ45" s="1396">
        <v>0</v>
      </c>
      <c r="CR45" s="1396"/>
      <c r="CS45" s="1396">
        <v>0</v>
      </c>
      <c r="CT45" s="1396"/>
      <c r="CU45" s="1396">
        <v>84078051</v>
      </c>
      <c r="CV45" s="1396">
        <v>83192993</v>
      </c>
      <c r="CW45" s="1396">
        <v>885058</v>
      </c>
      <c r="CX45" s="1396"/>
      <c r="CY45" s="1396">
        <v>0</v>
      </c>
      <c r="CZ45" s="1396"/>
      <c r="DA45" s="1396">
        <v>0</v>
      </c>
      <c r="DB45" s="1396"/>
      <c r="DC45" s="1396"/>
      <c r="DD45" s="1396"/>
      <c r="DE45" s="1396">
        <v>0</v>
      </c>
      <c r="DF45" s="1396"/>
      <c r="DG45" s="1396"/>
      <c r="DH45" s="1396"/>
      <c r="DI45" s="1396">
        <v>0</v>
      </c>
      <c r="DJ45" s="1396"/>
      <c r="DK45" s="1396"/>
      <c r="DL45" s="1396"/>
      <c r="DM45" s="1396"/>
      <c r="DN45" s="1396">
        <v>0</v>
      </c>
      <c r="DO45" s="1396"/>
      <c r="DP45" s="1396">
        <v>0</v>
      </c>
      <c r="DQ45" s="1396"/>
      <c r="DR45" s="1396"/>
      <c r="DS45" s="1396"/>
      <c r="DT45" s="1396">
        <v>0</v>
      </c>
      <c r="DU45" s="1396"/>
      <c r="DV45" s="1396"/>
      <c r="DW45" s="1396"/>
      <c r="DX45" s="1396"/>
      <c r="DY45" s="1396">
        <v>2663708</v>
      </c>
      <c r="DZ45" s="1396"/>
      <c r="EA45" s="1396">
        <v>0</v>
      </c>
      <c r="EB45" s="1396">
        <v>0</v>
      </c>
      <c r="EC45" s="1396"/>
      <c r="ED45" s="1396">
        <v>2635028</v>
      </c>
      <c r="EE45" s="1396">
        <v>28680</v>
      </c>
      <c r="EF45" s="1396"/>
      <c r="EG45" s="1396"/>
      <c r="EH45" s="1396">
        <v>8058726.5700000003</v>
      </c>
      <c r="EI45" s="1396">
        <v>1941598.04</v>
      </c>
      <c r="EJ45" s="1396">
        <v>5356474.88</v>
      </c>
      <c r="EK45" s="1396">
        <v>760653.65</v>
      </c>
      <c r="EL45" s="1396"/>
      <c r="EM45" s="1396">
        <v>17295891</v>
      </c>
      <c r="EN45" s="1396"/>
      <c r="EO45" s="1396"/>
      <c r="EP45" s="1396"/>
      <c r="EQ45" s="1396"/>
      <c r="ER45" s="1396"/>
      <c r="ES45" s="1396">
        <v>226707019.56999999</v>
      </c>
      <c r="ET45" s="1347"/>
    </row>
    <row r="46" spans="5:150" s="1353" customFormat="1" ht="15">
      <c r="F46" s="1404"/>
      <c r="G46" s="1358"/>
      <c r="H46" s="1404"/>
      <c r="I46" s="1404"/>
      <c r="J46" s="1404"/>
      <c r="K46" s="1404"/>
      <c r="L46" s="1404"/>
      <c r="M46" s="1404"/>
      <c r="N46" s="1404"/>
      <c r="O46" s="1404"/>
      <c r="P46" s="1404"/>
      <c r="Q46" s="1404"/>
      <c r="R46" s="1404"/>
      <c r="S46" s="1404"/>
      <c r="T46" s="1404"/>
      <c r="U46" s="1404"/>
      <c r="V46" s="1404"/>
      <c r="W46" s="1404"/>
      <c r="X46" s="1404"/>
      <c r="Y46" s="1404"/>
      <c r="Z46" s="1404"/>
      <c r="AA46" s="1404"/>
      <c r="AB46" s="1404"/>
      <c r="AC46" s="1404"/>
      <c r="AD46" s="1404"/>
      <c r="AE46" s="1404"/>
      <c r="AF46" s="1404"/>
      <c r="AG46" s="1404"/>
      <c r="AH46" s="1404"/>
      <c r="AI46" s="1404"/>
      <c r="AJ46" s="1404"/>
      <c r="AK46" s="1404"/>
      <c r="AL46" s="1404"/>
      <c r="AM46" s="1404"/>
      <c r="AN46" s="1404"/>
      <c r="AO46" s="1404"/>
      <c r="AP46" s="1404"/>
      <c r="AQ46" s="1404"/>
      <c r="AR46" s="1404"/>
      <c r="AS46" s="1404"/>
      <c r="AT46" s="1404"/>
      <c r="AU46" s="1404"/>
      <c r="AV46" s="1404"/>
      <c r="AW46" s="1404"/>
      <c r="AX46" s="1404"/>
      <c r="AY46" s="1404"/>
      <c r="AZ46" s="1404"/>
      <c r="BA46" s="1404"/>
      <c r="BB46" s="1404"/>
      <c r="BC46" s="1404"/>
      <c r="BD46" s="1404"/>
      <c r="BE46" s="1404"/>
      <c r="BF46" s="1404"/>
      <c r="BG46" s="1404"/>
      <c r="BH46" s="1404"/>
      <c r="BI46" s="1404"/>
      <c r="BJ46" s="1404"/>
      <c r="BK46" s="1404"/>
      <c r="BL46" s="1404"/>
      <c r="BM46" s="1404"/>
      <c r="BN46" s="1404"/>
      <c r="BO46" s="1404"/>
      <c r="BP46" s="1404"/>
      <c r="BQ46" s="1404"/>
      <c r="BR46" s="1404"/>
      <c r="BS46" s="1404"/>
      <c r="BT46" s="1404"/>
      <c r="BU46" s="1404"/>
      <c r="BV46" s="1404"/>
      <c r="BW46" s="1404"/>
      <c r="BX46" s="1404"/>
      <c r="BY46" s="1404"/>
      <c r="BZ46" s="1404"/>
      <c r="CA46" s="1404"/>
      <c r="CB46" s="1404"/>
      <c r="CC46" s="1404"/>
      <c r="CD46" s="1404"/>
      <c r="CE46" s="1404"/>
      <c r="CF46" s="1404"/>
      <c r="CG46" s="1404"/>
      <c r="CH46" s="1404"/>
      <c r="CI46" s="1404"/>
      <c r="CJ46" s="1404"/>
      <c r="CK46" s="1404"/>
      <c r="CL46" s="1404"/>
      <c r="CM46" s="1404"/>
      <c r="CN46" s="1404"/>
      <c r="CO46" s="1404"/>
      <c r="CP46" s="1404"/>
      <c r="CQ46" s="1404"/>
      <c r="CR46" s="1404"/>
      <c r="CS46" s="1404"/>
      <c r="CT46" s="1404"/>
      <c r="CU46" s="1404"/>
      <c r="CV46" s="1404"/>
      <c r="CW46" s="1404"/>
      <c r="CX46" s="1404"/>
      <c r="CY46" s="1404"/>
      <c r="CZ46" s="1404"/>
      <c r="DA46" s="1404"/>
      <c r="DB46" s="1404"/>
      <c r="DC46" s="1404"/>
      <c r="DD46" s="1404"/>
      <c r="DE46" s="1404"/>
      <c r="DF46" s="1404"/>
      <c r="DG46" s="1404"/>
      <c r="DH46" s="1404"/>
      <c r="DI46" s="1404"/>
      <c r="DJ46" s="1404"/>
      <c r="DK46" s="1404"/>
      <c r="DL46" s="1404"/>
      <c r="DM46" s="1404"/>
      <c r="DN46" s="1404"/>
      <c r="DO46" s="1404"/>
      <c r="DP46" s="1404"/>
      <c r="DQ46" s="1404"/>
      <c r="DR46" s="1404"/>
      <c r="DS46" s="1404"/>
      <c r="DT46" s="1404"/>
      <c r="DU46" s="1404"/>
      <c r="DV46" s="1404"/>
      <c r="DW46" s="1404"/>
      <c r="DX46" s="1404"/>
      <c r="DY46" s="1404"/>
      <c r="DZ46" s="1404"/>
      <c r="EA46" s="1404"/>
      <c r="EB46" s="1404"/>
      <c r="EC46" s="1404"/>
      <c r="ED46" s="1404"/>
      <c r="EE46" s="1404"/>
      <c r="EF46" s="1404"/>
      <c r="EG46" s="1404"/>
      <c r="EH46" s="1404"/>
      <c r="EI46" s="1404"/>
      <c r="EJ46" s="1404"/>
      <c r="EK46" s="1404"/>
      <c r="EL46" s="1404"/>
      <c r="EM46" s="1404"/>
      <c r="EN46" s="1404"/>
      <c r="EO46" s="1404"/>
      <c r="EP46" s="1404"/>
      <c r="EQ46" s="1404"/>
      <c r="ER46" s="1404"/>
      <c r="ES46" s="1396"/>
    </row>
    <row r="47" spans="5:150" s="1353" customFormat="1" ht="15">
      <c r="F47" s="1404"/>
      <c r="G47" s="1358"/>
      <c r="H47" s="1404"/>
      <c r="I47" s="1404"/>
      <c r="J47" s="1404"/>
      <c r="K47" s="1404"/>
      <c r="L47" s="1404"/>
      <c r="M47" s="1404"/>
      <c r="N47" s="1404"/>
      <c r="O47" s="1404"/>
      <c r="P47" s="1404"/>
      <c r="Q47" s="1404"/>
      <c r="R47" s="1404"/>
      <c r="S47" s="1404"/>
      <c r="T47" s="1404"/>
      <c r="U47" s="1404"/>
      <c r="V47" s="1404"/>
      <c r="W47" s="1404"/>
      <c r="X47" s="1404"/>
      <c r="Y47" s="1404"/>
      <c r="Z47" s="1404"/>
      <c r="AA47" s="1404"/>
      <c r="AB47" s="1404"/>
      <c r="AC47" s="1404"/>
      <c r="AD47" s="1404"/>
      <c r="AE47" s="1404"/>
      <c r="AF47" s="1404"/>
      <c r="AG47" s="1404"/>
      <c r="AH47" s="1404"/>
      <c r="AI47" s="1404"/>
      <c r="AJ47" s="1404"/>
      <c r="AK47" s="1404"/>
      <c r="AL47" s="1404"/>
      <c r="AM47" s="1404"/>
      <c r="AN47" s="1404"/>
      <c r="AO47" s="1404"/>
      <c r="AP47" s="1404"/>
      <c r="AQ47" s="1404"/>
      <c r="AR47" s="1404"/>
      <c r="AS47" s="1404"/>
      <c r="AT47" s="1404"/>
      <c r="AU47" s="1404"/>
      <c r="AV47" s="1404"/>
      <c r="AW47" s="1404"/>
      <c r="AX47" s="1404"/>
      <c r="AY47" s="1404"/>
      <c r="AZ47" s="1404"/>
      <c r="BA47" s="1404"/>
      <c r="BB47" s="1404"/>
      <c r="BC47" s="1404"/>
      <c r="BD47" s="1404"/>
      <c r="BE47" s="1404"/>
      <c r="BF47" s="1404"/>
      <c r="BG47" s="1404"/>
      <c r="BH47" s="1404"/>
      <c r="BI47" s="1404"/>
      <c r="BJ47" s="1404"/>
      <c r="BK47" s="1404"/>
      <c r="BL47" s="1404"/>
      <c r="BM47" s="1404"/>
      <c r="BN47" s="1404"/>
      <c r="BO47" s="1404"/>
      <c r="BP47" s="1404"/>
      <c r="BQ47" s="1404"/>
      <c r="BR47" s="1404"/>
      <c r="BS47" s="1404"/>
      <c r="BT47" s="1404"/>
      <c r="BU47" s="1404"/>
      <c r="BV47" s="1404"/>
      <c r="BW47" s="1404"/>
      <c r="BX47" s="1404"/>
      <c r="BY47" s="1404"/>
      <c r="BZ47" s="1404"/>
      <c r="CA47" s="1404"/>
      <c r="CB47" s="1404"/>
      <c r="CC47" s="1404"/>
      <c r="CD47" s="1404"/>
      <c r="CE47" s="1404"/>
      <c r="CF47" s="1404"/>
      <c r="CG47" s="1404"/>
      <c r="CH47" s="1404"/>
      <c r="CI47" s="1404"/>
      <c r="CJ47" s="1404"/>
      <c r="CK47" s="1404"/>
      <c r="CL47" s="1404"/>
      <c r="CM47" s="1404"/>
      <c r="CN47" s="1404"/>
      <c r="CO47" s="1404"/>
      <c r="CP47" s="1404"/>
      <c r="CQ47" s="1404"/>
      <c r="CR47" s="1404"/>
      <c r="CS47" s="1404"/>
      <c r="CT47" s="1404"/>
      <c r="CU47" s="1404"/>
      <c r="CV47" s="1404"/>
      <c r="CW47" s="1404"/>
      <c r="CX47" s="1404"/>
      <c r="CY47" s="1404"/>
      <c r="CZ47" s="1404"/>
      <c r="DA47" s="1404"/>
      <c r="DB47" s="1404"/>
      <c r="DC47" s="1404"/>
      <c r="DD47" s="1404"/>
      <c r="DE47" s="1404"/>
      <c r="DF47" s="1404"/>
      <c r="DG47" s="1404"/>
      <c r="DH47" s="1404"/>
      <c r="DI47" s="1404"/>
      <c r="DJ47" s="1404"/>
      <c r="DK47" s="1404"/>
      <c r="DL47" s="1404"/>
      <c r="DM47" s="1404"/>
      <c r="DN47" s="1404"/>
      <c r="DO47" s="1404"/>
      <c r="DP47" s="1404"/>
      <c r="DQ47" s="1404"/>
      <c r="DR47" s="1404"/>
      <c r="DS47" s="1404"/>
      <c r="DT47" s="1404"/>
      <c r="DU47" s="1404"/>
      <c r="DV47" s="1404"/>
      <c r="DW47" s="1404"/>
      <c r="DX47" s="1404"/>
      <c r="DY47" s="1404"/>
      <c r="DZ47" s="1404"/>
      <c r="EA47" s="1404"/>
      <c r="EB47" s="1404"/>
      <c r="EC47" s="1404"/>
      <c r="ED47" s="1404"/>
      <c r="EE47" s="1404"/>
      <c r="EF47" s="1404"/>
      <c r="EG47" s="1404"/>
      <c r="EH47" s="1404"/>
      <c r="EI47" s="1404"/>
      <c r="EJ47" s="1404"/>
      <c r="EK47" s="1404"/>
      <c r="EL47" s="1404"/>
      <c r="EM47" s="1404"/>
      <c r="EN47" s="1404"/>
      <c r="EO47" s="1404"/>
      <c r="EP47" s="1404"/>
      <c r="EQ47" s="1404"/>
      <c r="ER47" s="1404"/>
      <c r="ES47" s="1396"/>
    </row>
    <row r="48" spans="5:150" s="1353" customFormat="1" ht="15">
      <c r="E48" s="1346">
        <v>43101</v>
      </c>
      <c r="F48" s="1404"/>
      <c r="G48" s="1358">
        <v>119885</v>
      </c>
      <c r="H48" s="1404"/>
      <c r="I48" s="1404">
        <v>36071859</v>
      </c>
      <c r="J48" s="1404">
        <v>36071859</v>
      </c>
      <c r="K48" s="1404"/>
      <c r="L48" s="1404"/>
      <c r="M48" s="1404">
        <v>159564</v>
      </c>
      <c r="N48" s="1404">
        <v>159564</v>
      </c>
      <c r="O48" s="1404">
        <v>159564</v>
      </c>
      <c r="P48" s="1404"/>
      <c r="Q48" s="1404">
        <v>0</v>
      </c>
      <c r="R48" s="1404"/>
      <c r="S48" s="1404"/>
      <c r="T48" s="1404">
        <v>0</v>
      </c>
      <c r="U48" s="1404"/>
      <c r="V48" s="1404"/>
      <c r="W48" s="1404"/>
      <c r="X48" s="1404">
        <v>0</v>
      </c>
      <c r="Y48" s="1404">
        <v>0</v>
      </c>
      <c r="Z48" s="1404"/>
      <c r="AA48" s="1404"/>
      <c r="AB48" s="1404">
        <v>0</v>
      </c>
      <c r="AC48" s="1404"/>
      <c r="AD48" s="1404"/>
      <c r="AE48" s="1404"/>
      <c r="AF48" s="1404">
        <v>0</v>
      </c>
      <c r="AG48" s="1404"/>
      <c r="AH48" s="1404"/>
      <c r="AI48" s="1404"/>
      <c r="AJ48" s="1404"/>
      <c r="AK48" s="1404">
        <v>0</v>
      </c>
      <c r="AL48" s="1404"/>
      <c r="AM48" s="1404"/>
      <c r="AN48" s="1404"/>
      <c r="AO48" s="1404">
        <v>1203612</v>
      </c>
      <c r="AP48" s="1404">
        <v>537674</v>
      </c>
      <c r="AQ48" s="1404">
        <v>665938</v>
      </c>
      <c r="AR48" s="1404">
        <v>665938</v>
      </c>
      <c r="AS48" s="1404">
        <v>0</v>
      </c>
      <c r="AT48" s="1404"/>
      <c r="AU48" s="1404"/>
      <c r="AV48" s="1404"/>
      <c r="AW48" s="1404"/>
      <c r="AX48" s="1404"/>
      <c r="AY48" s="1404">
        <v>57549595</v>
      </c>
      <c r="AZ48" s="1404">
        <v>0</v>
      </c>
      <c r="BA48" s="1404"/>
      <c r="BB48" s="1404"/>
      <c r="BC48" s="1404"/>
      <c r="BD48" s="1404">
        <v>57549595</v>
      </c>
      <c r="BE48" s="1404">
        <v>0</v>
      </c>
      <c r="BF48" s="1404"/>
      <c r="BG48" s="1404"/>
      <c r="BH48" s="1404"/>
      <c r="BI48" s="1404"/>
      <c r="BJ48" s="1404"/>
      <c r="BK48" s="1404"/>
      <c r="BL48" s="1404">
        <v>0</v>
      </c>
      <c r="BM48" s="1404">
        <v>0</v>
      </c>
      <c r="BN48" s="1404"/>
      <c r="BO48" s="1404"/>
      <c r="BP48" s="1404"/>
      <c r="BQ48" s="1404"/>
      <c r="BR48" s="1404"/>
      <c r="BS48" s="1404"/>
      <c r="BT48" s="1404">
        <v>0</v>
      </c>
      <c r="BU48" s="1404">
        <v>0</v>
      </c>
      <c r="BV48" s="1404"/>
      <c r="BW48" s="1404"/>
      <c r="BX48" s="1404"/>
      <c r="BY48" s="1404"/>
      <c r="BZ48" s="1404"/>
      <c r="CA48" s="1404"/>
      <c r="CB48" s="1404"/>
      <c r="CC48" s="1404">
        <v>93032</v>
      </c>
      <c r="CD48" s="1404">
        <v>0</v>
      </c>
      <c r="CE48" s="1404"/>
      <c r="CF48" s="1404">
        <v>0</v>
      </c>
      <c r="CG48" s="1404"/>
      <c r="CH48" s="1404"/>
      <c r="CI48" s="1404"/>
      <c r="CJ48" s="1404">
        <v>93032</v>
      </c>
      <c r="CK48" s="1404"/>
      <c r="CL48" s="1404">
        <v>93032</v>
      </c>
      <c r="CM48" s="1404"/>
      <c r="CN48" s="1404"/>
      <c r="CO48" s="1404"/>
      <c r="CP48" s="1404"/>
      <c r="CQ48" s="1404">
        <v>0</v>
      </c>
      <c r="CR48" s="1404"/>
      <c r="CS48" s="1404">
        <v>0</v>
      </c>
      <c r="CT48" s="1404"/>
      <c r="CU48" s="1404">
        <v>85046500</v>
      </c>
      <c r="CV48" s="1404">
        <v>84118118</v>
      </c>
      <c r="CW48" s="1404">
        <v>928382</v>
      </c>
      <c r="CX48" s="1404"/>
      <c r="CY48" s="1404">
        <v>0</v>
      </c>
      <c r="CZ48" s="1404"/>
      <c r="DA48" s="1404">
        <v>0</v>
      </c>
      <c r="DB48" s="1404"/>
      <c r="DC48" s="1404"/>
      <c r="DD48" s="1404"/>
      <c r="DE48" s="1404">
        <v>0</v>
      </c>
      <c r="DF48" s="1404"/>
      <c r="DG48" s="1404"/>
      <c r="DH48" s="1404"/>
      <c r="DI48" s="1404">
        <v>0</v>
      </c>
      <c r="DJ48" s="1404"/>
      <c r="DK48" s="1404"/>
      <c r="DL48" s="1404"/>
      <c r="DM48" s="1404"/>
      <c r="DN48" s="1404">
        <v>0</v>
      </c>
      <c r="DO48" s="1404"/>
      <c r="DP48" s="1404">
        <v>0</v>
      </c>
      <c r="DQ48" s="1404"/>
      <c r="DR48" s="1404"/>
      <c r="DS48" s="1404"/>
      <c r="DT48" s="1404">
        <v>0</v>
      </c>
      <c r="DU48" s="1404"/>
      <c r="DV48" s="1404"/>
      <c r="DW48" s="1404"/>
      <c r="DX48" s="1404"/>
      <c r="DY48" s="1404">
        <v>2133606</v>
      </c>
      <c r="DZ48" s="1404"/>
      <c r="EA48" s="1404">
        <v>0</v>
      </c>
      <c r="EB48" s="1404">
        <v>0</v>
      </c>
      <c r="EC48" s="1404"/>
      <c r="ED48" s="1404">
        <v>2103781</v>
      </c>
      <c r="EE48" s="1404">
        <v>29825</v>
      </c>
      <c r="EF48" s="1404"/>
      <c r="EG48" s="1404"/>
      <c r="EH48" s="1404">
        <v>7943610.6099999994</v>
      </c>
      <c r="EI48" s="1404">
        <v>1938204.3</v>
      </c>
      <c r="EJ48" s="1404">
        <v>5266096.55</v>
      </c>
      <c r="EK48" s="1404">
        <v>739309.76</v>
      </c>
      <c r="EL48" s="1404"/>
      <c r="EM48" s="1404">
        <v>15052331</v>
      </c>
      <c r="EN48" s="1404"/>
      <c r="EO48" s="1404"/>
      <c r="EP48" s="1404"/>
      <c r="EQ48" s="1404"/>
      <c r="ER48" s="1404"/>
      <c r="ES48" s="1396">
        <v>205373594.61000001</v>
      </c>
    </row>
    <row r="49" spans="5:150" s="1353" customFormat="1" ht="15">
      <c r="E49" s="1346">
        <v>43132</v>
      </c>
      <c r="F49" s="1404"/>
      <c r="G49" s="1358">
        <v>105263</v>
      </c>
      <c r="H49" s="1404"/>
      <c r="I49" s="1404">
        <v>47099878</v>
      </c>
      <c r="J49" s="1404">
        <v>47099878</v>
      </c>
      <c r="K49" s="1404"/>
      <c r="L49" s="1404"/>
      <c r="M49" s="1404">
        <v>203571</v>
      </c>
      <c r="N49" s="1404">
        <v>203571</v>
      </c>
      <c r="O49" s="1404">
        <v>203571</v>
      </c>
      <c r="P49" s="1404"/>
      <c r="Q49" s="1404">
        <v>0</v>
      </c>
      <c r="R49" s="1404"/>
      <c r="S49" s="1404"/>
      <c r="T49" s="1404">
        <v>0</v>
      </c>
      <c r="U49" s="1404"/>
      <c r="V49" s="1404"/>
      <c r="W49" s="1404"/>
      <c r="X49" s="1404">
        <v>0</v>
      </c>
      <c r="Y49" s="1404">
        <v>0</v>
      </c>
      <c r="Z49" s="1404"/>
      <c r="AA49" s="1404"/>
      <c r="AB49" s="1404">
        <v>0</v>
      </c>
      <c r="AC49" s="1404"/>
      <c r="AD49" s="1404"/>
      <c r="AE49" s="1404"/>
      <c r="AF49" s="1404">
        <v>0</v>
      </c>
      <c r="AG49" s="1404"/>
      <c r="AH49" s="1404"/>
      <c r="AI49" s="1404"/>
      <c r="AJ49" s="1404"/>
      <c r="AK49" s="1404">
        <v>0</v>
      </c>
      <c r="AL49" s="1404"/>
      <c r="AM49" s="1404"/>
      <c r="AN49" s="1404"/>
      <c r="AO49" s="1404">
        <v>1538712</v>
      </c>
      <c r="AP49" s="1404">
        <v>1043180</v>
      </c>
      <c r="AQ49" s="1404">
        <v>495532</v>
      </c>
      <c r="AR49" s="1404">
        <v>495532</v>
      </c>
      <c r="AS49" s="1404">
        <v>0</v>
      </c>
      <c r="AT49" s="1404"/>
      <c r="AU49" s="1404"/>
      <c r="AV49" s="1404"/>
      <c r="AW49" s="1404"/>
      <c r="AX49" s="1404"/>
      <c r="AY49" s="1404">
        <v>57549595</v>
      </c>
      <c r="AZ49" s="1404">
        <v>0</v>
      </c>
      <c r="BA49" s="1404"/>
      <c r="BB49" s="1404"/>
      <c r="BC49" s="1404"/>
      <c r="BD49" s="1404">
        <v>57549595</v>
      </c>
      <c r="BE49" s="1404">
        <v>0</v>
      </c>
      <c r="BF49" s="1404"/>
      <c r="BG49" s="1404"/>
      <c r="BH49" s="1404"/>
      <c r="BI49" s="1404"/>
      <c r="BJ49" s="1404"/>
      <c r="BK49" s="1404"/>
      <c r="BL49" s="1404">
        <v>0</v>
      </c>
      <c r="BM49" s="1404">
        <v>0</v>
      </c>
      <c r="BN49" s="1404"/>
      <c r="BO49" s="1404"/>
      <c r="BP49" s="1404"/>
      <c r="BQ49" s="1404"/>
      <c r="BR49" s="1404"/>
      <c r="BS49" s="1404"/>
      <c r="BT49" s="1404">
        <v>0</v>
      </c>
      <c r="BU49" s="1404">
        <v>0</v>
      </c>
      <c r="BV49" s="1404"/>
      <c r="BW49" s="1404"/>
      <c r="BX49" s="1404"/>
      <c r="BY49" s="1404"/>
      <c r="BZ49" s="1404"/>
      <c r="CA49" s="1404"/>
      <c r="CB49" s="1404"/>
      <c r="CC49" s="1404">
        <v>88393</v>
      </c>
      <c r="CD49" s="1404">
        <v>0</v>
      </c>
      <c r="CE49" s="1404"/>
      <c r="CF49" s="1404">
        <v>0</v>
      </c>
      <c r="CG49" s="1404"/>
      <c r="CH49" s="1404"/>
      <c r="CI49" s="1404"/>
      <c r="CJ49" s="1404">
        <v>88393</v>
      </c>
      <c r="CK49" s="1404"/>
      <c r="CL49" s="1404">
        <v>88393</v>
      </c>
      <c r="CM49" s="1404"/>
      <c r="CN49" s="1404"/>
      <c r="CO49" s="1404"/>
      <c r="CP49" s="1404"/>
      <c r="CQ49" s="1404">
        <v>0</v>
      </c>
      <c r="CR49" s="1404"/>
      <c r="CS49" s="1404">
        <v>0</v>
      </c>
      <c r="CT49" s="1404"/>
      <c r="CU49" s="1404">
        <v>87121847</v>
      </c>
      <c r="CV49" s="1404">
        <v>86125485</v>
      </c>
      <c r="CW49" s="1404">
        <v>996362</v>
      </c>
      <c r="CX49" s="1404"/>
      <c r="CY49" s="1404">
        <v>0</v>
      </c>
      <c r="CZ49" s="1404"/>
      <c r="DA49" s="1404">
        <v>0</v>
      </c>
      <c r="DB49" s="1404"/>
      <c r="DC49" s="1404"/>
      <c r="DD49" s="1404"/>
      <c r="DE49" s="1404">
        <v>0</v>
      </c>
      <c r="DF49" s="1404"/>
      <c r="DG49" s="1404"/>
      <c r="DH49" s="1404"/>
      <c r="DI49" s="1404">
        <v>0</v>
      </c>
      <c r="DJ49" s="1404"/>
      <c r="DK49" s="1404"/>
      <c r="DL49" s="1404"/>
      <c r="DM49" s="1404"/>
      <c r="DN49" s="1404">
        <v>0</v>
      </c>
      <c r="DO49" s="1404"/>
      <c r="DP49" s="1404">
        <v>0</v>
      </c>
      <c r="DQ49" s="1404"/>
      <c r="DR49" s="1404"/>
      <c r="DS49" s="1404"/>
      <c r="DT49" s="1404">
        <v>0</v>
      </c>
      <c r="DU49" s="1404"/>
      <c r="DV49" s="1404"/>
      <c r="DW49" s="1404"/>
      <c r="DX49" s="1404"/>
      <c r="DY49" s="1404">
        <v>2145963</v>
      </c>
      <c r="DZ49" s="1404"/>
      <c r="EA49" s="1404">
        <v>0</v>
      </c>
      <c r="EB49" s="1404">
        <v>0</v>
      </c>
      <c r="EC49" s="1404"/>
      <c r="ED49" s="1404">
        <v>2116618</v>
      </c>
      <c r="EE49" s="1404">
        <v>29345</v>
      </c>
      <c r="EF49" s="1404"/>
      <c r="EG49" s="1404"/>
      <c r="EH49" s="1404">
        <v>7952706.9199999999</v>
      </c>
      <c r="EI49" s="1404">
        <v>1934810.45</v>
      </c>
      <c r="EJ49" s="1404">
        <v>5299930.5999999996</v>
      </c>
      <c r="EK49" s="1404">
        <v>717965.87</v>
      </c>
      <c r="EL49" s="1404"/>
      <c r="EM49" s="1404">
        <v>14339425</v>
      </c>
      <c r="EN49" s="1404"/>
      <c r="EO49" s="1404"/>
      <c r="EP49" s="1404"/>
      <c r="EQ49" s="1404"/>
      <c r="ER49" s="1404"/>
      <c r="ES49" s="1396">
        <v>218145353.91999999</v>
      </c>
    </row>
    <row r="50" spans="5:150" s="1353" customFormat="1" ht="15">
      <c r="E50" s="1346">
        <v>43160</v>
      </c>
      <c r="F50" s="1404"/>
      <c r="G50" s="1358">
        <v>413365</v>
      </c>
      <c r="H50" s="1404"/>
      <c r="I50" s="1404">
        <v>42479964</v>
      </c>
      <c r="J50" s="1404">
        <v>42479964</v>
      </c>
      <c r="K50" s="1404"/>
      <c r="L50" s="1404"/>
      <c r="M50" s="1404">
        <v>58583</v>
      </c>
      <c r="N50" s="1404">
        <v>58583</v>
      </c>
      <c r="O50" s="1404">
        <v>58583</v>
      </c>
      <c r="P50" s="1404"/>
      <c r="Q50" s="1404">
        <v>0</v>
      </c>
      <c r="R50" s="1404"/>
      <c r="S50" s="1404"/>
      <c r="T50" s="1404">
        <v>0</v>
      </c>
      <c r="U50" s="1404"/>
      <c r="V50" s="1404"/>
      <c r="W50" s="1404"/>
      <c r="X50" s="1404">
        <v>0</v>
      </c>
      <c r="Y50" s="1404">
        <v>0</v>
      </c>
      <c r="Z50" s="1404"/>
      <c r="AA50" s="1404"/>
      <c r="AB50" s="1404">
        <v>0</v>
      </c>
      <c r="AC50" s="1404"/>
      <c r="AD50" s="1404"/>
      <c r="AE50" s="1404"/>
      <c r="AF50" s="1404">
        <v>0</v>
      </c>
      <c r="AG50" s="1404"/>
      <c r="AH50" s="1404"/>
      <c r="AI50" s="1404"/>
      <c r="AJ50" s="1404"/>
      <c r="AK50" s="1404">
        <v>0</v>
      </c>
      <c r="AL50" s="1404"/>
      <c r="AM50" s="1404"/>
      <c r="AN50" s="1404"/>
      <c r="AO50" s="1404">
        <v>1466575</v>
      </c>
      <c r="AP50" s="1404">
        <v>844717</v>
      </c>
      <c r="AQ50" s="1404">
        <v>621858</v>
      </c>
      <c r="AR50" s="1404">
        <v>621858</v>
      </c>
      <c r="AS50" s="1404">
        <v>0</v>
      </c>
      <c r="AT50" s="1404"/>
      <c r="AU50" s="1404"/>
      <c r="AV50" s="1404"/>
      <c r="AW50" s="1404"/>
      <c r="AX50" s="1404"/>
      <c r="AY50" s="1404">
        <v>53053697</v>
      </c>
      <c r="AZ50" s="1404">
        <v>0</v>
      </c>
      <c r="BA50" s="1404"/>
      <c r="BB50" s="1404"/>
      <c r="BC50" s="1404"/>
      <c r="BD50" s="1404">
        <v>53053697</v>
      </c>
      <c r="BE50" s="1404">
        <v>0</v>
      </c>
      <c r="BF50" s="1404"/>
      <c r="BG50" s="1404"/>
      <c r="BH50" s="1404"/>
      <c r="BI50" s="1404"/>
      <c r="BJ50" s="1404"/>
      <c r="BK50" s="1404"/>
      <c r="BL50" s="1404">
        <v>0</v>
      </c>
      <c r="BM50" s="1404">
        <v>0</v>
      </c>
      <c r="BN50" s="1404"/>
      <c r="BO50" s="1404"/>
      <c r="BP50" s="1404"/>
      <c r="BQ50" s="1404"/>
      <c r="BR50" s="1404"/>
      <c r="BS50" s="1404"/>
      <c r="BT50" s="1404">
        <v>0</v>
      </c>
      <c r="BU50" s="1404">
        <v>0</v>
      </c>
      <c r="BV50" s="1404"/>
      <c r="BW50" s="1404"/>
      <c r="BX50" s="1404"/>
      <c r="BY50" s="1404"/>
      <c r="BZ50" s="1404"/>
      <c r="CA50" s="1404"/>
      <c r="CB50" s="1404"/>
      <c r="CC50" s="1404">
        <v>79466</v>
      </c>
      <c r="CD50" s="1404">
        <v>0</v>
      </c>
      <c r="CE50" s="1404"/>
      <c r="CF50" s="1404">
        <v>0</v>
      </c>
      <c r="CG50" s="1404"/>
      <c r="CH50" s="1404"/>
      <c r="CI50" s="1404"/>
      <c r="CJ50" s="1404">
        <v>79466</v>
      </c>
      <c r="CK50" s="1404"/>
      <c r="CL50" s="1404">
        <v>79466</v>
      </c>
      <c r="CM50" s="1404"/>
      <c r="CN50" s="1404"/>
      <c r="CO50" s="1404"/>
      <c r="CP50" s="1404"/>
      <c r="CQ50" s="1404">
        <v>5925000</v>
      </c>
      <c r="CR50" s="1404"/>
      <c r="CS50" s="1404">
        <v>5925000</v>
      </c>
      <c r="CT50" s="1404"/>
      <c r="CU50" s="1404">
        <v>89855403</v>
      </c>
      <c r="CV50" s="1404">
        <v>88626122</v>
      </c>
      <c r="CW50" s="1404">
        <v>1229281</v>
      </c>
      <c r="CX50" s="1404"/>
      <c r="CY50" s="1404">
        <v>0</v>
      </c>
      <c r="CZ50" s="1404"/>
      <c r="DA50" s="1404">
        <v>0</v>
      </c>
      <c r="DB50" s="1404"/>
      <c r="DC50" s="1404"/>
      <c r="DD50" s="1404"/>
      <c r="DE50" s="1404">
        <v>0</v>
      </c>
      <c r="DF50" s="1404"/>
      <c r="DG50" s="1404"/>
      <c r="DH50" s="1404"/>
      <c r="DI50" s="1404">
        <v>0</v>
      </c>
      <c r="DJ50" s="1404"/>
      <c r="DK50" s="1404"/>
      <c r="DL50" s="1404"/>
      <c r="DM50" s="1404"/>
      <c r="DN50" s="1404">
        <v>0</v>
      </c>
      <c r="DO50" s="1404"/>
      <c r="DP50" s="1404">
        <v>0</v>
      </c>
      <c r="DQ50" s="1404"/>
      <c r="DR50" s="1404"/>
      <c r="DS50" s="1404"/>
      <c r="DT50" s="1404">
        <v>0</v>
      </c>
      <c r="DU50" s="1404"/>
      <c r="DV50" s="1404"/>
      <c r="DW50" s="1404"/>
      <c r="DX50" s="1404"/>
      <c r="DY50" s="1404">
        <v>2153833</v>
      </c>
      <c r="DZ50" s="1404"/>
      <c r="EA50" s="1404">
        <v>0</v>
      </c>
      <c r="EB50" s="1404">
        <v>0</v>
      </c>
      <c r="EC50" s="1404"/>
      <c r="ED50" s="1404">
        <v>2124238</v>
      </c>
      <c r="EE50" s="1404">
        <v>29595</v>
      </c>
      <c r="EF50" s="1404"/>
      <c r="EG50" s="1404"/>
      <c r="EH50" s="1404">
        <v>7843188.4799999995</v>
      </c>
      <c r="EI50" s="1404">
        <v>1931416.61</v>
      </c>
      <c r="EJ50" s="1404">
        <v>5214425.3599999994</v>
      </c>
      <c r="EK50" s="1404">
        <v>697346.51</v>
      </c>
      <c r="EL50" s="1404"/>
      <c r="EM50" s="1404">
        <v>15041871</v>
      </c>
      <c r="EN50" s="1404"/>
      <c r="EO50" s="1404"/>
      <c r="EP50" s="1404"/>
      <c r="EQ50" s="1404"/>
      <c r="ER50" s="1404"/>
      <c r="ES50" s="1396">
        <v>218370945.47999999</v>
      </c>
    </row>
    <row r="51" spans="5:150" s="1353" customFormat="1" ht="15">
      <c r="E51" s="1346">
        <v>43191</v>
      </c>
      <c r="F51" s="1404"/>
      <c r="G51" s="1358">
        <v>210523</v>
      </c>
      <c r="H51" s="1404"/>
      <c r="I51" s="1404">
        <v>29268366</v>
      </c>
      <c r="J51" s="1404">
        <v>29268366</v>
      </c>
      <c r="K51" s="1404"/>
      <c r="L51" s="1404"/>
      <c r="M51" s="1404">
        <v>113559</v>
      </c>
      <c r="N51" s="1404">
        <v>113559</v>
      </c>
      <c r="O51" s="1404">
        <v>113559</v>
      </c>
      <c r="P51" s="1404"/>
      <c r="Q51" s="1404">
        <v>0</v>
      </c>
      <c r="R51" s="1404"/>
      <c r="S51" s="1404"/>
      <c r="T51" s="1404">
        <v>0</v>
      </c>
      <c r="U51" s="1404"/>
      <c r="V51" s="1404"/>
      <c r="W51" s="1404"/>
      <c r="X51" s="1404">
        <v>0</v>
      </c>
      <c r="Y51" s="1404">
        <v>0</v>
      </c>
      <c r="Z51" s="1404"/>
      <c r="AA51" s="1404"/>
      <c r="AB51" s="1404">
        <v>0</v>
      </c>
      <c r="AC51" s="1404"/>
      <c r="AD51" s="1404"/>
      <c r="AE51" s="1404"/>
      <c r="AF51" s="1404">
        <v>0</v>
      </c>
      <c r="AG51" s="1404"/>
      <c r="AH51" s="1404"/>
      <c r="AI51" s="1404"/>
      <c r="AJ51" s="1404"/>
      <c r="AK51" s="1404">
        <v>0</v>
      </c>
      <c r="AL51" s="1404"/>
      <c r="AM51" s="1404"/>
      <c r="AN51" s="1404"/>
      <c r="AO51" s="1404">
        <v>1291101</v>
      </c>
      <c r="AP51" s="1404">
        <v>894835</v>
      </c>
      <c r="AQ51" s="1404">
        <v>396266</v>
      </c>
      <c r="AR51" s="1404">
        <v>396266</v>
      </c>
      <c r="AS51" s="1404">
        <v>0</v>
      </c>
      <c r="AT51" s="1404"/>
      <c r="AU51" s="1404"/>
      <c r="AV51" s="1404"/>
      <c r="AW51" s="1404"/>
      <c r="AX51" s="1404"/>
      <c r="AY51" s="1404">
        <v>54396477</v>
      </c>
      <c r="AZ51" s="1404">
        <v>0</v>
      </c>
      <c r="BA51" s="1404"/>
      <c r="BB51" s="1404"/>
      <c r="BC51" s="1404"/>
      <c r="BD51" s="1404">
        <v>54396477</v>
      </c>
      <c r="BE51" s="1404">
        <v>0</v>
      </c>
      <c r="BF51" s="1404"/>
      <c r="BG51" s="1404"/>
      <c r="BH51" s="1404"/>
      <c r="BI51" s="1404"/>
      <c r="BJ51" s="1404"/>
      <c r="BK51" s="1404"/>
      <c r="BL51" s="1404">
        <v>0</v>
      </c>
      <c r="BM51" s="1404">
        <v>0</v>
      </c>
      <c r="BN51" s="1404"/>
      <c r="BO51" s="1404"/>
      <c r="BP51" s="1404"/>
      <c r="BQ51" s="1404"/>
      <c r="BR51" s="1404"/>
      <c r="BS51" s="1404"/>
      <c r="BT51" s="1404">
        <v>0</v>
      </c>
      <c r="BU51" s="1404">
        <v>0</v>
      </c>
      <c r="BV51" s="1404"/>
      <c r="BW51" s="1404"/>
      <c r="BX51" s="1404"/>
      <c r="BY51" s="1404"/>
      <c r="BZ51" s="1404"/>
      <c r="CA51" s="1404"/>
      <c r="CB51" s="1404"/>
      <c r="CC51" s="1404">
        <v>80247</v>
      </c>
      <c r="CD51" s="1404">
        <v>0</v>
      </c>
      <c r="CE51" s="1404"/>
      <c r="CF51" s="1404">
        <v>0</v>
      </c>
      <c r="CG51" s="1404"/>
      <c r="CH51" s="1404"/>
      <c r="CI51" s="1404"/>
      <c r="CJ51" s="1404">
        <v>80247</v>
      </c>
      <c r="CK51" s="1404"/>
      <c r="CL51" s="1404">
        <v>80247</v>
      </c>
      <c r="CM51" s="1404"/>
      <c r="CN51" s="1404"/>
      <c r="CO51" s="1404"/>
      <c r="CP51" s="1404"/>
      <c r="CQ51" s="1404">
        <v>8925000</v>
      </c>
      <c r="CR51" s="1404"/>
      <c r="CS51" s="1404">
        <v>8925000</v>
      </c>
      <c r="CT51" s="1404"/>
      <c r="CU51" s="1404">
        <v>93162858</v>
      </c>
      <c r="CV51" s="1404">
        <v>92019626</v>
      </c>
      <c r="CW51" s="1404">
        <v>1143232</v>
      </c>
      <c r="CX51" s="1404"/>
      <c r="CY51" s="1404">
        <v>0</v>
      </c>
      <c r="CZ51" s="1404"/>
      <c r="DA51" s="1404">
        <v>0</v>
      </c>
      <c r="DB51" s="1404"/>
      <c r="DC51" s="1404"/>
      <c r="DD51" s="1404"/>
      <c r="DE51" s="1404">
        <v>0</v>
      </c>
      <c r="DF51" s="1404"/>
      <c r="DG51" s="1404"/>
      <c r="DH51" s="1404"/>
      <c r="DI51" s="1404">
        <v>0</v>
      </c>
      <c r="DJ51" s="1404"/>
      <c r="DK51" s="1404"/>
      <c r="DL51" s="1404"/>
      <c r="DM51" s="1404"/>
      <c r="DN51" s="1404">
        <v>0</v>
      </c>
      <c r="DO51" s="1404"/>
      <c r="DP51" s="1404">
        <v>0</v>
      </c>
      <c r="DQ51" s="1404"/>
      <c r="DR51" s="1404"/>
      <c r="DS51" s="1404"/>
      <c r="DT51" s="1404">
        <v>0</v>
      </c>
      <c r="DU51" s="1404"/>
      <c r="DV51" s="1404"/>
      <c r="DW51" s="1404"/>
      <c r="DX51" s="1404"/>
      <c r="DY51" s="1404">
        <v>2667951</v>
      </c>
      <c r="DZ51" s="1404"/>
      <c r="EA51" s="1404">
        <v>0</v>
      </c>
      <c r="EB51" s="1404">
        <v>0</v>
      </c>
      <c r="EC51" s="1404"/>
      <c r="ED51" s="1404">
        <v>2638829</v>
      </c>
      <c r="EE51" s="1404">
        <v>29122</v>
      </c>
      <c r="EF51" s="1404"/>
      <c r="EG51" s="1404"/>
      <c r="EH51" s="1404">
        <v>7801882</v>
      </c>
      <c r="EI51" s="1404">
        <v>1928022.76</v>
      </c>
      <c r="EJ51" s="1404">
        <v>5118054.51</v>
      </c>
      <c r="EK51" s="1404">
        <v>755804.73</v>
      </c>
      <c r="EL51" s="1404"/>
      <c r="EM51" s="1404">
        <v>14897961</v>
      </c>
      <c r="EN51" s="1404"/>
      <c r="EO51" s="1404"/>
      <c r="EP51" s="1404"/>
      <c r="EQ51" s="1404"/>
      <c r="ER51" s="1404"/>
      <c r="ES51" s="1396">
        <v>212815925</v>
      </c>
    </row>
    <row r="52" spans="5:150" s="1353" customFormat="1" ht="15">
      <c r="E52" s="1346">
        <v>43221</v>
      </c>
      <c r="F52" s="1396"/>
      <c r="G52" s="1347">
        <v>293609</v>
      </c>
      <c r="H52" s="1396"/>
      <c r="I52" s="1396">
        <v>34263405</v>
      </c>
      <c r="J52" s="1396">
        <v>34263405</v>
      </c>
      <c r="K52" s="1396"/>
      <c r="L52" s="1396"/>
      <c r="M52" s="1396">
        <v>34824</v>
      </c>
      <c r="N52" s="1396">
        <v>34824</v>
      </c>
      <c r="O52" s="1396">
        <v>34824</v>
      </c>
      <c r="P52" s="1396"/>
      <c r="Q52" s="1396">
        <v>0</v>
      </c>
      <c r="R52" s="1396"/>
      <c r="S52" s="1396"/>
      <c r="T52" s="1396">
        <v>0</v>
      </c>
      <c r="U52" s="1396"/>
      <c r="V52" s="1396"/>
      <c r="W52" s="1396"/>
      <c r="X52" s="1396">
        <v>0</v>
      </c>
      <c r="Y52" s="1396">
        <v>0</v>
      </c>
      <c r="Z52" s="1396"/>
      <c r="AA52" s="1396"/>
      <c r="AB52" s="1396">
        <v>0</v>
      </c>
      <c r="AC52" s="1396"/>
      <c r="AD52" s="1396"/>
      <c r="AE52" s="1396"/>
      <c r="AF52" s="1396">
        <v>0</v>
      </c>
      <c r="AG52" s="1396"/>
      <c r="AH52" s="1396"/>
      <c r="AI52" s="1396"/>
      <c r="AJ52" s="1396"/>
      <c r="AK52" s="1396">
        <v>0</v>
      </c>
      <c r="AL52" s="1396"/>
      <c r="AM52" s="1396"/>
      <c r="AN52" s="1396"/>
      <c r="AO52" s="1396">
        <v>1700970</v>
      </c>
      <c r="AP52" s="1396">
        <v>1286689</v>
      </c>
      <c r="AQ52" s="1396">
        <v>414281</v>
      </c>
      <c r="AR52" s="1396">
        <v>414281</v>
      </c>
      <c r="AS52" s="1396">
        <v>0</v>
      </c>
      <c r="AT52" s="1396"/>
      <c r="AU52" s="1396"/>
      <c r="AV52" s="1396"/>
      <c r="AW52" s="1396"/>
      <c r="AX52" s="1396"/>
      <c r="AY52" s="1396">
        <v>56328835</v>
      </c>
      <c r="AZ52" s="1396">
        <v>0</v>
      </c>
      <c r="BA52" s="1396"/>
      <c r="BB52" s="1396"/>
      <c r="BC52" s="1396"/>
      <c r="BD52" s="1396">
        <v>56328835</v>
      </c>
      <c r="BE52" s="1396">
        <v>0</v>
      </c>
      <c r="BF52" s="1396"/>
      <c r="BG52" s="1396"/>
      <c r="BH52" s="1396"/>
      <c r="BI52" s="1396"/>
      <c r="BJ52" s="1396"/>
      <c r="BK52" s="1396"/>
      <c r="BL52" s="1396">
        <v>0</v>
      </c>
      <c r="BM52" s="1396">
        <v>0</v>
      </c>
      <c r="BN52" s="1396"/>
      <c r="BO52" s="1396"/>
      <c r="BP52" s="1396"/>
      <c r="BQ52" s="1396"/>
      <c r="BR52" s="1396"/>
      <c r="BS52" s="1396"/>
      <c r="BT52" s="1396">
        <v>0</v>
      </c>
      <c r="BU52" s="1396">
        <v>0</v>
      </c>
      <c r="BV52" s="1396"/>
      <c r="BW52" s="1396"/>
      <c r="BX52" s="1396"/>
      <c r="BY52" s="1396"/>
      <c r="BZ52" s="1396"/>
      <c r="CA52" s="1396"/>
      <c r="CB52" s="1396"/>
      <c r="CC52" s="1396">
        <v>75675</v>
      </c>
      <c r="CD52" s="1396">
        <v>0</v>
      </c>
      <c r="CE52" s="1396"/>
      <c r="CF52" s="1396">
        <v>0</v>
      </c>
      <c r="CG52" s="1396"/>
      <c r="CH52" s="1396"/>
      <c r="CI52" s="1396"/>
      <c r="CJ52" s="1396">
        <v>75675</v>
      </c>
      <c r="CK52" s="1396"/>
      <c r="CL52" s="1396">
        <v>75675</v>
      </c>
      <c r="CM52" s="1396"/>
      <c r="CN52" s="1396"/>
      <c r="CO52" s="1396"/>
      <c r="CP52" s="1396"/>
      <c r="CQ52" s="1396">
        <v>7000000</v>
      </c>
      <c r="CR52" s="1396"/>
      <c r="CS52" s="1396">
        <v>7000000</v>
      </c>
      <c r="CT52" s="1396"/>
      <c r="CU52" s="1396">
        <v>94389599</v>
      </c>
      <c r="CV52" s="1396">
        <v>93809353</v>
      </c>
      <c r="CW52" s="1396">
        <v>580246</v>
      </c>
      <c r="CX52" s="1396"/>
      <c r="CY52" s="1396">
        <v>0</v>
      </c>
      <c r="CZ52" s="1396"/>
      <c r="DA52" s="1396">
        <v>0</v>
      </c>
      <c r="DB52" s="1396"/>
      <c r="DC52" s="1396"/>
      <c r="DD52" s="1396"/>
      <c r="DE52" s="1396">
        <v>0</v>
      </c>
      <c r="DF52" s="1396"/>
      <c r="DG52" s="1396"/>
      <c r="DH52" s="1396"/>
      <c r="DI52" s="1396">
        <v>0</v>
      </c>
      <c r="DJ52" s="1396"/>
      <c r="DK52" s="1396"/>
      <c r="DL52" s="1396"/>
      <c r="DM52" s="1396"/>
      <c r="DN52" s="1396">
        <v>0</v>
      </c>
      <c r="DO52" s="1396"/>
      <c r="DP52" s="1396">
        <v>0</v>
      </c>
      <c r="DQ52" s="1396"/>
      <c r="DR52" s="1396"/>
      <c r="DS52" s="1396"/>
      <c r="DT52" s="1396">
        <v>0</v>
      </c>
      <c r="DU52" s="1396"/>
      <c r="DV52" s="1396"/>
      <c r="DW52" s="1396"/>
      <c r="DX52" s="1396"/>
      <c r="DY52" s="1396">
        <v>2911998</v>
      </c>
      <c r="DZ52" s="1396"/>
      <c r="EA52" s="1396">
        <v>0</v>
      </c>
      <c r="EB52" s="1396">
        <v>0</v>
      </c>
      <c r="EC52" s="1396"/>
      <c r="ED52" s="1396">
        <v>2883990</v>
      </c>
      <c r="EE52" s="1396">
        <v>28008</v>
      </c>
      <c r="EF52" s="1396"/>
      <c r="EG52" s="1396"/>
      <c r="EH52" s="1396">
        <v>7800239.6799999997</v>
      </c>
      <c r="EI52" s="1396">
        <v>2056267.2</v>
      </c>
      <c r="EJ52" s="1396">
        <v>5008568.26</v>
      </c>
      <c r="EK52" s="1396">
        <v>735404.22</v>
      </c>
      <c r="EL52" s="1396"/>
      <c r="EM52" s="1396">
        <v>17374842</v>
      </c>
      <c r="EN52" s="1396"/>
      <c r="EO52" s="1396"/>
      <c r="EP52" s="1396"/>
      <c r="EQ52" s="1396"/>
      <c r="ER52" s="1396"/>
      <c r="ES52" s="1396">
        <v>222173996.68000001</v>
      </c>
    </row>
    <row r="53" spans="5:150" s="1353" customFormat="1" ht="15">
      <c r="E53" s="1346">
        <v>43252</v>
      </c>
      <c r="F53" s="1404"/>
      <c r="G53" s="1358">
        <v>297348</v>
      </c>
      <c r="H53" s="1404"/>
      <c r="I53" s="1404">
        <v>40359963</v>
      </c>
      <c r="J53" s="1404">
        <v>40359963</v>
      </c>
      <c r="K53" s="1404"/>
      <c r="L53" s="1404"/>
      <c r="M53" s="1404">
        <v>104499</v>
      </c>
      <c r="N53" s="1404">
        <v>104499</v>
      </c>
      <c r="O53" s="1404">
        <v>104499</v>
      </c>
      <c r="P53" s="1404"/>
      <c r="Q53" s="1404">
        <v>0</v>
      </c>
      <c r="R53" s="1404"/>
      <c r="S53" s="1404"/>
      <c r="T53" s="1404">
        <v>0</v>
      </c>
      <c r="U53" s="1404"/>
      <c r="V53" s="1404"/>
      <c r="W53" s="1404"/>
      <c r="X53" s="1404">
        <v>0</v>
      </c>
      <c r="Y53" s="1404">
        <v>0</v>
      </c>
      <c r="Z53" s="1404"/>
      <c r="AA53" s="1404"/>
      <c r="AB53" s="1404">
        <v>0</v>
      </c>
      <c r="AC53" s="1404"/>
      <c r="AD53" s="1404"/>
      <c r="AE53" s="1404"/>
      <c r="AF53" s="1404">
        <v>0</v>
      </c>
      <c r="AG53" s="1404"/>
      <c r="AH53" s="1404"/>
      <c r="AI53" s="1404"/>
      <c r="AJ53" s="1404"/>
      <c r="AK53" s="1404">
        <v>0</v>
      </c>
      <c r="AL53" s="1404"/>
      <c r="AM53" s="1404"/>
      <c r="AN53" s="1404"/>
      <c r="AO53" s="1404">
        <v>1853429</v>
      </c>
      <c r="AP53" s="1404">
        <v>1012248</v>
      </c>
      <c r="AQ53" s="1404">
        <v>841181</v>
      </c>
      <c r="AR53" s="1404">
        <v>841181</v>
      </c>
      <c r="AS53" s="1404">
        <v>0</v>
      </c>
      <c r="AT53" s="1404"/>
      <c r="AU53" s="1404"/>
      <c r="AV53" s="1404"/>
      <c r="AW53" s="1404"/>
      <c r="AX53" s="1404"/>
      <c r="AY53" s="1404">
        <v>56876520</v>
      </c>
      <c r="AZ53" s="1404">
        <v>0</v>
      </c>
      <c r="BA53" s="1404"/>
      <c r="BB53" s="1404"/>
      <c r="BC53" s="1404">
        <v>4000000</v>
      </c>
      <c r="BD53" s="1404">
        <v>52876520</v>
      </c>
      <c r="BE53" s="1404">
        <v>0</v>
      </c>
      <c r="BF53" s="1404"/>
      <c r="BG53" s="1404"/>
      <c r="BH53" s="1404"/>
      <c r="BI53" s="1404"/>
      <c r="BJ53" s="1404"/>
      <c r="BK53" s="1404"/>
      <c r="BL53" s="1404">
        <v>0</v>
      </c>
      <c r="BM53" s="1404">
        <v>0</v>
      </c>
      <c r="BN53" s="1404"/>
      <c r="BO53" s="1404"/>
      <c r="BP53" s="1404"/>
      <c r="BQ53" s="1404"/>
      <c r="BR53" s="1404"/>
      <c r="BS53" s="1404"/>
      <c r="BT53" s="1404">
        <v>0</v>
      </c>
      <c r="BU53" s="1404">
        <v>0</v>
      </c>
      <c r="BV53" s="1404"/>
      <c r="BW53" s="1404"/>
      <c r="BX53" s="1404"/>
      <c r="BY53" s="1404"/>
      <c r="BZ53" s="1404"/>
      <c r="CA53" s="1404"/>
      <c r="CB53" s="1404"/>
      <c r="CC53" s="1404">
        <v>71056</v>
      </c>
      <c r="CD53" s="1404">
        <v>0</v>
      </c>
      <c r="CE53" s="1404"/>
      <c r="CF53" s="1404">
        <v>0</v>
      </c>
      <c r="CG53" s="1404"/>
      <c r="CH53" s="1404"/>
      <c r="CI53" s="1404"/>
      <c r="CJ53" s="1404">
        <v>71056</v>
      </c>
      <c r="CK53" s="1404"/>
      <c r="CL53" s="1404">
        <v>71056</v>
      </c>
      <c r="CM53" s="1404"/>
      <c r="CN53" s="1404"/>
      <c r="CO53" s="1404"/>
      <c r="CP53" s="1404"/>
      <c r="CQ53" s="1404">
        <v>6443751</v>
      </c>
      <c r="CR53" s="1404"/>
      <c r="CS53" s="1404">
        <v>6443751</v>
      </c>
      <c r="CT53" s="1404"/>
      <c r="CU53" s="1404">
        <v>98145442</v>
      </c>
      <c r="CV53" s="1404">
        <v>97382405</v>
      </c>
      <c r="CW53" s="1404">
        <v>763037</v>
      </c>
      <c r="CX53" s="1404"/>
      <c r="CY53" s="1404">
        <v>0</v>
      </c>
      <c r="CZ53" s="1404"/>
      <c r="DA53" s="1404">
        <v>0</v>
      </c>
      <c r="DB53" s="1404"/>
      <c r="DC53" s="1404"/>
      <c r="DD53" s="1404"/>
      <c r="DE53" s="1404">
        <v>0</v>
      </c>
      <c r="DF53" s="1404"/>
      <c r="DG53" s="1404"/>
      <c r="DH53" s="1404"/>
      <c r="DI53" s="1404">
        <v>0</v>
      </c>
      <c r="DJ53" s="1404"/>
      <c r="DK53" s="1404"/>
      <c r="DL53" s="1404"/>
      <c r="DM53" s="1404"/>
      <c r="DN53" s="1404">
        <v>0</v>
      </c>
      <c r="DO53" s="1404"/>
      <c r="DP53" s="1404">
        <v>0</v>
      </c>
      <c r="DQ53" s="1404"/>
      <c r="DR53" s="1404"/>
      <c r="DS53" s="1404"/>
      <c r="DT53" s="1404">
        <v>0</v>
      </c>
      <c r="DU53" s="1404"/>
      <c r="DV53" s="1404"/>
      <c r="DW53" s="1404"/>
      <c r="DX53" s="1404"/>
      <c r="DY53" s="1404">
        <v>2994664</v>
      </c>
      <c r="DZ53" s="1404"/>
      <c r="EA53" s="1404">
        <v>0</v>
      </c>
      <c r="EB53" s="1404">
        <v>0</v>
      </c>
      <c r="EC53" s="1404"/>
      <c r="ED53" s="1404">
        <v>2966695</v>
      </c>
      <c r="EE53" s="1404">
        <v>27969</v>
      </c>
      <c r="EF53" s="1404"/>
      <c r="EG53" s="1404"/>
      <c r="EH53" s="1404">
        <v>7991121</v>
      </c>
      <c r="EI53" s="1404">
        <v>2294337</v>
      </c>
      <c r="EJ53" s="1404">
        <v>4910774</v>
      </c>
      <c r="EK53" s="1404">
        <v>786010</v>
      </c>
      <c r="EL53" s="1404"/>
      <c r="EM53" s="1404">
        <v>17454237</v>
      </c>
      <c r="EN53" s="1404"/>
      <c r="EO53" s="1404"/>
      <c r="EP53" s="1404"/>
      <c r="EQ53" s="1404"/>
      <c r="ER53" s="1404"/>
      <c r="ES53" s="1396">
        <v>232592030</v>
      </c>
    </row>
    <row r="54" spans="5:150">
      <c r="E54" s="1346">
        <v>43282</v>
      </c>
      <c r="F54" s="1197"/>
      <c r="G54" s="1351">
        <v>973030</v>
      </c>
      <c r="H54" s="1197"/>
      <c r="I54" s="1197">
        <v>50873701</v>
      </c>
      <c r="J54" s="1197">
        <v>50873701</v>
      </c>
      <c r="K54" s="1197"/>
      <c r="L54" s="1197"/>
      <c r="M54" s="1197">
        <v>57148</v>
      </c>
      <c r="N54" s="1197">
        <v>57148</v>
      </c>
      <c r="O54" s="1197">
        <v>57148</v>
      </c>
      <c r="P54" s="1197"/>
      <c r="Q54" s="1197">
        <v>0</v>
      </c>
      <c r="R54" s="1197"/>
      <c r="S54" s="1197"/>
      <c r="T54" s="1197">
        <v>0</v>
      </c>
      <c r="U54" s="1197"/>
      <c r="V54" s="1197"/>
      <c r="W54" s="1197"/>
      <c r="X54" s="1197">
        <v>0</v>
      </c>
      <c r="Y54" s="1197">
        <v>0</v>
      </c>
      <c r="Z54" s="1197"/>
      <c r="AA54" s="1197"/>
      <c r="AB54" s="1197">
        <v>0</v>
      </c>
      <c r="AC54" s="1197"/>
      <c r="AD54" s="1197"/>
      <c r="AE54" s="1197"/>
      <c r="AF54" s="1197">
        <v>0</v>
      </c>
      <c r="AG54" s="1197"/>
      <c r="AH54" s="1197"/>
      <c r="AI54" s="1197"/>
      <c r="AJ54" s="1197"/>
      <c r="AK54" s="1197">
        <v>0</v>
      </c>
      <c r="AL54" s="1197"/>
      <c r="AM54" s="1197"/>
      <c r="AN54" s="1197"/>
      <c r="AO54" s="1197">
        <v>1615902</v>
      </c>
      <c r="AP54" s="1197">
        <v>1067830</v>
      </c>
      <c r="AQ54" s="1197">
        <v>548072</v>
      </c>
      <c r="AR54" s="1197">
        <v>548072</v>
      </c>
      <c r="AS54" s="1197">
        <v>0</v>
      </c>
      <c r="AT54" s="1197"/>
      <c r="AU54" s="1197"/>
      <c r="AV54" s="1197"/>
      <c r="AW54" s="1197"/>
      <c r="AX54" s="1197"/>
      <c r="AY54" s="1197">
        <v>55142766</v>
      </c>
      <c r="AZ54" s="1197">
        <v>0</v>
      </c>
      <c r="BA54" s="1197"/>
      <c r="BB54" s="1197"/>
      <c r="BC54" s="1197">
        <v>6000000</v>
      </c>
      <c r="BD54" s="1197">
        <v>49142766</v>
      </c>
      <c r="BE54" s="1197">
        <v>0</v>
      </c>
      <c r="BF54" s="1197"/>
      <c r="BG54" s="1197"/>
      <c r="BH54" s="1197"/>
      <c r="BI54" s="1197"/>
      <c r="BJ54" s="1197"/>
      <c r="BK54" s="1197"/>
      <c r="BL54" s="1197">
        <v>0</v>
      </c>
      <c r="BM54" s="1197">
        <v>0</v>
      </c>
      <c r="BN54" s="1197"/>
      <c r="BO54" s="1197"/>
      <c r="BP54" s="1197"/>
      <c r="BQ54" s="1197"/>
      <c r="BR54" s="1197"/>
      <c r="BS54" s="1197"/>
      <c r="BT54" s="1197">
        <v>0</v>
      </c>
      <c r="BU54" s="1197">
        <v>0</v>
      </c>
      <c r="BV54" s="1197"/>
      <c r="BW54" s="1197"/>
      <c r="BX54" s="1197"/>
      <c r="BY54" s="1197"/>
      <c r="BZ54" s="1197"/>
      <c r="CA54" s="1197"/>
      <c r="CB54" s="1197"/>
      <c r="CC54" s="1197">
        <v>66381</v>
      </c>
      <c r="CD54" s="1197">
        <v>0</v>
      </c>
      <c r="CE54" s="1197"/>
      <c r="CF54" s="1197">
        <v>0</v>
      </c>
      <c r="CG54" s="1197"/>
      <c r="CH54" s="1197"/>
      <c r="CI54" s="1197"/>
      <c r="CJ54" s="1197">
        <v>66381</v>
      </c>
      <c r="CK54" s="1197"/>
      <c r="CL54" s="1197">
        <v>66381</v>
      </c>
      <c r="CM54" s="1197"/>
      <c r="CN54" s="1197"/>
      <c r="CO54" s="1197"/>
      <c r="CP54" s="1197"/>
      <c r="CQ54" s="1197">
        <v>3949699</v>
      </c>
      <c r="CR54" s="1197"/>
      <c r="CS54" s="1197">
        <v>3949699</v>
      </c>
      <c r="CT54" s="1197"/>
      <c r="CU54" s="1197">
        <v>101265601</v>
      </c>
      <c r="CV54" s="1197">
        <v>100559326</v>
      </c>
      <c r="CW54" s="1197">
        <v>706275</v>
      </c>
      <c r="CX54" s="1197"/>
      <c r="CY54" s="1197">
        <v>0</v>
      </c>
      <c r="CZ54" s="1197"/>
      <c r="DA54" s="1197">
        <v>0</v>
      </c>
      <c r="DB54" s="1197"/>
      <c r="DC54" s="1197"/>
      <c r="DD54" s="1197"/>
      <c r="DE54" s="1197">
        <v>0</v>
      </c>
      <c r="DF54" s="1197"/>
      <c r="DG54" s="1197"/>
      <c r="DH54" s="1197"/>
      <c r="DI54" s="1197">
        <v>0</v>
      </c>
      <c r="DJ54" s="1197"/>
      <c r="DK54" s="1197"/>
      <c r="DL54" s="1197"/>
      <c r="DM54" s="1197"/>
      <c r="DN54" s="1197">
        <v>0</v>
      </c>
      <c r="DO54" s="1197"/>
      <c r="DP54" s="1197">
        <v>0</v>
      </c>
      <c r="DQ54" s="1197"/>
      <c r="DR54" s="1197"/>
      <c r="DS54" s="1197"/>
      <c r="DT54" s="1197">
        <v>0</v>
      </c>
      <c r="DU54" s="1197"/>
      <c r="DV54" s="1197"/>
      <c r="DW54" s="1197"/>
      <c r="DX54" s="1197"/>
      <c r="DY54" s="1197">
        <v>3509532</v>
      </c>
      <c r="DZ54" s="1197"/>
      <c r="EA54" s="1197">
        <v>0</v>
      </c>
      <c r="EB54" s="1197">
        <v>0</v>
      </c>
      <c r="EC54" s="1197"/>
      <c r="ED54" s="1197">
        <v>3481399</v>
      </c>
      <c r="EE54" s="1197">
        <v>28133</v>
      </c>
      <c r="EF54" s="1197"/>
      <c r="EG54" s="1197"/>
      <c r="EH54" s="1197">
        <v>7929133.1099999994</v>
      </c>
      <c r="EI54" s="1197">
        <v>2294226.8199999998</v>
      </c>
      <c r="EJ54" s="1197">
        <v>4862598.55</v>
      </c>
      <c r="EK54" s="1197">
        <v>772307.74</v>
      </c>
      <c r="EL54" s="1197"/>
      <c r="EM54" s="1197">
        <v>17975703</v>
      </c>
      <c r="EN54" s="1197"/>
      <c r="EO54" s="1197"/>
      <c r="EP54" s="1197"/>
      <c r="EQ54" s="1197"/>
      <c r="ER54" s="1197"/>
      <c r="ES54" s="1195">
        <v>243358596.11000001</v>
      </c>
    </row>
    <row r="55" spans="5:150">
      <c r="E55" s="1346">
        <v>43313</v>
      </c>
      <c r="F55" s="1197"/>
      <c r="G55" s="1351">
        <v>539934</v>
      </c>
      <c r="H55" s="1197"/>
      <c r="I55" s="1197">
        <v>51126378</v>
      </c>
      <c r="J55" s="1197">
        <v>51126378</v>
      </c>
      <c r="K55" s="1197"/>
      <c r="L55" s="1197"/>
      <c r="M55" s="1197">
        <v>105884</v>
      </c>
      <c r="N55" s="1197">
        <v>105884</v>
      </c>
      <c r="O55" s="1197">
        <v>105884</v>
      </c>
      <c r="P55" s="1197"/>
      <c r="Q55" s="1197">
        <v>0</v>
      </c>
      <c r="R55" s="1197"/>
      <c r="S55" s="1197"/>
      <c r="T55" s="1197">
        <v>0</v>
      </c>
      <c r="U55" s="1197"/>
      <c r="V55" s="1197"/>
      <c r="W55" s="1197"/>
      <c r="X55" s="1197">
        <v>0</v>
      </c>
      <c r="Y55" s="1197">
        <v>0</v>
      </c>
      <c r="Z55" s="1197"/>
      <c r="AA55" s="1197"/>
      <c r="AB55" s="1197">
        <v>0</v>
      </c>
      <c r="AC55" s="1197"/>
      <c r="AD55" s="1197"/>
      <c r="AE55" s="1197"/>
      <c r="AF55" s="1197">
        <v>0</v>
      </c>
      <c r="AG55" s="1197"/>
      <c r="AH55" s="1197"/>
      <c r="AI55" s="1197"/>
      <c r="AJ55" s="1197"/>
      <c r="AK55" s="1197">
        <v>0</v>
      </c>
      <c r="AL55" s="1197"/>
      <c r="AM55" s="1197"/>
      <c r="AN55" s="1197"/>
      <c r="AO55" s="1197">
        <v>1272573</v>
      </c>
      <c r="AP55" s="1197">
        <v>812792</v>
      </c>
      <c r="AQ55" s="1197">
        <v>459781</v>
      </c>
      <c r="AR55" s="1197">
        <v>459781</v>
      </c>
      <c r="AS55" s="1197">
        <v>0</v>
      </c>
      <c r="AT55" s="1197"/>
      <c r="AU55" s="1197"/>
      <c r="AV55" s="1197"/>
      <c r="AW55" s="1197"/>
      <c r="AX55" s="1197"/>
      <c r="AY55" s="1197">
        <v>55139275</v>
      </c>
      <c r="AZ55" s="1197">
        <v>0</v>
      </c>
      <c r="BA55" s="1197"/>
      <c r="BB55" s="1197"/>
      <c r="BC55" s="1197">
        <v>6000000</v>
      </c>
      <c r="BD55" s="1197">
        <v>49139275</v>
      </c>
      <c r="BE55" s="1197">
        <v>0</v>
      </c>
      <c r="BF55" s="1197"/>
      <c r="BG55" s="1197"/>
      <c r="BH55" s="1197"/>
      <c r="BI55" s="1197"/>
      <c r="BJ55" s="1197"/>
      <c r="BK55" s="1197"/>
      <c r="BL55" s="1197">
        <v>0</v>
      </c>
      <c r="BM55" s="1197">
        <v>0</v>
      </c>
      <c r="BN55" s="1197"/>
      <c r="BO55" s="1197"/>
      <c r="BP55" s="1197"/>
      <c r="BQ55" s="1197"/>
      <c r="BR55" s="1197"/>
      <c r="BS55" s="1197"/>
      <c r="BT55" s="1197">
        <v>0</v>
      </c>
      <c r="BU55" s="1197">
        <v>0</v>
      </c>
      <c r="BV55" s="1197"/>
      <c r="BW55" s="1197"/>
      <c r="BX55" s="1197"/>
      <c r="BY55" s="1197"/>
      <c r="BZ55" s="1197"/>
      <c r="CA55" s="1197"/>
      <c r="CB55" s="1197"/>
      <c r="CC55" s="1197">
        <v>61657</v>
      </c>
      <c r="CD55" s="1197">
        <v>0</v>
      </c>
      <c r="CE55" s="1197"/>
      <c r="CF55" s="1197">
        <v>0</v>
      </c>
      <c r="CG55" s="1197"/>
      <c r="CH55" s="1197"/>
      <c r="CI55" s="1197"/>
      <c r="CJ55" s="1197">
        <v>61657</v>
      </c>
      <c r="CK55" s="1197"/>
      <c r="CL55" s="1197">
        <v>61657</v>
      </c>
      <c r="CM55" s="1197"/>
      <c r="CN55" s="1197"/>
      <c r="CO55" s="1197"/>
      <c r="CP55" s="1197"/>
      <c r="CQ55" s="1197">
        <v>3907562</v>
      </c>
      <c r="CR55" s="1197"/>
      <c r="CS55" s="1197">
        <v>3907562</v>
      </c>
      <c r="CT55" s="1197"/>
      <c r="CU55" s="1197">
        <v>105437680</v>
      </c>
      <c r="CV55" s="1197">
        <v>104975575</v>
      </c>
      <c r="CW55" s="1197">
        <v>462105</v>
      </c>
      <c r="CX55" s="1197"/>
      <c r="CY55" s="1197">
        <v>0</v>
      </c>
      <c r="CZ55" s="1197"/>
      <c r="DA55" s="1197">
        <v>0</v>
      </c>
      <c r="DB55" s="1197"/>
      <c r="DC55" s="1197"/>
      <c r="DD55" s="1197"/>
      <c r="DE55" s="1197">
        <v>0</v>
      </c>
      <c r="DF55" s="1197"/>
      <c r="DG55" s="1197"/>
      <c r="DH55" s="1197"/>
      <c r="DI55" s="1197">
        <v>0</v>
      </c>
      <c r="DJ55" s="1197"/>
      <c r="DK55" s="1197"/>
      <c r="DL55" s="1197"/>
      <c r="DM55" s="1197"/>
      <c r="DN55" s="1197">
        <v>0</v>
      </c>
      <c r="DO55" s="1197"/>
      <c r="DP55" s="1197">
        <v>0</v>
      </c>
      <c r="DQ55" s="1197"/>
      <c r="DR55" s="1197"/>
      <c r="DS55" s="1197"/>
      <c r="DT55" s="1197">
        <v>0</v>
      </c>
      <c r="DU55" s="1197"/>
      <c r="DV55" s="1197"/>
      <c r="DW55" s="1197"/>
      <c r="DX55" s="1197"/>
      <c r="DY55" s="1197">
        <v>3508659</v>
      </c>
      <c r="DZ55" s="1197"/>
      <c r="EA55" s="1197">
        <v>0</v>
      </c>
      <c r="EB55" s="1197">
        <v>0</v>
      </c>
      <c r="EC55" s="1197"/>
      <c r="ED55" s="1197">
        <v>3480603</v>
      </c>
      <c r="EE55" s="1197">
        <v>28056</v>
      </c>
      <c r="EF55" s="1197"/>
      <c r="EG55" s="1197"/>
      <c r="EH55" s="1197">
        <v>8349859.129999999</v>
      </c>
      <c r="EI55" s="1197">
        <v>2290124.14</v>
      </c>
      <c r="EJ55" s="1197">
        <v>5314798.05</v>
      </c>
      <c r="EK55" s="1197">
        <v>744936.94</v>
      </c>
      <c r="EL55" s="1197"/>
      <c r="EM55" s="1197">
        <v>17876636</v>
      </c>
      <c r="EN55" s="1197"/>
      <c r="EO55" s="1197"/>
      <c r="EP55" s="1197"/>
      <c r="EQ55" s="1197"/>
      <c r="ER55" s="1197"/>
      <c r="ES55" s="1195">
        <v>247326097.13</v>
      </c>
    </row>
    <row r="56" spans="5:150">
      <c r="E56" s="1346">
        <v>43344</v>
      </c>
      <c r="F56" s="1197"/>
      <c r="G56" s="1351">
        <v>101412</v>
      </c>
      <c r="H56" s="1197"/>
      <c r="I56" s="1197">
        <v>44984188</v>
      </c>
      <c r="J56" s="1197">
        <v>44984188</v>
      </c>
      <c r="K56" s="1197"/>
      <c r="L56" s="1197"/>
      <c r="M56" s="1197">
        <v>142410</v>
      </c>
      <c r="N56" s="1197">
        <v>142410</v>
      </c>
      <c r="O56" s="1197">
        <v>142410</v>
      </c>
      <c r="P56" s="1197"/>
      <c r="Q56" s="1197">
        <v>0</v>
      </c>
      <c r="R56" s="1197"/>
      <c r="S56" s="1197"/>
      <c r="T56" s="1197">
        <v>0</v>
      </c>
      <c r="U56" s="1197"/>
      <c r="V56" s="1197"/>
      <c r="W56" s="1197"/>
      <c r="X56" s="1197">
        <v>0</v>
      </c>
      <c r="Y56" s="1197">
        <v>0</v>
      </c>
      <c r="Z56" s="1197"/>
      <c r="AA56" s="1197"/>
      <c r="AB56" s="1197">
        <v>0</v>
      </c>
      <c r="AC56" s="1197"/>
      <c r="AD56" s="1197"/>
      <c r="AE56" s="1197"/>
      <c r="AF56" s="1197">
        <v>0</v>
      </c>
      <c r="AG56" s="1197"/>
      <c r="AH56" s="1197"/>
      <c r="AI56" s="1197"/>
      <c r="AJ56" s="1197"/>
      <c r="AK56" s="1197">
        <v>0</v>
      </c>
      <c r="AL56" s="1197"/>
      <c r="AM56" s="1197"/>
      <c r="AN56" s="1197"/>
      <c r="AO56" s="1197">
        <v>909128</v>
      </c>
      <c r="AP56" s="1197">
        <v>464451</v>
      </c>
      <c r="AQ56" s="1197">
        <v>444677</v>
      </c>
      <c r="AR56" s="1197">
        <v>444677</v>
      </c>
      <c r="AS56" s="1197">
        <v>0</v>
      </c>
      <c r="AT56" s="1197"/>
      <c r="AU56" s="1197"/>
      <c r="AV56" s="1197"/>
      <c r="AW56" s="1197"/>
      <c r="AX56" s="1197"/>
      <c r="AY56" s="1197">
        <v>60883367</v>
      </c>
      <c r="AZ56" s="1197">
        <v>0</v>
      </c>
      <c r="BA56" s="1197"/>
      <c r="BB56" s="1197"/>
      <c r="BC56" s="1197">
        <v>0</v>
      </c>
      <c r="BD56" s="1197">
        <v>60883367</v>
      </c>
      <c r="BE56" s="1197">
        <v>0</v>
      </c>
      <c r="BF56" s="1197"/>
      <c r="BG56" s="1197"/>
      <c r="BH56" s="1197"/>
      <c r="BI56" s="1197"/>
      <c r="BJ56" s="1197"/>
      <c r="BK56" s="1197"/>
      <c r="BL56" s="1197">
        <v>0</v>
      </c>
      <c r="BM56" s="1197">
        <v>0</v>
      </c>
      <c r="BN56" s="1197"/>
      <c r="BO56" s="1197"/>
      <c r="BP56" s="1197"/>
      <c r="BQ56" s="1197"/>
      <c r="BR56" s="1197"/>
      <c r="BS56" s="1197"/>
      <c r="BT56" s="1197">
        <v>0</v>
      </c>
      <c r="BU56" s="1197">
        <v>0</v>
      </c>
      <c r="BV56" s="1197"/>
      <c r="BW56" s="1197"/>
      <c r="BX56" s="1197"/>
      <c r="BY56" s="1197"/>
      <c r="BZ56" s="1197"/>
      <c r="CA56" s="1197"/>
      <c r="CB56" s="1197"/>
      <c r="CC56" s="1197">
        <v>65358</v>
      </c>
      <c r="CD56" s="1197">
        <v>0</v>
      </c>
      <c r="CE56" s="1197"/>
      <c r="CF56" s="1197">
        <v>0</v>
      </c>
      <c r="CG56" s="1197"/>
      <c r="CH56" s="1197"/>
      <c r="CI56" s="1197"/>
      <c r="CJ56" s="1197">
        <v>65358</v>
      </c>
      <c r="CK56" s="1197"/>
      <c r="CL56" s="1197">
        <v>65358</v>
      </c>
      <c r="CM56" s="1197"/>
      <c r="CN56" s="1197"/>
      <c r="CO56" s="1197"/>
      <c r="CP56" s="1197"/>
      <c r="CQ56" s="1197">
        <v>0</v>
      </c>
      <c r="CR56" s="1197"/>
      <c r="CS56" s="1197">
        <v>0</v>
      </c>
      <c r="CT56" s="1197"/>
      <c r="CU56" s="1197">
        <v>110308040</v>
      </c>
      <c r="CV56" s="1197">
        <v>109684479</v>
      </c>
      <c r="CW56" s="1197">
        <v>623561</v>
      </c>
      <c r="CX56" s="1197"/>
      <c r="CY56" s="1197">
        <v>0</v>
      </c>
      <c r="CZ56" s="1197"/>
      <c r="DA56" s="1197">
        <v>0</v>
      </c>
      <c r="DB56" s="1197"/>
      <c r="DC56" s="1197"/>
      <c r="DD56" s="1197"/>
      <c r="DE56" s="1197">
        <v>0</v>
      </c>
      <c r="DF56" s="1197"/>
      <c r="DG56" s="1197"/>
      <c r="DH56" s="1197"/>
      <c r="DI56" s="1197">
        <v>0</v>
      </c>
      <c r="DJ56" s="1197"/>
      <c r="DK56" s="1197"/>
      <c r="DL56" s="1197"/>
      <c r="DM56" s="1197"/>
      <c r="DN56" s="1197">
        <v>0</v>
      </c>
      <c r="DO56" s="1197"/>
      <c r="DP56" s="1197">
        <v>0</v>
      </c>
      <c r="DQ56" s="1197"/>
      <c r="DR56" s="1197"/>
      <c r="DS56" s="1197"/>
      <c r="DT56" s="1197">
        <v>0</v>
      </c>
      <c r="DU56" s="1197"/>
      <c r="DV56" s="1197"/>
      <c r="DW56" s="1197"/>
      <c r="DX56" s="1197"/>
      <c r="DY56" s="1197">
        <v>3476745</v>
      </c>
      <c r="DZ56" s="1197"/>
      <c r="EA56" s="1197">
        <v>0</v>
      </c>
      <c r="EB56" s="1197">
        <v>0</v>
      </c>
      <c r="EC56" s="1197"/>
      <c r="ED56" s="1197">
        <v>3448781</v>
      </c>
      <c r="EE56" s="1197">
        <v>27964</v>
      </c>
      <c r="EF56" s="1197"/>
      <c r="EG56" s="1197"/>
      <c r="EH56" s="1197">
        <v>8626228.0099999998</v>
      </c>
      <c r="EI56" s="1197">
        <v>2596132.54</v>
      </c>
      <c r="EJ56" s="1197">
        <v>5303907.91</v>
      </c>
      <c r="EK56" s="1197">
        <v>726187.56</v>
      </c>
      <c r="EL56" s="1197"/>
      <c r="EM56" s="1197">
        <v>18754903</v>
      </c>
      <c r="EN56" s="1197"/>
      <c r="EO56" s="1197"/>
      <c r="EP56" s="1197"/>
      <c r="EQ56" s="1197"/>
      <c r="ER56" s="1197"/>
      <c r="ES56" s="1195">
        <v>248251779.00999999</v>
      </c>
    </row>
    <row r="57" spans="5:150" s="1" customFormat="1" ht="15">
      <c r="E57" s="1395">
        <v>43374</v>
      </c>
      <c r="F57" s="947"/>
      <c r="G57" s="1190">
        <v>1991654</v>
      </c>
      <c r="H57" s="1194"/>
      <c r="I57" s="1194">
        <v>42369675</v>
      </c>
      <c r="J57" s="1194">
        <v>42369675</v>
      </c>
      <c r="K57" s="1194"/>
      <c r="L57" s="1194"/>
      <c r="M57" s="1194">
        <v>214290</v>
      </c>
      <c r="N57" s="1194">
        <v>214290</v>
      </c>
      <c r="O57" s="1194">
        <v>214290</v>
      </c>
      <c r="P57" s="1194"/>
      <c r="Q57" s="1194">
        <v>0</v>
      </c>
      <c r="R57" s="1194"/>
      <c r="S57" s="1194"/>
      <c r="T57" s="1194">
        <v>0</v>
      </c>
      <c r="U57" s="1194"/>
      <c r="V57" s="1194"/>
      <c r="W57" s="1194"/>
      <c r="X57" s="1194">
        <v>0</v>
      </c>
      <c r="Y57" s="1194">
        <v>0</v>
      </c>
      <c r="Z57" s="1194"/>
      <c r="AA57" s="1194"/>
      <c r="AB57" s="1194">
        <v>0</v>
      </c>
      <c r="AC57" s="1194"/>
      <c r="AD57" s="1194"/>
      <c r="AE57" s="1194"/>
      <c r="AF57" s="1194">
        <v>0</v>
      </c>
      <c r="AG57" s="1194"/>
      <c r="AH57" s="1194"/>
      <c r="AI57" s="1194"/>
      <c r="AJ57" s="1194"/>
      <c r="AK57" s="1194">
        <v>0</v>
      </c>
      <c r="AL57" s="1194"/>
      <c r="AM57" s="1194"/>
      <c r="AN57" s="1194"/>
      <c r="AO57" s="1194">
        <v>648748</v>
      </c>
      <c r="AP57" s="1194">
        <v>286745</v>
      </c>
      <c r="AQ57" s="1194">
        <v>362003</v>
      </c>
      <c r="AR57" s="1194">
        <v>362003</v>
      </c>
      <c r="AS57" s="1194">
        <v>0</v>
      </c>
      <c r="AT57" s="1194"/>
      <c r="AU57" s="1194"/>
      <c r="AV57" s="1194"/>
      <c r="AW57" s="1194"/>
      <c r="AX57" s="1194"/>
      <c r="AY57" s="1194">
        <v>54345796</v>
      </c>
      <c r="AZ57" s="1194">
        <v>0</v>
      </c>
      <c r="BA57" s="1194"/>
      <c r="BB57" s="1194"/>
      <c r="BC57" s="1194">
        <v>0</v>
      </c>
      <c r="BD57" s="1194">
        <v>54345796</v>
      </c>
      <c r="BE57" s="1194">
        <v>0</v>
      </c>
      <c r="BF57" s="1194"/>
      <c r="BG57" s="1194"/>
      <c r="BH57" s="1194"/>
      <c r="BI57" s="1194"/>
      <c r="BJ57" s="1194"/>
      <c r="BK57" s="1194"/>
      <c r="BL57" s="1194">
        <v>0</v>
      </c>
      <c r="BM57" s="1194">
        <v>0</v>
      </c>
      <c r="BN57" s="1194"/>
      <c r="BO57" s="1194"/>
      <c r="BP57" s="1194"/>
      <c r="BQ57" s="1194"/>
      <c r="BR57" s="1194"/>
      <c r="BS57" s="1194"/>
      <c r="BT57" s="1194">
        <v>0</v>
      </c>
      <c r="BU57" s="1194">
        <v>0</v>
      </c>
      <c r="BV57" s="1194"/>
      <c r="BW57" s="1194"/>
      <c r="BX57" s="1194"/>
      <c r="BY57" s="1194"/>
      <c r="BZ57" s="1194"/>
      <c r="CA57" s="1194"/>
      <c r="CB57" s="1194"/>
      <c r="CC57" s="1194">
        <v>57446</v>
      </c>
      <c r="CD57" s="1194">
        <v>0</v>
      </c>
      <c r="CE57" s="1194"/>
      <c r="CF57" s="1194">
        <v>0</v>
      </c>
      <c r="CG57" s="1194"/>
      <c r="CH57" s="1194"/>
      <c r="CI57" s="1194"/>
      <c r="CJ57" s="1194">
        <v>57446</v>
      </c>
      <c r="CK57" s="1194"/>
      <c r="CL57" s="1194">
        <v>57446</v>
      </c>
      <c r="CM57" s="1194"/>
      <c r="CN57" s="1194"/>
      <c r="CO57" s="1194"/>
      <c r="CP57" s="1194"/>
      <c r="CQ57" s="1194">
        <v>1974993</v>
      </c>
      <c r="CR57" s="1194"/>
      <c r="CS57" s="1194">
        <v>1974993</v>
      </c>
      <c r="CT57" s="1194"/>
      <c r="CU57" s="1194">
        <v>111090286</v>
      </c>
      <c r="CV57" s="1194">
        <v>110516471</v>
      </c>
      <c r="CW57" s="1194">
        <v>573815</v>
      </c>
      <c r="CX57" s="1194"/>
      <c r="CY57" s="1194">
        <v>0</v>
      </c>
      <c r="CZ57" s="1194"/>
      <c r="DA57" s="1194">
        <v>0</v>
      </c>
      <c r="DB57" s="1194"/>
      <c r="DC57" s="1194"/>
      <c r="DD57" s="1194"/>
      <c r="DE57" s="1194">
        <v>0</v>
      </c>
      <c r="DF57" s="1194"/>
      <c r="DG57" s="1194"/>
      <c r="DH57" s="1194"/>
      <c r="DI57" s="1194">
        <v>0</v>
      </c>
      <c r="DJ57" s="1194"/>
      <c r="DK57" s="1194"/>
      <c r="DL57" s="1194"/>
      <c r="DM57" s="1194"/>
      <c r="DN57" s="1194">
        <v>0</v>
      </c>
      <c r="DO57" s="1194"/>
      <c r="DP57" s="1194">
        <v>0</v>
      </c>
      <c r="DQ57" s="1194"/>
      <c r="DR57" s="1194"/>
      <c r="DS57" s="1194"/>
      <c r="DT57" s="1194">
        <v>0</v>
      </c>
      <c r="DU57" s="1194"/>
      <c r="DV57" s="1194"/>
      <c r="DW57" s="1194"/>
      <c r="DX57" s="1194"/>
      <c r="DY57" s="1194">
        <v>5501485</v>
      </c>
      <c r="DZ57" s="1194"/>
      <c r="EA57" s="1194">
        <v>0</v>
      </c>
      <c r="EB57" s="1194">
        <v>0</v>
      </c>
      <c r="EC57" s="1194"/>
      <c r="ED57" s="1194">
        <v>5474246</v>
      </c>
      <c r="EE57" s="1194">
        <v>27239</v>
      </c>
      <c r="EF57" s="1194"/>
      <c r="EG57" s="1194"/>
      <c r="EH57" s="1194">
        <v>8622170</v>
      </c>
      <c r="EI57" s="1194">
        <v>2591447</v>
      </c>
      <c r="EJ57" s="1194">
        <v>5322477</v>
      </c>
      <c r="EK57" s="1194">
        <v>708246</v>
      </c>
      <c r="EL57" s="1194"/>
      <c r="EM57" s="1194">
        <v>18074803</v>
      </c>
      <c r="EN57" s="1194"/>
      <c r="EO57" s="1194"/>
      <c r="EP57" s="1194"/>
      <c r="EQ57" s="1194"/>
      <c r="ER57" s="1194"/>
      <c r="ES57" s="1194">
        <v>244891346</v>
      </c>
      <c r="ET57" s="1190"/>
    </row>
    <row r="58" spans="5:150" s="1" customFormat="1" ht="15">
      <c r="E58" s="1395">
        <v>43405</v>
      </c>
      <c r="F58" s="1395"/>
      <c r="G58" s="1190">
        <v>1160599</v>
      </c>
      <c r="H58" s="1190"/>
      <c r="I58" s="1190">
        <v>65615264</v>
      </c>
      <c r="J58" s="1190">
        <v>65615264</v>
      </c>
      <c r="K58" s="1190"/>
      <c r="L58" s="1190"/>
      <c r="M58" s="1190">
        <v>82171</v>
      </c>
      <c r="N58" s="1190">
        <v>82171</v>
      </c>
      <c r="O58" s="1190">
        <v>82171</v>
      </c>
      <c r="P58" s="1190"/>
      <c r="Q58" s="1190">
        <v>0</v>
      </c>
      <c r="R58" s="1190"/>
      <c r="S58" s="1190"/>
      <c r="T58" s="1190">
        <v>0</v>
      </c>
      <c r="U58" s="1190"/>
      <c r="V58" s="1190"/>
      <c r="W58" s="1190"/>
      <c r="X58" s="1190">
        <v>0</v>
      </c>
      <c r="Y58" s="1190">
        <v>0</v>
      </c>
      <c r="Z58" s="1190"/>
      <c r="AA58" s="1190"/>
      <c r="AB58" s="1190">
        <v>0</v>
      </c>
      <c r="AC58" s="1190"/>
      <c r="AD58" s="1190"/>
      <c r="AE58" s="1190"/>
      <c r="AF58" s="1190">
        <v>0</v>
      </c>
      <c r="AG58" s="1190"/>
      <c r="AH58" s="1190"/>
      <c r="AI58" s="1190"/>
      <c r="AJ58" s="1190"/>
      <c r="AK58" s="1190">
        <v>0</v>
      </c>
      <c r="AL58" s="1190"/>
      <c r="AM58" s="1190"/>
      <c r="AN58" s="1190"/>
      <c r="AO58" s="1190">
        <v>1473107</v>
      </c>
      <c r="AP58" s="1190">
        <v>335387</v>
      </c>
      <c r="AQ58" s="1190">
        <v>1137720</v>
      </c>
      <c r="AR58" s="1190">
        <v>1137720</v>
      </c>
      <c r="AS58" s="1190">
        <v>0</v>
      </c>
      <c r="AT58" s="1190"/>
      <c r="AU58" s="1190"/>
      <c r="AV58" s="1190"/>
      <c r="AW58" s="1190"/>
      <c r="AX58" s="1190"/>
      <c r="AY58" s="1190">
        <v>54398695</v>
      </c>
      <c r="AZ58" s="1190">
        <v>0</v>
      </c>
      <c r="BA58" s="1190"/>
      <c r="BB58" s="1190"/>
      <c r="BC58" s="1190">
        <v>0</v>
      </c>
      <c r="BD58" s="1190">
        <v>54398695</v>
      </c>
      <c r="BE58" s="1190">
        <v>0</v>
      </c>
      <c r="BF58" s="1190"/>
      <c r="BG58" s="1190"/>
      <c r="BH58" s="1190"/>
      <c r="BI58" s="1190"/>
      <c r="BJ58" s="1190"/>
      <c r="BK58" s="1190"/>
      <c r="BL58" s="1190">
        <v>0</v>
      </c>
      <c r="BM58" s="1190">
        <v>0</v>
      </c>
      <c r="BN58" s="1190"/>
      <c r="BO58" s="1190"/>
      <c r="BP58" s="1190"/>
      <c r="BQ58" s="1190"/>
      <c r="BR58" s="1190"/>
      <c r="BS58" s="1190"/>
      <c r="BT58" s="1190">
        <v>0</v>
      </c>
      <c r="BU58" s="1190">
        <v>0</v>
      </c>
      <c r="BV58" s="1190"/>
      <c r="BW58" s="1190"/>
      <c r="BX58" s="1190"/>
      <c r="BY58" s="1190"/>
      <c r="BZ58" s="1190"/>
      <c r="CA58" s="1190"/>
      <c r="CB58" s="1190"/>
      <c r="CC58" s="1190">
        <v>0</v>
      </c>
      <c r="CD58" s="1190">
        <v>0</v>
      </c>
      <c r="CE58" s="1190"/>
      <c r="CF58" s="1190">
        <v>0</v>
      </c>
      <c r="CG58" s="1190"/>
      <c r="CH58" s="1190"/>
      <c r="CI58" s="1190"/>
      <c r="CJ58" s="1190">
        <v>0</v>
      </c>
      <c r="CK58" s="1190"/>
      <c r="CL58" s="1190">
        <v>0</v>
      </c>
      <c r="CM58" s="1190"/>
      <c r="CN58" s="1190"/>
      <c r="CO58" s="1190"/>
      <c r="CP58" s="1190"/>
      <c r="CQ58" s="1190">
        <v>3949835</v>
      </c>
      <c r="CR58" s="1190"/>
      <c r="CS58" s="1190">
        <v>3949835</v>
      </c>
      <c r="CT58" s="1190"/>
      <c r="CU58" s="1190">
        <v>110615251</v>
      </c>
      <c r="CV58" s="1190">
        <v>110050473</v>
      </c>
      <c r="CW58" s="1190">
        <v>564778</v>
      </c>
      <c r="CX58" s="1190"/>
      <c r="CY58" s="1190">
        <v>0</v>
      </c>
      <c r="CZ58" s="1190"/>
      <c r="DA58" s="1190">
        <v>0</v>
      </c>
      <c r="DB58" s="1190"/>
      <c r="DC58" s="1190"/>
      <c r="DD58" s="1190"/>
      <c r="DE58" s="1190">
        <v>0</v>
      </c>
      <c r="DF58" s="1190"/>
      <c r="DG58" s="1190"/>
      <c r="DH58" s="1190"/>
      <c r="DI58" s="1190">
        <v>0</v>
      </c>
      <c r="DJ58" s="1190"/>
      <c r="DK58" s="1190"/>
      <c r="DL58" s="1190"/>
      <c r="DM58" s="1190"/>
      <c r="DN58" s="1190">
        <v>0</v>
      </c>
      <c r="DO58" s="1190"/>
      <c r="DP58" s="1190">
        <v>0</v>
      </c>
      <c r="DQ58" s="1190"/>
      <c r="DR58" s="1190"/>
      <c r="DS58" s="1190"/>
      <c r="DT58" s="1190">
        <v>0</v>
      </c>
      <c r="DU58" s="1190"/>
      <c r="DV58" s="1190"/>
      <c r="DW58" s="1190"/>
      <c r="DX58" s="1190"/>
      <c r="DY58" s="1190">
        <v>4901249</v>
      </c>
      <c r="DZ58" s="1190"/>
      <c r="EA58" s="1190">
        <v>0</v>
      </c>
      <c r="EB58" s="1190">
        <v>0</v>
      </c>
      <c r="EC58" s="1190"/>
      <c r="ED58" s="1190">
        <v>4873897</v>
      </c>
      <c r="EE58" s="1190">
        <v>27352</v>
      </c>
      <c r="EF58" s="1190"/>
      <c r="EG58" s="1190"/>
      <c r="EH58" s="1190">
        <v>8507878</v>
      </c>
      <c r="EI58" s="1190">
        <v>2586762</v>
      </c>
      <c r="EJ58" s="1190">
        <v>5230812</v>
      </c>
      <c r="EK58" s="1190">
        <v>690304</v>
      </c>
      <c r="EL58" s="1190"/>
      <c r="EM58" s="1190">
        <v>17296605</v>
      </c>
      <c r="EN58" s="1190"/>
      <c r="EO58" s="1190"/>
      <c r="EP58" s="1190"/>
      <c r="EQ58" s="1190"/>
      <c r="ER58" s="1190"/>
      <c r="ES58" s="1190">
        <v>268000654</v>
      </c>
      <c r="ET58" s="1190"/>
    </row>
    <row r="59" spans="5:150" s="1" customFormat="1" ht="15">
      <c r="E59" s="1395">
        <v>43435</v>
      </c>
      <c r="F59" s="1395"/>
      <c r="G59" s="1190">
        <v>9970</v>
      </c>
      <c r="H59" s="1190"/>
      <c r="I59" s="1190">
        <v>52489533</v>
      </c>
      <c r="J59" s="1190">
        <v>52489533</v>
      </c>
      <c r="K59" s="1190"/>
      <c r="L59" s="1190"/>
      <c r="M59" s="1190">
        <v>802248</v>
      </c>
      <c r="N59" s="1190">
        <v>802248</v>
      </c>
      <c r="O59" s="1190">
        <v>802248</v>
      </c>
      <c r="P59" s="1190"/>
      <c r="Q59" s="1190">
        <v>0</v>
      </c>
      <c r="R59" s="1190"/>
      <c r="S59" s="1190"/>
      <c r="T59" s="1190">
        <v>0</v>
      </c>
      <c r="U59" s="1190"/>
      <c r="V59" s="1190"/>
      <c r="W59" s="1190"/>
      <c r="X59" s="1190">
        <v>0</v>
      </c>
      <c r="Y59" s="1190">
        <v>0</v>
      </c>
      <c r="Z59" s="1190"/>
      <c r="AA59" s="1190"/>
      <c r="AB59" s="1190">
        <v>0</v>
      </c>
      <c r="AC59" s="1190"/>
      <c r="AD59" s="1190"/>
      <c r="AE59" s="1190"/>
      <c r="AF59" s="1190">
        <v>0</v>
      </c>
      <c r="AG59" s="1190"/>
      <c r="AH59" s="1190"/>
      <c r="AI59" s="1190"/>
      <c r="AJ59" s="1190"/>
      <c r="AK59" s="1190">
        <v>0</v>
      </c>
      <c r="AL59" s="1190"/>
      <c r="AM59" s="1190"/>
      <c r="AN59" s="1190"/>
      <c r="AO59" s="1190">
        <v>822835</v>
      </c>
      <c r="AP59" s="1190">
        <v>231922</v>
      </c>
      <c r="AQ59" s="1190">
        <v>590913</v>
      </c>
      <c r="AR59" s="1190">
        <v>590913</v>
      </c>
      <c r="AS59" s="1190">
        <v>0</v>
      </c>
      <c r="AT59" s="1190"/>
      <c r="AU59" s="1190"/>
      <c r="AV59" s="1190"/>
      <c r="AW59" s="1190"/>
      <c r="AX59" s="1190"/>
      <c r="AY59" s="1190">
        <v>67035855</v>
      </c>
      <c r="AZ59" s="1190">
        <v>0</v>
      </c>
      <c r="BA59" s="1190"/>
      <c r="BB59" s="1190"/>
      <c r="BC59" s="1190">
        <v>12000000</v>
      </c>
      <c r="BD59" s="1190">
        <v>55035855</v>
      </c>
      <c r="BE59" s="1190">
        <v>0</v>
      </c>
      <c r="BF59" s="1190"/>
      <c r="BG59" s="1190"/>
      <c r="BH59" s="1190"/>
      <c r="BI59" s="1190"/>
      <c r="BJ59" s="1190"/>
      <c r="BK59" s="1190"/>
      <c r="BL59" s="1190">
        <v>0</v>
      </c>
      <c r="BM59" s="1190">
        <v>0</v>
      </c>
      <c r="BN59" s="1190"/>
      <c r="BO59" s="1190"/>
      <c r="BP59" s="1190"/>
      <c r="BQ59" s="1190"/>
      <c r="BR59" s="1190"/>
      <c r="BS59" s="1190"/>
      <c r="BT59" s="1190">
        <v>0</v>
      </c>
      <c r="BU59" s="1190">
        <v>0</v>
      </c>
      <c r="BV59" s="1190"/>
      <c r="BW59" s="1190"/>
      <c r="BX59" s="1190"/>
      <c r="BY59" s="1190"/>
      <c r="BZ59" s="1190"/>
      <c r="CA59" s="1190"/>
      <c r="CB59" s="1190"/>
      <c r="CC59" s="1190">
        <v>0</v>
      </c>
      <c r="CD59" s="1190">
        <v>0</v>
      </c>
      <c r="CE59" s="1190"/>
      <c r="CF59" s="1190">
        <v>0</v>
      </c>
      <c r="CG59" s="1190"/>
      <c r="CH59" s="1190"/>
      <c r="CI59" s="1190"/>
      <c r="CJ59" s="1190">
        <v>0</v>
      </c>
      <c r="CK59" s="1190"/>
      <c r="CL59" s="1190">
        <v>0</v>
      </c>
      <c r="CM59" s="1190">
        <v>0</v>
      </c>
      <c r="CN59" s="1190"/>
      <c r="CO59" s="1190"/>
      <c r="CP59" s="1190"/>
      <c r="CQ59" s="1190">
        <v>3949616</v>
      </c>
      <c r="CR59" s="1190"/>
      <c r="CS59" s="1190">
        <v>3949616</v>
      </c>
      <c r="CT59" s="1190"/>
      <c r="CU59" s="1190">
        <v>111247554</v>
      </c>
      <c r="CV59" s="1190">
        <v>110698915</v>
      </c>
      <c r="CW59" s="1190">
        <v>548639</v>
      </c>
      <c r="CX59" s="1190"/>
      <c r="CY59" s="1190">
        <v>0</v>
      </c>
      <c r="CZ59" s="1190"/>
      <c r="DA59" s="1190">
        <v>0</v>
      </c>
      <c r="DB59" s="1190"/>
      <c r="DC59" s="1190"/>
      <c r="DD59" s="1190"/>
      <c r="DE59" s="1190">
        <v>0</v>
      </c>
      <c r="DF59" s="1190"/>
      <c r="DG59" s="1190"/>
      <c r="DH59" s="1190"/>
      <c r="DI59" s="1190">
        <v>0</v>
      </c>
      <c r="DJ59" s="1190"/>
      <c r="DK59" s="1190"/>
      <c r="DL59" s="1190"/>
      <c r="DM59" s="1190"/>
      <c r="DN59" s="1190">
        <v>0</v>
      </c>
      <c r="DO59" s="1190"/>
      <c r="DP59" s="1190">
        <v>0</v>
      </c>
      <c r="DQ59" s="1190"/>
      <c r="DR59" s="1190"/>
      <c r="DS59" s="1190"/>
      <c r="DT59" s="1190">
        <v>0</v>
      </c>
      <c r="DU59" s="1190"/>
      <c r="DV59" s="1190"/>
      <c r="DW59" s="1190"/>
      <c r="DX59" s="1190"/>
      <c r="DY59" s="1190">
        <v>6285944</v>
      </c>
      <c r="DZ59" s="1190"/>
      <c r="EA59" s="1190">
        <v>0</v>
      </c>
      <c r="EB59" s="1190">
        <v>0</v>
      </c>
      <c r="EC59" s="1190"/>
      <c r="ED59" s="1190">
        <v>6258508</v>
      </c>
      <c r="EE59" s="1190">
        <v>27436</v>
      </c>
      <c r="EF59" s="1190"/>
      <c r="EG59" s="1190"/>
      <c r="EH59" s="1190">
        <v>8464832</v>
      </c>
      <c r="EI59" s="1190">
        <v>2582077</v>
      </c>
      <c r="EJ59" s="1190">
        <v>5212323</v>
      </c>
      <c r="EK59" s="1190">
        <v>670432</v>
      </c>
      <c r="EL59" s="1190"/>
      <c r="EM59" s="1190">
        <v>18154724</v>
      </c>
      <c r="EN59" s="1190"/>
      <c r="EO59" s="1190"/>
      <c r="EP59" s="1190"/>
      <c r="EQ59" s="1190"/>
      <c r="ER59" s="1190"/>
      <c r="ES59" s="1190">
        <v>269263111</v>
      </c>
      <c r="ET59" s="1190"/>
    </row>
    <row r="62" spans="5:150" s="1351" customFormat="1">
      <c r="E62" s="1395">
        <v>43466</v>
      </c>
      <c r="G62" s="1351">
        <v>684648</v>
      </c>
      <c r="I62" s="1351">
        <v>23383732</v>
      </c>
      <c r="J62" s="1351">
        <v>23383732</v>
      </c>
      <c r="M62" s="1351">
        <v>189455</v>
      </c>
      <c r="N62" s="1351">
        <v>189455</v>
      </c>
      <c r="O62" s="1351">
        <v>189455</v>
      </c>
      <c r="Q62" s="1351">
        <v>0</v>
      </c>
      <c r="T62" s="1351">
        <v>0</v>
      </c>
      <c r="X62" s="1351">
        <v>0</v>
      </c>
      <c r="Y62" s="1351">
        <v>0</v>
      </c>
      <c r="AB62" s="1351">
        <v>0</v>
      </c>
      <c r="AF62" s="1351">
        <v>0</v>
      </c>
      <c r="AK62" s="1351">
        <v>0</v>
      </c>
      <c r="AO62" s="1351">
        <v>2865275</v>
      </c>
      <c r="AP62" s="1351">
        <v>1872167</v>
      </c>
      <c r="AQ62" s="1351">
        <v>993108</v>
      </c>
      <c r="AR62" s="1351">
        <v>993108</v>
      </c>
      <c r="AS62" s="1351">
        <v>0</v>
      </c>
      <c r="AY62" s="1351">
        <v>69393540</v>
      </c>
      <c r="AZ62" s="1351">
        <v>0</v>
      </c>
      <c r="BC62" s="1351">
        <v>11845205</v>
      </c>
      <c r="BD62" s="1351">
        <v>57548335</v>
      </c>
      <c r="BE62" s="1351">
        <v>0</v>
      </c>
      <c r="BL62" s="1351">
        <v>0</v>
      </c>
      <c r="BM62" s="1351">
        <v>0</v>
      </c>
      <c r="BT62" s="1351">
        <v>0</v>
      </c>
      <c r="BU62" s="1351">
        <v>0</v>
      </c>
      <c r="CC62" s="1351">
        <v>0</v>
      </c>
      <c r="CD62" s="1351">
        <v>0</v>
      </c>
      <c r="CF62" s="1351">
        <v>0</v>
      </c>
      <c r="CJ62" s="1351">
        <v>0</v>
      </c>
      <c r="CL62" s="1351">
        <v>0</v>
      </c>
      <c r="CM62" s="1351">
        <v>0</v>
      </c>
      <c r="CQ62" s="1351">
        <v>1974693</v>
      </c>
      <c r="CS62" s="1351">
        <v>1974693</v>
      </c>
      <c r="CU62" s="1351">
        <v>109725090</v>
      </c>
      <c r="CV62" s="1351">
        <v>109178988</v>
      </c>
      <c r="CW62" s="1351">
        <v>546102</v>
      </c>
      <c r="CY62" s="1351">
        <v>0</v>
      </c>
      <c r="DA62" s="1351">
        <v>0</v>
      </c>
      <c r="DE62" s="1351">
        <v>0</v>
      </c>
      <c r="DI62" s="1351">
        <v>0</v>
      </c>
      <c r="DN62" s="1351">
        <v>0</v>
      </c>
      <c r="DP62" s="1351">
        <v>0</v>
      </c>
      <c r="DT62" s="1351">
        <v>0</v>
      </c>
      <c r="DY62" s="1351">
        <v>6621604</v>
      </c>
      <c r="EA62" s="1351">
        <v>0</v>
      </c>
      <c r="EB62" s="1351">
        <v>0</v>
      </c>
      <c r="ED62" s="1351">
        <v>6593980</v>
      </c>
      <c r="EE62" s="1351">
        <v>27624</v>
      </c>
      <c r="EH62" s="1351">
        <v>8335423</v>
      </c>
      <c r="EI62" s="1351">
        <v>2577392</v>
      </c>
      <c r="EJ62" s="1351">
        <v>5105541</v>
      </c>
      <c r="EK62" s="1351">
        <v>652490</v>
      </c>
      <c r="EM62" s="1351">
        <v>18124553</v>
      </c>
      <c r="ES62" s="1190">
        <v>241298013</v>
      </c>
    </row>
    <row r="63" spans="5:150">
      <c r="E63" s="1395">
        <v>43497</v>
      </c>
      <c r="G63" s="1351">
        <v>1668822</v>
      </c>
      <c r="I63" s="1026">
        <v>39551163</v>
      </c>
      <c r="J63" s="1026">
        <v>39551163</v>
      </c>
      <c r="M63" s="1026">
        <v>830876</v>
      </c>
      <c r="N63" s="1026">
        <v>830876</v>
      </c>
      <c r="O63" s="1026">
        <v>830876</v>
      </c>
      <c r="Q63" s="1026">
        <v>0</v>
      </c>
      <c r="T63" s="1026">
        <v>0</v>
      </c>
      <c r="X63" s="1026">
        <v>0</v>
      </c>
      <c r="Y63" s="1026">
        <v>0</v>
      </c>
      <c r="AB63" s="1026">
        <v>0</v>
      </c>
      <c r="AF63" s="1026">
        <v>0</v>
      </c>
      <c r="AK63" s="1026">
        <v>0</v>
      </c>
      <c r="AO63" s="1026">
        <v>3172186</v>
      </c>
      <c r="AP63" s="1026">
        <v>515904</v>
      </c>
      <c r="AQ63" s="1026">
        <v>2656282</v>
      </c>
      <c r="AR63" s="1026">
        <v>2656282</v>
      </c>
      <c r="AS63" s="1026">
        <v>0</v>
      </c>
      <c r="AY63" s="1026">
        <v>57546282</v>
      </c>
      <c r="AZ63" s="1026">
        <v>0</v>
      </c>
      <c r="BC63" s="1026">
        <v>0</v>
      </c>
      <c r="BD63" s="1026">
        <v>57546282</v>
      </c>
      <c r="BE63" s="1026">
        <v>0</v>
      </c>
      <c r="BL63" s="1026">
        <v>0</v>
      </c>
      <c r="BM63" s="1026">
        <v>0</v>
      </c>
      <c r="BT63" s="1026">
        <v>0</v>
      </c>
      <c r="BU63" s="1026">
        <v>0</v>
      </c>
      <c r="CC63" s="1026">
        <v>0</v>
      </c>
      <c r="CD63" s="1026">
        <v>0</v>
      </c>
      <c r="CF63" s="1026">
        <v>0</v>
      </c>
      <c r="CJ63" s="1026">
        <v>0</v>
      </c>
      <c r="CL63" s="1026">
        <v>0</v>
      </c>
      <c r="CM63" s="1026">
        <v>0</v>
      </c>
      <c r="CQ63" s="1026">
        <v>0</v>
      </c>
      <c r="CS63" s="1026">
        <v>0</v>
      </c>
      <c r="CU63" s="1026">
        <v>109306365</v>
      </c>
      <c r="CV63" s="1026">
        <v>108779187</v>
      </c>
      <c r="CW63" s="1026">
        <v>527178</v>
      </c>
      <c r="CY63" s="1026">
        <v>0</v>
      </c>
      <c r="DA63" s="1026">
        <v>0</v>
      </c>
      <c r="DE63" s="1026">
        <v>0</v>
      </c>
      <c r="DI63" s="1026">
        <v>0</v>
      </c>
      <c r="DN63" s="1026">
        <v>0</v>
      </c>
      <c r="DP63" s="1026">
        <v>0</v>
      </c>
      <c r="DT63" s="1026">
        <v>0</v>
      </c>
      <c r="DY63" s="1026">
        <v>6314154</v>
      </c>
      <c r="EA63" s="1026">
        <v>0</v>
      </c>
      <c r="EB63" s="1026">
        <v>0</v>
      </c>
      <c r="ED63" s="1026">
        <v>6245876</v>
      </c>
      <c r="EE63" s="1026">
        <v>68278</v>
      </c>
      <c r="EH63" s="1026">
        <v>8201634</v>
      </c>
      <c r="EI63" s="1026">
        <v>2572706</v>
      </c>
      <c r="EJ63" s="1026">
        <v>5001615</v>
      </c>
      <c r="EK63" s="1026">
        <v>627313</v>
      </c>
      <c r="EM63" s="1026">
        <v>16706638</v>
      </c>
      <c r="ES63" s="1027">
        <v>243298120</v>
      </c>
    </row>
    <row r="64" spans="5:150">
      <c r="E64" s="1395">
        <v>43525</v>
      </c>
      <c r="G64" s="1351">
        <v>759170</v>
      </c>
      <c r="I64" s="1026">
        <v>31836055</v>
      </c>
      <c r="J64" s="1026">
        <v>31836055</v>
      </c>
      <c r="M64" s="1026">
        <v>928502</v>
      </c>
      <c r="N64" s="1026">
        <v>928502</v>
      </c>
      <c r="O64" s="1026">
        <v>928502</v>
      </c>
      <c r="Q64" s="1026">
        <v>0</v>
      </c>
      <c r="T64" s="1026">
        <v>0</v>
      </c>
      <c r="X64" s="1026">
        <v>0</v>
      </c>
      <c r="Y64" s="1026">
        <v>0</v>
      </c>
      <c r="AB64" s="1026">
        <v>0</v>
      </c>
      <c r="AF64" s="1026">
        <v>0</v>
      </c>
      <c r="AK64" s="1026">
        <v>0</v>
      </c>
      <c r="AO64" s="1026">
        <v>3923151</v>
      </c>
      <c r="AP64" s="1026">
        <v>612289</v>
      </c>
      <c r="AQ64" s="1026">
        <v>3310862</v>
      </c>
      <c r="AR64" s="1026">
        <v>3310862</v>
      </c>
      <c r="AS64" s="1026">
        <v>0</v>
      </c>
      <c r="AY64" s="1026">
        <v>57529157</v>
      </c>
      <c r="AZ64" s="1026">
        <v>0</v>
      </c>
      <c r="BC64" s="1026">
        <v>0</v>
      </c>
      <c r="BD64" s="1026">
        <v>57529157</v>
      </c>
      <c r="BE64" s="1026">
        <v>0</v>
      </c>
      <c r="BL64" s="1026">
        <v>0</v>
      </c>
      <c r="BM64" s="1026">
        <v>0</v>
      </c>
      <c r="BT64" s="1026">
        <v>0</v>
      </c>
      <c r="BU64" s="1026">
        <v>0</v>
      </c>
      <c r="CC64" s="1026">
        <v>0</v>
      </c>
      <c r="CD64" s="1026">
        <v>0</v>
      </c>
      <c r="CF64" s="1026">
        <v>0</v>
      </c>
      <c r="CJ64" s="1026">
        <v>0</v>
      </c>
      <c r="CL64" s="1026">
        <v>0</v>
      </c>
      <c r="CM64" s="1026">
        <v>0</v>
      </c>
      <c r="CQ64" s="1026">
        <v>0</v>
      </c>
      <c r="CS64" s="1026">
        <v>0</v>
      </c>
      <c r="CU64" s="1026">
        <v>109666253</v>
      </c>
      <c r="CV64" s="1026">
        <v>108943904</v>
      </c>
      <c r="CW64" s="1026">
        <v>722349</v>
      </c>
      <c r="CY64" s="1026">
        <v>0</v>
      </c>
      <c r="DA64" s="1026">
        <v>0</v>
      </c>
      <c r="DE64" s="1026">
        <v>0</v>
      </c>
      <c r="DI64" s="1026">
        <v>0</v>
      </c>
      <c r="DN64" s="1026">
        <v>0</v>
      </c>
      <c r="DP64" s="1026">
        <v>0</v>
      </c>
      <c r="DT64" s="1026">
        <v>0</v>
      </c>
      <c r="DY64" s="1026">
        <v>3797920</v>
      </c>
      <c r="EA64" s="1026">
        <v>0</v>
      </c>
      <c r="EB64" s="1026">
        <v>0</v>
      </c>
      <c r="ED64" s="1026">
        <v>3716685</v>
      </c>
      <c r="EE64" s="1026">
        <v>81235</v>
      </c>
      <c r="EH64" s="1026">
        <v>8091167</v>
      </c>
      <c r="EI64" s="1026">
        <v>2568021</v>
      </c>
      <c r="EJ64" s="1026">
        <v>4912292</v>
      </c>
      <c r="EK64" s="1026">
        <v>610854</v>
      </c>
      <c r="EM64" s="1026">
        <v>18612431</v>
      </c>
      <c r="ES64" s="1027">
        <v>235143806</v>
      </c>
    </row>
    <row r="65" spans="5:149">
      <c r="E65" s="1395">
        <v>43556</v>
      </c>
      <c r="G65" s="1351">
        <v>673311</v>
      </c>
      <c r="I65" s="1026">
        <v>53624000</v>
      </c>
      <c r="J65" s="1026">
        <v>53624000</v>
      </c>
      <c r="M65" s="1026">
        <v>1740460</v>
      </c>
      <c r="N65" s="1026">
        <v>1740460</v>
      </c>
      <c r="O65" s="1026">
        <v>1740460</v>
      </c>
      <c r="Q65" s="1026">
        <v>0</v>
      </c>
      <c r="T65" s="1026">
        <v>0</v>
      </c>
      <c r="X65" s="1026">
        <v>0</v>
      </c>
      <c r="Y65" s="1026">
        <v>0</v>
      </c>
      <c r="AB65" s="1026">
        <v>0</v>
      </c>
      <c r="AF65" s="1026">
        <v>0</v>
      </c>
      <c r="AK65" s="1026">
        <v>0</v>
      </c>
      <c r="AO65" s="1026">
        <v>3456672</v>
      </c>
      <c r="AP65" s="1026">
        <v>940729</v>
      </c>
      <c r="AQ65" s="1026">
        <v>2515943</v>
      </c>
      <c r="AR65" s="1026">
        <v>2515943</v>
      </c>
      <c r="AS65" s="1026">
        <v>0</v>
      </c>
      <c r="AY65" s="1026">
        <v>54829170</v>
      </c>
      <c r="AZ65" s="1026">
        <v>0</v>
      </c>
      <c r="BC65" s="1026">
        <v>0</v>
      </c>
      <c r="BD65" s="1026">
        <v>54829170</v>
      </c>
      <c r="BE65" s="1026">
        <v>0</v>
      </c>
      <c r="BL65" s="1026">
        <v>0</v>
      </c>
      <c r="BM65" s="1026">
        <v>0</v>
      </c>
      <c r="BT65" s="1026">
        <v>0</v>
      </c>
      <c r="BU65" s="1026">
        <v>0</v>
      </c>
      <c r="CC65" s="1026">
        <v>0</v>
      </c>
      <c r="CD65" s="1026">
        <v>0</v>
      </c>
      <c r="CF65" s="1026">
        <v>0</v>
      </c>
      <c r="CJ65" s="1026">
        <v>0</v>
      </c>
      <c r="CL65" s="1026">
        <v>0</v>
      </c>
      <c r="CM65" s="1026">
        <v>0</v>
      </c>
      <c r="CQ65" s="1026">
        <v>1810801</v>
      </c>
      <c r="CS65" s="1026">
        <v>1810801</v>
      </c>
      <c r="CU65" s="1026">
        <v>111483565</v>
      </c>
      <c r="CV65" s="1026">
        <v>110832124</v>
      </c>
      <c r="CW65" s="1026">
        <v>651441</v>
      </c>
      <c r="CY65" s="1026">
        <v>0</v>
      </c>
      <c r="DA65" s="1026">
        <v>0</v>
      </c>
      <c r="DE65" s="1026">
        <v>0</v>
      </c>
      <c r="DI65" s="1026">
        <v>0</v>
      </c>
      <c r="DN65" s="1026">
        <v>0</v>
      </c>
      <c r="DP65" s="1026">
        <v>0</v>
      </c>
      <c r="DT65" s="1026">
        <v>0</v>
      </c>
      <c r="DY65" s="1026">
        <v>3860447</v>
      </c>
      <c r="EA65" s="1026">
        <v>0</v>
      </c>
      <c r="EB65" s="1026">
        <v>0</v>
      </c>
      <c r="ED65" s="1026">
        <v>3772830</v>
      </c>
      <c r="EE65" s="1026">
        <v>87617</v>
      </c>
      <c r="EH65" s="1026">
        <v>7954599</v>
      </c>
      <c r="EI65" s="1026">
        <v>2563336</v>
      </c>
      <c r="EJ65" s="1026">
        <v>4796869</v>
      </c>
      <c r="EK65" s="1026">
        <v>594394</v>
      </c>
      <c r="EM65" s="1026">
        <v>22467555</v>
      </c>
      <c r="ES65" s="1027">
        <v>261900580</v>
      </c>
    </row>
    <row r="66" spans="5:149">
      <c r="E66" s="1395">
        <v>43586</v>
      </c>
      <c r="G66" s="1351">
        <v>146826</v>
      </c>
      <c r="I66" s="1026">
        <v>38479073</v>
      </c>
      <c r="J66" s="1026">
        <v>38479073</v>
      </c>
      <c r="M66" s="1026">
        <v>7010596</v>
      </c>
      <c r="N66" s="1026">
        <v>7010596</v>
      </c>
      <c r="O66" s="1026">
        <v>7010596</v>
      </c>
      <c r="Q66" s="1026">
        <v>0</v>
      </c>
      <c r="T66" s="1026">
        <v>0</v>
      </c>
      <c r="X66" s="1026">
        <v>0</v>
      </c>
      <c r="Y66" s="1026">
        <v>0</v>
      </c>
      <c r="AB66" s="1026">
        <v>0</v>
      </c>
      <c r="AF66" s="1026">
        <v>0</v>
      </c>
      <c r="AK66" s="1026">
        <v>0</v>
      </c>
      <c r="AO66" s="1026">
        <v>4547440</v>
      </c>
      <c r="AP66" s="1026">
        <v>1134277</v>
      </c>
      <c r="AQ66" s="1026">
        <v>3413163</v>
      </c>
      <c r="AR66" s="1026">
        <v>3413163</v>
      </c>
      <c r="AS66" s="1026">
        <v>0</v>
      </c>
      <c r="AY66" s="1026">
        <v>54826362</v>
      </c>
      <c r="AZ66" s="1026">
        <v>0</v>
      </c>
      <c r="BC66" s="1026">
        <v>0</v>
      </c>
      <c r="BD66" s="1026">
        <v>54826362</v>
      </c>
      <c r="BE66" s="1026">
        <v>0</v>
      </c>
      <c r="BL66" s="1026">
        <v>0</v>
      </c>
      <c r="BM66" s="1026">
        <v>0</v>
      </c>
      <c r="BT66" s="1026">
        <v>0</v>
      </c>
      <c r="BU66" s="1026">
        <v>0</v>
      </c>
      <c r="CC66" s="1026">
        <v>0</v>
      </c>
      <c r="CD66" s="1026">
        <v>0</v>
      </c>
      <c r="CF66" s="1026">
        <v>0</v>
      </c>
      <c r="CJ66" s="1026">
        <v>0</v>
      </c>
      <c r="CL66" s="1026">
        <v>0</v>
      </c>
      <c r="CM66" s="1026">
        <v>0</v>
      </c>
      <c r="CQ66" s="1026">
        <v>4773008</v>
      </c>
      <c r="CS66" s="1026">
        <v>4773008</v>
      </c>
      <c r="CU66" s="1026">
        <v>114998969</v>
      </c>
      <c r="CV66" s="1026">
        <v>113658467</v>
      </c>
      <c r="CW66" s="1026">
        <v>1340502</v>
      </c>
      <c r="CY66" s="1026">
        <v>0</v>
      </c>
      <c r="DA66" s="1026">
        <v>0</v>
      </c>
      <c r="DE66" s="1026">
        <v>0</v>
      </c>
      <c r="DI66" s="1026">
        <v>0</v>
      </c>
      <c r="DN66" s="1026">
        <v>0</v>
      </c>
      <c r="DP66" s="1026">
        <v>0</v>
      </c>
      <c r="DT66" s="1026">
        <v>0</v>
      </c>
      <c r="DY66" s="1026">
        <v>6280220</v>
      </c>
      <c r="EA66" s="1026">
        <v>0</v>
      </c>
      <c r="EB66" s="1026">
        <v>0</v>
      </c>
      <c r="ED66" s="1026">
        <v>6139538</v>
      </c>
      <c r="EE66" s="1026">
        <v>140682</v>
      </c>
      <c r="EH66" s="1026">
        <v>7849437</v>
      </c>
      <c r="EI66" s="1026">
        <v>2558651</v>
      </c>
      <c r="EJ66" s="1026">
        <v>4713582</v>
      </c>
      <c r="EK66" s="1026">
        <v>577204</v>
      </c>
      <c r="EM66" s="1026">
        <v>23753552</v>
      </c>
      <c r="ES66" s="1027">
        <v>262665483</v>
      </c>
    </row>
    <row r="67" spans="5:149">
      <c r="E67" s="1395">
        <v>43617</v>
      </c>
      <c r="G67" s="1351">
        <v>292834</v>
      </c>
      <c r="I67" s="1026">
        <v>50957217</v>
      </c>
      <c r="J67" s="1026">
        <v>50957217</v>
      </c>
      <c r="M67" s="1026">
        <v>2291681</v>
      </c>
      <c r="N67" s="1026">
        <v>2291681</v>
      </c>
      <c r="O67" s="1026">
        <v>2291681</v>
      </c>
      <c r="Q67" s="1026">
        <v>0</v>
      </c>
      <c r="T67" s="1026">
        <v>0</v>
      </c>
      <c r="X67" s="1026">
        <v>0</v>
      </c>
      <c r="Y67" s="1026">
        <v>0</v>
      </c>
      <c r="AB67" s="1026">
        <v>0</v>
      </c>
      <c r="AF67" s="1026">
        <v>0</v>
      </c>
      <c r="AK67" s="1026">
        <v>0</v>
      </c>
      <c r="AO67" s="1026">
        <v>7281754</v>
      </c>
      <c r="AP67" s="1026">
        <v>1725314</v>
      </c>
      <c r="AQ67" s="1026">
        <v>5556440</v>
      </c>
      <c r="AR67" s="1026">
        <v>5556440</v>
      </c>
      <c r="AS67" s="1026">
        <v>0</v>
      </c>
      <c r="AY67" s="1026">
        <v>51861844</v>
      </c>
      <c r="AZ67" s="1026">
        <v>0</v>
      </c>
      <c r="BC67" s="1026">
        <v>0</v>
      </c>
      <c r="BD67" s="1026">
        <v>51861844</v>
      </c>
      <c r="BE67" s="1026">
        <v>0</v>
      </c>
      <c r="BL67" s="1026">
        <v>0</v>
      </c>
      <c r="BM67" s="1026">
        <v>0</v>
      </c>
      <c r="BT67" s="1026">
        <v>0</v>
      </c>
      <c r="BU67" s="1026">
        <v>0</v>
      </c>
      <c r="CC67" s="1026">
        <v>0</v>
      </c>
      <c r="CD67" s="1026">
        <v>0</v>
      </c>
      <c r="CF67" s="1026">
        <v>0</v>
      </c>
      <c r="CJ67" s="1026">
        <v>0</v>
      </c>
      <c r="CL67" s="1026">
        <v>0</v>
      </c>
      <c r="CM67" s="1026">
        <v>0</v>
      </c>
      <c r="CQ67" s="1026">
        <v>3785325</v>
      </c>
      <c r="CS67" s="1026">
        <v>3785325</v>
      </c>
      <c r="CU67" s="1026">
        <v>115681652</v>
      </c>
      <c r="CV67" s="1026">
        <v>114708069</v>
      </c>
      <c r="CW67" s="1026">
        <v>973583</v>
      </c>
      <c r="CY67" s="1026">
        <v>0</v>
      </c>
      <c r="DA67" s="1026">
        <v>0</v>
      </c>
      <c r="DE67" s="1026">
        <v>0</v>
      </c>
      <c r="DI67" s="1026">
        <v>0</v>
      </c>
      <c r="DN67" s="1026">
        <v>0</v>
      </c>
      <c r="DP67" s="1026">
        <v>0</v>
      </c>
      <c r="DT67" s="1026">
        <v>0</v>
      </c>
      <c r="DY67" s="1026">
        <v>6766090</v>
      </c>
      <c r="EA67" s="1026">
        <v>0</v>
      </c>
      <c r="EB67" s="1026">
        <v>0</v>
      </c>
      <c r="ED67" s="1026">
        <v>6585410</v>
      </c>
      <c r="EE67" s="1026">
        <v>180680</v>
      </c>
      <c r="EH67" s="1026">
        <v>7826486</v>
      </c>
      <c r="EI67" s="1026">
        <v>2553966</v>
      </c>
      <c r="EJ67" s="1026">
        <v>4711128</v>
      </c>
      <c r="EK67" s="1026">
        <v>561392</v>
      </c>
      <c r="EM67" s="1026">
        <v>25312867</v>
      </c>
      <c r="ES67" s="1027">
        <v>272057750</v>
      </c>
    </row>
    <row r="68" spans="5:149">
      <c r="E68" s="1395">
        <v>43647</v>
      </c>
      <c r="G68" s="1351">
        <v>1184134</v>
      </c>
      <c r="I68" s="1026">
        <v>48866669</v>
      </c>
      <c r="J68" s="1026">
        <v>48866669</v>
      </c>
      <c r="M68" s="1026">
        <v>3551625</v>
      </c>
      <c r="N68" s="1026">
        <v>3551625</v>
      </c>
      <c r="O68" s="1026">
        <v>3551625</v>
      </c>
      <c r="Q68" s="1026">
        <v>0</v>
      </c>
      <c r="T68" s="1026">
        <v>0</v>
      </c>
      <c r="X68" s="1026">
        <v>0</v>
      </c>
      <c r="Y68" s="1026">
        <v>0</v>
      </c>
      <c r="AB68" s="1026">
        <v>0</v>
      </c>
      <c r="AF68" s="1026">
        <v>0</v>
      </c>
      <c r="AK68" s="1026">
        <v>0</v>
      </c>
      <c r="AO68" s="1026">
        <v>6759639</v>
      </c>
      <c r="AP68" s="1026">
        <v>2739514</v>
      </c>
      <c r="AQ68" s="1026">
        <v>4020125</v>
      </c>
      <c r="AR68" s="1026">
        <v>4020125</v>
      </c>
      <c r="AS68" s="1026">
        <v>0</v>
      </c>
      <c r="AY68" s="1026">
        <v>61729792</v>
      </c>
      <c r="AZ68" s="1026">
        <v>0</v>
      </c>
      <c r="BC68" s="1026">
        <v>9870583</v>
      </c>
      <c r="BD68" s="1026">
        <v>51859209</v>
      </c>
      <c r="BE68" s="1026">
        <v>0</v>
      </c>
      <c r="BL68" s="1026">
        <v>0</v>
      </c>
      <c r="BM68" s="1026">
        <v>0</v>
      </c>
      <c r="BT68" s="1026">
        <v>0</v>
      </c>
      <c r="BU68" s="1026">
        <v>0</v>
      </c>
      <c r="CC68" s="1026">
        <v>0</v>
      </c>
      <c r="CD68" s="1026">
        <v>0</v>
      </c>
      <c r="CF68" s="1026">
        <v>0</v>
      </c>
      <c r="CJ68" s="1026">
        <v>0</v>
      </c>
      <c r="CL68" s="1026">
        <v>0</v>
      </c>
      <c r="CM68" s="1026">
        <v>0</v>
      </c>
      <c r="CQ68" s="1026">
        <v>3783496</v>
      </c>
      <c r="CS68" s="1026">
        <v>3783496</v>
      </c>
      <c r="CU68" s="1026">
        <v>114876279</v>
      </c>
      <c r="CV68" s="1026">
        <v>113521570</v>
      </c>
      <c r="CW68" s="1026">
        <v>1354709</v>
      </c>
      <c r="CY68" s="1026">
        <v>0</v>
      </c>
      <c r="DA68" s="1026">
        <v>0</v>
      </c>
      <c r="DE68" s="1026">
        <v>0</v>
      </c>
      <c r="DI68" s="1026">
        <v>0</v>
      </c>
      <c r="DN68" s="1026">
        <v>0</v>
      </c>
      <c r="DP68" s="1026">
        <v>0</v>
      </c>
      <c r="DT68" s="1026">
        <v>0</v>
      </c>
      <c r="DY68" s="1026">
        <v>5819839</v>
      </c>
      <c r="EA68" s="1026">
        <v>0</v>
      </c>
      <c r="EB68" s="1026">
        <v>0</v>
      </c>
      <c r="ED68" s="1026">
        <v>5533982</v>
      </c>
      <c r="EE68" s="1026">
        <v>285857</v>
      </c>
      <c r="EH68" s="1026">
        <v>38840796</v>
      </c>
      <c r="EI68" s="1026">
        <v>16827202</v>
      </c>
      <c r="EJ68" s="1026">
        <v>15091749</v>
      </c>
      <c r="EK68" s="1026">
        <v>6921845</v>
      </c>
      <c r="EM68" s="1026">
        <v>33358179</v>
      </c>
      <c r="ES68" s="1027">
        <v>318770448</v>
      </c>
    </row>
    <row r="69" spans="5:149">
      <c r="E69" s="1395">
        <v>43678</v>
      </c>
      <c r="G69" s="1351">
        <v>113426</v>
      </c>
      <c r="I69" s="1026">
        <v>74060544</v>
      </c>
      <c r="J69" s="1026">
        <v>74060544</v>
      </c>
      <c r="M69" s="1026">
        <v>3021493</v>
      </c>
      <c r="N69" s="1026">
        <v>3021493</v>
      </c>
      <c r="O69" s="1026">
        <v>3021493</v>
      </c>
      <c r="Q69" s="1026">
        <v>0</v>
      </c>
      <c r="T69" s="1026">
        <v>0</v>
      </c>
      <c r="X69" s="1026">
        <v>0</v>
      </c>
      <c r="Y69" s="1026">
        <v>0</v>
      </c>
      <c r="AB69" s="1026">
        <v>0</v>
      </c>
      <c r="AF69" s="1026">
        <v>0</v>
      </c>
      <c r="AK69" s="1026">
        <v>0</v>
      </c>
      <c r="AO69" s="1026">
        <v>11853444</v>
      </c>
      <c r="AP69" s="1026">
        <v>1895888</v>
      </c>
      <c r="AQ69" s="1026">
        <v>9957556</v>
      </c>
      <c r="AR69" s="1026">
        <v>9957556</v>
      </c>
      <c r="AS69" s="1026">
        <v>0</v>
      </c>
      <c r="AY69" s="1026">
        <v>52504167</v>
      </c>
      <c r="AZ69" s="1026">
        <v>0</v>
      </c>
      <c r="BC69" s="1026">
        <v>9869836</v>
      </c>
      <c r="BD69" s="1026">
        <v>42634331</v>
      </c>
      <c r="BE69" s="1026">
        <v>0</v>
      </c>
      <c r="BL69" s="1026">
        <v>0</v>
      </c>
      <c r="BM69" s="1026">
        <v>0</v>
      </c>
      <c r="BT69" s="1026">
        <v>0</v>
      </c>
      <c r="BU69" s="1026">
        <v>0</v>
      </c>
      <c r="CC69" s="1026">
        <v>0</v>
      </c>
      <c r="CD69" s="1026">
        <v>0</v>
      </c>
      <c r="CF69" s="1026">
        <v>0</v>
      </c>
      <c r="CJ69" s="1026">
        <v>0</v>
      </c>
      <c r="CL69" s="1026">
        <v>0</v>
      </c>
      <c r="CM69" s="1026">
        <v>0</v>
      </c>
      <c r="CQ69" s="1026">
        <v>9710246</v>
      </c>
      <c r="CS69" s="1026">
        <v>9710246</v>
      </c>
      <c r="CU69" s="1026">
        <v>115915080</v>
      </c>
      <c r="CV69" s="1026">
        <v>114420709</v>
      </c>
      <c r="CW69" s="1026">
        <v>1494371</v>
      </c>
      <c r="CY69" s="1026">
        <v>0</v>
      </c>
      <c r="DA69" s="1026">
        <v>0</v>
      </c>
      <c r="DE69" s="1026">
        <v>0</v>
      </c>
      <c r="DI69" s="1026">
        <v>0</v>
      </c>
      <c r="DN69" s="1026">
        <v>0</v>
      </c>
      <c r="DP69" s="1026">
        <v>0</v>
      </c>
      <c r="DT69" s="1026">
        <v>0</v>
      </c>
      <c r="DY69" s="1026">
        <v>4886735</v>
      </c>
      <c r="EA69" s="1026">
        <v>0</v>
      </c>
      <c r="EB69" s="1026">
        <v>0</v>
      </c>
      <c r="ED69" s="1026">
        <v>4497359</v>
      </c>
      <c r="EE69" s="1026">
        <v>389376</v>
      </c>
      <c r="EH69" s="1026">
        <v>48135081</v>
      </c>
      <c r="EI69" s="1026">
        <v>16798233</v>
      </c>
      <c r="EJ69" s="1026">
        <v>24041656</v>
      </c>
      <c r="EK69" s="1026">
        <v>7295192</v>
      </c>
      <c r="EM69" s="1026">
        <v>46073090</v>
      </c>
      <c r="ES69" s="1027">
        <v>366273306</v>
      </c>
    </row>
    <row r="70" spans="5:149">
      <c r="E70" s="1395">
        <v>43709</v>
      </c>
      <c r="G70" s="1351">
        <v>199418</v>
      </c>
      <c r="I70" s="1026">
        <v>49125677</v>
      </c>
      <c r="J70" s="1026">
        <v>49125677</v>
      </c>
      <c r="M70" s="1026">
        <v>80190</v>
      </c>
      <c r="N70" s="1026">
        <v>80190</v>
      </c>
      <c r="O70" s="1026">
        <v>80190</v>
      </c>
      <c r="Q70" s="1026">
        <v>0</v>
      </c>
      <c r="T70" s="1026">
        <v>0</v>
      </c>
      <c r="X70" s="1026">
        <v>0</v>
      </c>
      <c r="Y70" s="1026">
        <v>0</v>
      </c>
      <c r="AB70" s="1026">
        <v>0</v>
      </c>
      <c r="AF70" s="1026">
        <v>0</v>
      </c>
      <c r="AK70" s="1026">
        <v>0</v>
      </c>
      <c r="AO70" s="1026">
        <v>23772406</v>
      </c>
      <c r="AP70" s="1026">
        <v>12769281</v>
      </c>
      <c r="AQ70" s="1026">
        <v>11003125</v>
      </c>
      <c r="AR70" s="1026">
        <v>11003125</v>
      </c>
      <c r="AS70" s="1026">
        <v>0</v>
      </c>
      <c r="AY70" s="1026">
        <v>66662792</v>
      </c>
      <c r="AZ70" s="1026">
        <v>0</v>
      </c>
      <c r="BC70" s="1026">
        <v>9869112</v>
      </c>
      <c r="BD70" s="1026">
        <v>56793680</v>
      </c>
      <c r="BE70" s="1026">
        <v>0</v>
      </c>
      <c r="BL70" s="1026">
        <v>0</v>
      </c>
      <c r="BM70" s="1026">
        <v>0</v>
      </c>
      <c r="BT70" s="1026">
        <v>0</v>
      </c>
      <c r="BU70" s="1026">
        <v>0</v>
      </c>
      <c r="CC70" s="1026">
        <v>0</v>
      </c>
      <c r="CD70" s="1026">
        <v>0</v>
      </c>
      <c r="CF70" s="1026">
        <v>0</v>
      </c>
      <c r="CJ70" s="1026">
        <v>0</v>
      </c>
      <c r="CL70" s="1026">
        <v>0</v>
      </c>
      <c r="CM70" s="1026">
        <v>0</v>
      </c>
      <c r="CQ70" s="1026">
        <v>5760046</v>
      </c>
      <c r="CS70" s="1026">
        <v>5760046</v>
      </c>
      <c r="CU70" s="1026">
        <v>118684418</v>
      </c>
      <c r="CV70" s="1026">
        <v>116844084</v>
      </c>
      <c r="CW70" s="1026">
        <v>1840334</v>
      </c>
      <c r="CY70" s="1026">
        <v>0</v>
      </c>
      <c r="DA70" s="1026">
        <v>0</v>
      </c>
      <c r="DE70" s="1026">
        <v>0</v>
      </c>
      <c r="DI70" s="1026">
        <v>0</v>
      </c>
      <c r="DN70" s="1026">
        <v>0</v>
      </c>
      <c r="DP70" s="1026">
        <v>0</v>
      </c>
      <c r="DT70" s="1026">
        <v>0</v>
      </c>
      <c r="DY70" s="1026">
        <v>6996600</v>
      </c>
      <c r="EA70" s="1026">
        <v>0</v>
      </c>
      <c r="EB70" s="1026">
        <v>0</v>
      </c>
      <c r="ED70" s="1026">
        <v>6491448</v>
      </c>
      <c r="EE70" s="1026">
        <v>505152</v>
      </c>
      <c r="EH70" s="1026">
        <v>48861485</v>
      </c>
      <c r="EI70" s="1026">
        <v>16769263</v>
      </c>
      <c r="EJ70" s="1026">
        <v>24719196</v>
      </c>
      <c r="EK70" s="1026">
        <v>7373026</v>
      </c>
      <c r="EM70" s="1026">
        <v>48107095</v>
      </c>
      <c r="ES70" s="1027">
        <v>368250127</v>
      </c>
    </row>
    <row r="71" spans="5:149">
      <c r="E71" s="1395">
        <v>43739</v>
      </c>
      <c r="G71" s="1351">
        <v>26540</v>
      </c>
      <c r="I71" s="1026">
        <v>77052084</v>
      </c>
      <c r="J71" s="1026">
        <v>77052084</v>
      </c>
      <c r="M71" s="1026">
        <v>-623314</v>
      </c>
      <c r="N71" s="1026">
        <v>-623314</v>
      </c>
      <c r="O71" s="1026">
        <v>-623314</v>
      </c>
      <c r="Q71" s="1026">
        <v>0</v>
      </c>
      <c r="T71" s="1026">
        <v>0</v>
      </c>
      <c r="X71" s="1026">
        <v>0</v>
      </c>
      <c r="Y71" s="1026">
        <v>0</v>
      </c>
      <c r="AB71" s="1026">
        <v>0</v>
      </c>
      <c r="AF71" s="1026">
        <v>0</v>
      </c>
      <c r="AK71" s="1026">
        <v>0</v>
      </c>
      <c r="AO71" s="1026">
        <v>29295003</v>
      </c>
      <c r="AP71" s="1026">
        <v>4917164</v>
      </c>
      <c r="AQ71" s="1026">
        <v>24377839</v>
      </c>
      <c r="AR71" s="1026">
        <v>24377839</v>
      </c>
      <c r="AS71" s="1026">
        <v>0</v>
      </c>
      <c r="AY71" s="1026">
        <v>61663262</v>
      </c>
      <c r="AZ71" s="1026">
        <v>0</v>
      </c>
      <c r="BC71" s="1026">
        <v>6908533</v>
      </c>
      <c r="BD71" s="1026">
        <v>54754729</v>
      </c>
      <c r="BE71" s="1026">
        <v>0</v>
      </c>
      <c r="BL71" s="1026">
        <v>0</v>
      </c>
      <c r="BM71" s="1026">
        <v>0</v>
      </c>
      <c r="BT71" s="1026">
        <v>0</v>
      </c>
      <c r="BU71" s="1026">
        <v>0</v>
      </c>
      <c r="CC71" s="1026">
        <v>0</v>
      </c>
      <c r="CD71" s="1026">
        <v>0</v>
      </c>
      <c r="CF71" s="1026">
        <v>0</v>
      </c>
      <c r="CJ71" s="1026">
        <v>0</v>
      </c>
      <c r="CL71" s="1026">
        <v>0</v>
      </c>
      <c r="CM71" s="1026">
        <v>0</v>
      </c>
      <c r="CQ71" s="1026">
        <v>3889888</v>
      </c>
      <c r="CS71" s="1026">
        <v>3889888</v>
      </c>
      <c r="CU71" s="1026">
        <v>125891240</v>
      </c>
      <c r="CV71" s="1026">
        <v>123511050</v>
      </c>
      <c r="CW71" s="1026">
        <v>2380190</v>
      </c>
      <c r="CY71" s="1026">
        <v>0</v>
      </c>
      <c r="DA71" s="1026">
        <v>0</v>
      </c>
      <c r="DE71" s="1026">
        <v>0</v>
      </c>
      <c r="DI71" s="1026">
        <v>0</v>
      </c>
      <c r="DN71" s="1026">
        <v>0</v>
      </c>
      <c r="DP71" s="1026">
        <v>0</v>
      </c>
      <c r="DT71" s="1026">
        <v>0</v>
      </c>
      <c r="DY71" s="1026">
        <v>6443365</v>
      </c>
      <c r="EA71" s="1026">
        <v>0</v>
      </c>
      <c r="EB71" s="1026">
        <v>0</v>
      </c>
      <c r="ED71" s="1026">
        <v>5918087</v>
      </c>
      <c r="EE71" s="1026">
        <v>525278</v>
      </c>
      <c r="EH71" s="1026">
        <v>58744610</v>
      </c>
      <c r="EI71" s="1026">
        <v>16740294</v>
      </c>
      <c r="EJ71" s="1026">
        <v>30885247</v>
      </c>
      <c r="EK71" s="1026">
        <v>11119069</v>
      </c>
      <c r="EM71" s="1026">
        <v>54233315</v>
      </c>
      <c r="ES71" s="1027">
        <v>416615993</v>
      </c>
    </row>
    <row r="72" spans="5:149">
      <c r="E72" s="1395">
        <v>43770</v>
      </c>
      <c r="G72" s="1351">
        <v>3005417</v>
      </c>
      <c r="I72" s="1026">
        <v>113851682</v>
      </c>
      <c r="J72" s="1026">
        <v>113851682</v>
      </c>
      <c r="M72" s="1026">
        <v>921441</v>
      </c>
      <c r="N72" s="1026">
        <v>921441</v>
      </c>
      <c r="O72" s="1026">
        <v>921441</v>
      </c>
      <c r="Q72" s="1026">
        <v>0</v>
      </c>
      <c r="T72" s="1026">
        <v>0</v>
      </c>
      <c r="X72" s="1026">
        <v>0</v>
      </c>
      <c r="Y72" s="1026">
        <v>0</v>
      </c>
      <c r="AB72" s="1026">
        <v>0</v>
      </c>
      <c r="AF72" s="1026">
        <v>0</v>
      </c>
      <c r="AK72" s="1026">
        <v>0</v>
      </c>
      <c r="AO72" s="1026">
        <v>22680000</v>
      </c>
      <c r="AP72" s="1026">
        <v>8485075</v>
      </c>
      <c r="AQ72" s="1026">
        <v>14194925</v>
      </c>
      <c r="AR72" s="1026">
        <v>14194925</v>
      </c>
      <c r="AS72" s="1026">
        <v>0</v>
      </c>
      <c r="AY72" s="1026">
        <v>71531719</v>
      </c>
      <c r="AZ72" s="1026">
        <v>0</v>
      </c>
      <c r="BC72" s="1026">
        <v>6906293</v>
      </c>
      <c r="BD72" s="1026">
        <v>64625426</v>
      </c>
      <c r="BE72" s="1026">
        <v>0</v>
      </c>
      <c r="BL72" s="1026">
        <v>0</v>
      </c>
      <c r="BM72" s="1026">
        <v>0</v>
      </c>
      <c r="BT72" s="1026">
        <v>0</v>
      </c>
      <c r="BU72" s="1026">
        <v>0</v>
      </c>
      <c r="CC72" s="1026">
        <v>0</v>
      </c>
      <c r="CD72" s="1026">
        <v>0</v>
      </c>
      <c r="CF72" s="1026">
        <v>0</v>
      </c>
      <c r="CJ72" s="1026">
        <v>0</v>
      </c>
      <c r="CL72" s="1026">
        <v>0</v>
      </c>
      <c r="CM72" s="1026">
        <v>0</v>
      </c>
      <c r="CQ72" s="1026">
        <v>11803988</v>
      </c>
      <c r="CS72" s="1026">
        <v>11803988</v>
      </c>
      <c r="CU72" s="1026">
        <v>129784245</v>
      </c>
      <c r="CV72" s="1026">
        <v>127510021</v>
      </c>
      <c r="CW72" s="1026">
        <v>2274224</v>
      </c>
      <c r="CY72" s="1026">
        <v>0</v>
      </c>
      <c r="DA72" s="1026">
        <v>0</v>
      </c>
      <c r="DE72" s="1026">
        <v>0</v>
      </c>
      <c r="DI72" s="1026">
        <v>0</v>
      </c>
      <c r="DN72" s="1026">
        <v>0</v>
      </c>
      <c r="DP72" s="1026">
        <v>0</v>
      </c>
      <c r="DT72" s="1026">
        <v>0</v>
      </c>
      <c r="DY72" s="1026">
        <v>6391186</v>
      </c>
      <c r="EA72" s="1026">
        <v>0</v>
      </c>
      <c r="EB72" s="1026">
        <v>0</v>
      </c>
      <c r="ED72" s="1026">
        <v>5856242</v>
      </c>
      <c r="EE72" s="1026">
        <v>534944</v>
      </c>
      <c r="EH72" s="1026">
        <v>61689306</v>
      </c>
      <c r="EI72" s="1026">
        <v>16711324</v>
      </c>
      <c r="EJ72" s="1026">
        <v>31969992</v>
      </c>
      <c r="EK72" s="1026">
        <v>13007990</v>
      </c>
      <c r="EM72" s="1026">
        <v>55260663</v>
      </c>
      <c r="ES72" s="1027">
        <v>476919647</v>
      </c>
    </row>
    <row r="73" spans="5:149">
      <c r="E73" s="1395">
        <v>43800</v>
      </c>
      <c r="G73" s="1351">
        <v>2153239</v>
      </c>
      <c r="I73" s="1026">
        <f>+J73+K73</f>
        <v>154510782</v>
      </c>
      <c r="J73" s="1026">
        <v>154510782</v>
      </c>
      <c r="M73" s="1026">
        <f>+N73+Q73+T73</f>
        <v>172534</v>
      </c>
      <c r="N73" s="1026">
        <f>+O73+P73</f>
        <v>172534</v>
      </c>
      <c r="O73" s="1026">
        <v>172534</v>
      </c>
      <c r="Q73" s="1026">
        <f>+R73+S73</f>
        <v>0</v>
      </c>
      <c r="T73" s="1026">
        <f>+U73+V73</f>
        <v>0</v>
      </c>
      <c r="X73" s="1026">
        <f>+Y73+AB73</f>
        <v>0</v>
      </c>
      <c r="Y73" s="1026">
        <f>+Z73+AA73</f>
        <v>0</v>
      </c>
      <c r="AB73" s="1026">
        <f>+AC73+AD73</f>
        <v>0</v>
      </c>
      <c r="AF73" s="1026">
        <f>+AG73+AH73+AI73</f>
        <v>0</v>
      </c>
      <c r="AK73" s="1026">
        <f>+AL73+AM73</f>
        <v>0</v>
      </c>
      <c r="AO73" s="1026">
        <f>+AP73+AQ73+AT73+AU73+AV73+AW73</f>
        <v>27336604</v>
      </c>
      <c r="AP73" s="1026">
        <v>2322173</v>
      </c>
      <c r="AQ73" s="1026">
        <f>+AR73+AS73</f>
        <v>25014431</v>
      </c>
      <c r="AR73" s="1026">
        <v>25014431</v>
      </c>
      <c r="AS73" s="1026">
        <v>0</v>
      </c>
      <c r="AY73" s="1026">
        <f>+AZ73+BC73+BD73+BE73+BJ73</f>
        <v>62965311</v>
      </c>
      <c r="AZ73" s="1026">
        <f>+BA73+BB73</f>
        <v>0</v>
      </c>
      <c r="BC73" s="1026">
        <v>3947706</v>
      </c>
      <c r="BD73" s="1026">
        <v>59017605</v>
      </c>
      <c r="BE73" s="1026">
        <f>+BF73+BG73+BH73+BI73</f>
        <v>0</v>
      </c>
      <c r="BL73" s="1026">
        <f>+BM73+BQ73+BR73</f>
        <v>0</v>
      </c>
      <c r="BM73" s="1026">
        <f>+BN73+BO73+BP73</f>
        <v>0</v>
      </c>
      <c r="BT73" s="1026">
        <f>+BU73+BY73+BZ73+CA73</f>
        <v>0</v>
      </c>
      <c r="BU73" s="1026">
        <f>+BV73+BW73+BX73</f>
        <v>0</v>
      </c>
      <c r="CC73" s="1026">
        <f>+CD73+CJ73</f>
        <v>0</v>
      </c>
      <c r="CD73" s="1026">
        <f>+CE73+CF73+CG73+CH73+CI73</f>
        <v>0</v>
      </c>
      <c r="CF73" s="1026">
        <v>0</v>
      </c>
      <c r="CJ73" s="1026">
        <f>+CK73+CL73+CM73+CN73+CO73</f>
        <v>0</v>
      </c>
      <c r="CL73" s="1026">
        <v>0</v>
      </c>
      <c r="CM73" s="1026">
        <v>0</v>
      </c>
      <c r="CQ73" s="1026">
        <f>+CR73+CS73</f>
        <v>26589136</v>
      </c>
      <c r="CS73" s="1026">
        <v>26589136</v>
      </c>
      <c r="CU73" s="1026">
        <f>+CV73+CW73</f>
        <v>137861074</v>
      </c>
      <c r="CV73" s="1026">
        <v>134257766</v>
      </c>
      <c r="CW73" s="1026">
        <v>3603308</v>
      </c>
      <c r="CY73" s="1026">
        <f>+DA73+DE73+DI73</f>
        <v>0</v>
      </c>
      <c r="DA73" s="1026">
        <f>+DB73+DC73+DD73</f>
        <v>0</v>
      </c>
      <c r="DE73" s="1026">
        <f>+DF73+DG73+DH73</f>
        <v>0</v>
      </c>
      <c r="DI73" s="1026">
        <f>+DJ73+DK73+DL73</f>
        <v>0</v>
      </c>
      <c r="DN73" s="1026">
        <f>+DP73+DT73</f>
        <v>0</v>
      </c>
      <c r="DP73" s="1026">
        <f>+DQ73+DR73+DS73</f>
        <v>0</v>
      </c>
      <c r="DT73" s="1026">
        <f>+DU73+DV73+DW73</f>
        <v>0</v>
      </c>
      <c r="DY73" s="1026">
        <f>+EA73+EB73+EC73+ED73+EE73</f>
        <v>5895703</v>
      </c>
      <c r="EA73" s="1026">
        <v>0</v>
      </c>
      <c r="EB73" s="1026">
        <v>0</v>
      </c>
      <c r="ED73" s="1026">
        <v>5339248</v>
      </c>
      <c r="EE73" s="1026">
        <v>556455</v>
      </c>
      <c r="EH73" s="1026">
        <f>+EI73+EJ73+EK73</f>
        <v>62110181</v>
      </c>
      <c r="EI73" s="1026">
        <v>16682355</v>
      </c>
      <c r="EJ73" s="1026">
        <f>21669198+10770420</f>
        <v>32439618</v>
      </c>
      <c r="EK73" s="1026">
        <v>12988208</v>
      </c>
      <c r="EM73" s="1026">
        <v>61153974</v>
      </c>
      <c r="ES73" s="1027">
        <f>+G73+I73+M73+X73+AF73+AK73+AO73+AY73+BL73+BT73+CC73+CQ73+CU73+CY73+DN73+DY73+EH73+EM73</f>
        <v>540748538</v>
      </c>
    </row>
    <row r="76" spans="5:149">
      <c r="E76" s="1790">
        <v>43831</v>
      </c>
      <c r="G76" s="1351">
        <v>1291638</v>
      </c>
      <c r="I76" s="1026">
        <v>91787456</v>
      </c>
      <c r="J76" s="1026">
        <v>91787456</v>
      </c>
      <c r="M76" s="1026">
        <v>1829217</v>
      </c>
      <c r="N76" s="1026">
        <v>1829217</v>
      </c>
      <c r="O76" s="1026">
        <v>1829217</v>
      </c>
      <c r="Q76" s="1026">
        <v>0</v>
      </c>
      <c r="T76" s="1026">
        <v>0</v>
      </c>
      <c r="X76" s="1026">
        <v>0</v>
      </c>
      <c r="Y76" s="1026">
        <v>0</v>
      </c>
      <c r="AB76" s="1026">
        <v>0</v>
      </c>
      <c r="AF76" s="1026">
        <v>0</v>
      </c>
      <c r="AK76" s="1026">
        <v>0</v>
      </c>
      <c r="AO76" s="1026">
        <v>22330170</v>
      </c>
      <c r="AP76" s="1026">
        <v>8698205</v>
      </c>
      <c r="AQ76" s="1026">
        <v>13631965</v>
      </c>
      <c r="AR76" s="1026">
        <v>13631965</v>
      </c>
      <c r="AS76" s="1026">
        <v>0</v>
      </c>
      <c r="AY76" s="1026">
        <v>59010943</v>
      </c>
      <c r="AZ76" s="1026">
        <v>0</v>
      </c>
      <c r="BC76" s="1026">
        <v>3947404</v>
      </c>
      <c r="BD76" s="1026">
        <v>55063539</v>
      </c>
      <c r="BE76" s="1026">
        <v>0</v>
      </c>
      <c r="BL76" s="1026">
        <v>0</v>
      </c>
      <c r="BM76" s="1026">
        <v>0</v>
      </c>
      <c r="BT76" s="1026">
        <v>0</v>
      </c>
      <c r="BU76" s="1026">
        <v>0</v>
      </c>
      <c r="CC76" s="1026">
        <v>0</v>
      </c>
      <c r="CD76" s="1026">
        <v>0</v>
      </c>
      <c r="CF76" s="1026">
        <v>0</v>
      </c>
      <c r="CJ76" s="1026">
        <v>0</v>
      </c>
      <c r="CL76" s="1026">
        <v>0</v>
      </c>
      <c r="CM76" s="1026">
        <v>0</v>
      </c>
      <c r="CQ76" s="1026">
        <v>33007161</v>
      </c>
      <c r="CS76" s="1026">
        <v>33007161</v>
      </c>
      <c r="CU76" s="1026">
        <v>156041546</v>
      </c>
      <c r="CV76" s="1026">
        <v>147540572</v>
      </c>
      <c r="CW76" s="1026">
        <v>8500974</v>
      </c>
      <c r="CY76" s="1026">
        <v>0</v>
      </c>
      <c r="DA76" s="1026">
        <v>0</v>
      </c>
      <c r="DE76" s="1026">
        <v>0</v>
      </c>
      <c r="DI76" s="1026">
        <v>0</v>
      </c>
      <c r="DN76" s="1026">
        <v>0</v>
      </c>
      <c r="DP76" s="1026">
        <v>0</v>
      </c>
      <c r="DT76" s="1026">
        <v>0</v>
      </c>
      <c r="DY76" s="1026">
        <v>9416124</v>
      </c>
      <c r="EA76" s="1026">
        <v>0</v>
      </c>
      <c r="EB76" s="1026">
        <v>0</v>
      </c>
      <c r="ED76" s="1026">
        <v>8851676</v>
      </c>
      <c r="EE76" s="1026">
        <v>564448</v>
      </c>
      <c r="EH76" s="1026">
        <v>62484031</v>
      </c>
      <c r="EI76" s="1026">
        <v>16653385</v>
      </c>
      <c r="EJ76" s="1026">
        <v>32973454</v>
      </c>
      <c r="EK76" s="1026">
        <v>12857192</v>
      </c>
      <c r="EM76" s="1026">
        <v>64411418</v>
      </c>
      <c r="ES76" s="1027">
        <v>501609704</v>
      </c>
    </row>
    <row r="77" spans="5:149">
      <c r="E77" s="1790">
        <v>43862</v>
      </c>
      <c r="G77" s="1351">
        <v>899593</v>
      </c>
      <c r="I77" s="1026">
        <v>104543754</v>
      </c>
      <c r="J77" s="1026">
        <v>104543754</v>
      </c>
      <c r="M77" s="1026">
        <v>1264061</v>
      </c>
      <c r="N77" s="1026">
        <v>1264061</v>
      </c>
      <c r="O77" s="1026">
        <v>1264061</v>
      </c>
      <c r="Q77" s="1026">
        <v>0</v>
      </c>
      <c r="T77" s="1026">
        <v>0</v>
      </c>
      <c r="X77" s="1026">
        <v>0</v>
      </c>
      <c r="Y77" s="1026">
        <v>0</v>
      </c>
      <c r="AB77" s="1026">
        <v>0</v>
      </c>
      <c r="AF77" s="1026">
        <v>0</v>
      </c>
      <c r="AK77" s="1026">
        <v>0</v>
      </c>
      <c r="AO77" s="1026">
        <v>18905505</v>
      </c>
      <c r="AP77" s="1026">
        <v>11639558</v>
      </c>
      <c r="AQ77" s="1026">
        <v>7265947</v>
      </c>
      <c r="AR77" s="1026">
        <v>7265947</v>
      </c>
      <c r="AS77" s="1026">
        <v>0</v>
      </c>
      <c r="AY77" s="1026">
        <v>57924271</v>
      </c>
      <c r="AZ77" s="1026">
        <v>0</v>
      </c>
      <c r="BC77" s="1026">
        <v>3947132</v>
      </c>
      <c r="BD77" s="1026">
        <v>53977139</v>
      </c>
      <c r="BE77" s="1026">
        <v>0</v>
      </c>
      <c r="BL77" s="1026">
        <v>0</v>
      </c>
      <c r="BM77" s="1026">
        <v>0</v>
      </c>
      <c r="BT77" s="1026">
        <v>0</v>
      </c>
      <c r="BU77" s="1026">
        <v>0</v>
      </c>
      <c r="CC77" s="1026">
        <v>0</v>
      </c>
      <c r="CD77" s="1026">
        <v>0</v>
      </c>
      <c r="CF77" s="1026">
        <v>0</v>
      </c>
      <c r="CJ77" s="1026">
        <v>0</v>
      </c>
      <c r="CL77" s="1026">
        <v>0</v>
      </c>
      <c r="CM77" s="1026">
        <v>0</v>
      </c>
      <c r="CQ77" s="1026">
        <v>26094474</v>
      </c>
      <c r="CS77" s="1026">
        <v>26094474</v>
      </c>
      <c r="CU77" s="1026">
        <v>179823512</v>
      </c>
      <c r="CV77" s="1026">
        <v>170734546</v>
      </c>
      <c r="CW77" s="1026">
        <v>9088966</v>
      </c>
      <c r="CY77" s="1026">
        <v>0</v>
      </c>
      <c r="DA77" s="1026">
        <v>0</v>
      </c>
      <c r="DE77" s="1026">
        <v>0</v>
      </c>
      <c r="DI77" s="1026">
        <v>0</v>
      </c>
      <c r="DN77" s="1026">
        <v>0</v>
      </c>
      <c r="DP77" s="1026">
        <v>0</v>
      </c>
      <c r="DT77" s="1026">
        <v>0</v>
      </c>
      <c r="DY77" s="1026">
        <v>11216732</v>
      </c>
      <c r="EA77" s="1026">
        <v>0</v>
      </c>
      <c r="EB77" s="1026">
        <v>0</v>
      </c>
      <c r="ED77" s="1026">
        <v>10637273</v>
      </c>
      <c r="EE77" s="1026">
        <v>579459</v>
      </c>
      <c r="EH77" s="1026">
        <v>127935400</v>
      </c>
      <c r="EI77" s="1026">
        <v>36450973</v>
      </c>
      <c r="EJ77" s="1026">
        <v>72723541</v>
      </c>
      <c r="EK77" s="1026">
        <v>18760886</v>
      </c>
      <c r="EM77" s="1026">
        <v>96066316</v>
      </c>
      <c r="ES77" s="1027">
        <v>624673618</v>
      </c>
    </row>
    <row r="78" spans="5:149">
      <c r="E78" s="1790">
        <v>43891</v>
      </c>
      <c r="G78" s="1351">
        <v>1135056.997429</v>
      </c>
      <c r="I78" s="1026">
        <v>196654314.34094322</v>
      </c>
      <c r="J78" s="1026">
        <v>196654314.34094322</v>
      </c>
      <c r="M78" s="1026">
        <v>2105699.404631</v>
      </c>
      <c r="N78" s="1026">
        <v>2105699.404631</v>
      </c>
      <c r="O78" s="1026">
        <v>2105699.404631</v>
      </c>
      <c r="Q78" s="1026">
        <v>0</v>
      </c>
      <c r="T78" s="1026">
        <v>0</v>
      </c>
      <c r="X78" s="1026">
        <v>0</v>
      </c>
      <c r="Y78" s="1026">
        <v>0</v>
      </c>
      <c r="AB78" s="1026">
        <v>0</v>
      </c>
      <c r="AF78" s="1026">
        <v>0</v>
      </c>
      <c r="AK78" s="1026">
        <v>0</v>
      </c>
      <c r="AO78" s="1026">
        <v>32430887.249948699</v>
      </c>
      <c r="AP78" s="1026">
        <v>14285851.749948699</v>
      </c>
      <c r="AQ78" s="1026">
        <v>18145035.5</v>
      </c>
      <c r="AR78" s="1026">
        <v>18145035.5</v>
      </c>
      <c r="AS78" s="1026">
        <v>0</v>
      </c>
      <c r="AY78" s="1026">
        <v>57919517.972439945</v>
      </c>
      <c r="AZ78" s="1026">
        <v>0</v>
      </c>
      <c r="BC78" s="1026">
        <v>3946820.8333828337</v>
      </c>
      <c r="BD78" s="1026">
        <v>53972697.139057107</v>
      </c>
      <c r="BE78" s="1026">
        <v>0</v>
      </c>
      <c r="BL78" s="1026">
        <v>0</v>
      </c>
      <c r="BM78" s="1026">
        <v>0</v>
      </c>
      <c r="BT78" s="1026">
        <v>0</v>
      </c>
      <c r="BU78" s="1026">
        <v>0</v>
      </c>
      <c r="CC78" s="1026">
        <v>0</v>
      </c>
      <c r="CD78" s="1026">
        <v>0</v>
      </c>
      <c r="CF78" s="1026">
        <v>0</v>
      </c>
      <c r="CJ78" s="1026">
        <v>0</v>
      </c>
      <c r="CL78" s="1026">
        <v>0</v>
      </c>
      <c r="CM78" s="1026">
        <v>0</v>
      </c>
      <c r="CQ78" s="1026">
        <v>33500034.725247469</v>
      </c>
      <c r="CS78" s="1026">
        <v>33500034.725247469</v>
      </c>
      <c r="CU78" s="1026">
        <v>237257536.79274666</v>
      </c>
      <c r="CV78" s="1026">
        <v>225902553.37659729</v>
      </c>
      <c r="CW78" s="1026">
        <v>11354983.416149393</v>
      </c>
      <c r="CY78" s="1026">
        <v>0</v>
      </c>
      <c r="DA78" s="1026">
        <v>0</v>
      </c>
      <c r="DE78" s="1026">
        <v>0</v>
      </c>
      <c r="DI78" s="1026">
        <v>0</v>
      </c>
      <c r="DN78" s="1026">
        <v>0</v>
      </c>
      <c r="DP78" s="1026">
        <v>0</v>
      </c>
      <c r="DT78" s="1026">
        <v>0</v>
      </c>
      <c r="DY78" s="1026">
        <v>11423517.75</v>
      </c>
      <c r="EA78" s="1026">
        <v>0</v>
      </c>
      <c r="EB78" s="1026">
        <v>0</v>
      </c>
      <c r="ED78" s="1026">
        <v>10637273</v>
      </c>
      <c r="EE78" s="1026">
        <v>786244.75</v>
      </c>
      <c r="EH78" s="1026">
        <v>132488158.10000001</v>
      </c>
      <c r="EI78" s="1026">
        <v>41577093.090000004</v>
      </c>
      <c r="EJ78" s="1026">
        <v>72287872.090000004</v>
      </c>
      <c r="EK78" s="1026">
        <v>18623192.920000002</v>
      </c>
      <c r="EM78" s="1026">
        <v>141950067.06811121</v>
      </c>
      <c r="ES78" s="1027">
        <v>846864790.40149724</v>
      </c>
    </row>
    <row r="79" spans="5:149">
      <c r="E79" s="1790">
        <v>43922</v>
      </c>
      <c r="G79" s="1351">
        <v>2103709.5974289998</v>
      </c>
      <c r="I79" s="1026">
        <v>337664558.44459623</v>
      </c>
      <c r="J79" s="1026">
        <v>337664558.44459623</v>
      </c>
      <c r="M79" s="1026">
        <v>1389276.5560139976</v>
      </c>
      <c r="N79" s="1026">
        <v>1389276.5560139976</v>
      </c>
      <c r="O79" s="1026">
        <v>1389276.5560139976</v>
      </c>
      <c r="Q79" s="1026">
        <v>0</v>
      </c>
      <c r="T79" s="1026">
        <v>0</v>
      </c>
      <c r="X79" s="1026">
        <v>0</v>
      </c>
      <c r="Y79" s="1026">
        <v>0</v>
      </c>
      <c r="AB79" s="1026">
        <v>0</v>
      </c>
      <c r="AF79" s="1026">
        <v>0</v>
      </c>
      <c r="AK79" s="1026">
        <v>0</v>
      </c>
      <c r="AO79" s="1026">
        <v>29133531.38824793</v>
      </c>
      <c r="AP79" s="1026">
        <v>2125267.2767814305</v>
      </c>
      <c r="AQ79" s="1026">
        <v>27008264.111466501</v>
      </c>
      <c r="AR79" s="1026">
        <v>27008264.111466501</v>
      </c>
      <c r="AS79" s="1026">
        <v>0</v>
      </c>
      <c r="AY79" s="1026">
        <v>54290501.512059115</v>
      </c>
      <c r="AZ79" s="1026">
        <v>0</v>
      </c>
      <c r="BC79" s="1026">
        <v>3946529.1667207084</v>
      </c>
      <c r="BD79" s="1026">
        <v>50343972.345338404</v>
      </c>
      <c r="BE79" s="1026">
        <v>0</v>
      </c>
      <c r="BL79" s="1026">
        <v>0</v>
      </c>
      <c r="BM79" s="1026">
        <v>0</v>
      </c>
      <c r="BT79" s="1026">
        <v>0</v>
      </c>
      <c r="BU79" s="1026">
        <v>0</v>
      </c>
      <c r="CC79" s="1026">
        <v>0</v>
      </c>
      <c r="CD79" s="1026">
        <v>0</v>
      </c>
      <c r="CF79" s="1026">
        <v>0</v>
      </c>
      <c r="CJ79" s="1026">
        <v>0</v>
      </c>
      <c r="CL79" s="1026">
        <v>0</v>
      </c>
      <c r="CM79" s="1026">
        <v>0</v>
      </c>
      <c r="CQ79" s="1026">
        <v>9140714.6994619332</v>
      </c>
      <c r="CS79" s="1026">
        <v>9140714.6994619332</v>
      </c>
      <c r="CU79" s="1026">
        <v>232499214.2412273</v>
      </c>
      <c r="CV79" s="1026">
        <v>221743249.14350766</v>
      </c>
      <c r="CW79" s="1026">
        <v>10755965.097719649</v>
      </c>
      <c r="CY79" s="1026">
        <v>0</v>
      </c>
      <c r="DA79" s="1026">
        <v>0</v>
      </c>
      <c r="DE79" s="1026">
        <v>0</v>
      </c>
      <c r="DI79" s="1026">
        <v>0</v>
      </c>
      <c r="DN79" s="1026">
        <v>0</v>
      </c>
      <c r="DP79" s="1026">
        <v>0</v>
      </c>
      <c r="DT79" s="1026">
        <v>0</v>
      </c>
      <c r="DY79" s="1026">
        <v>12830625.960000001</v>
      </c>
      <c r="EA79" s="1026">
        <v>0</v>
      </c>
      <c r="EB79" s="1026">
        <v>0</v>
      </c>
      <c r="ED79" s="1026">
        <v>12073817.470000001</v>
      </c>
      <c r="EE79" s="1026">
        <v>756808.49</v>
      </c>
      <c r="EH79" s="1026">
        <v>131511903.05928816</v>
      </c>
      <c r="EI79" s="1026">
        <v>41453357.081124999</v>
      </c>
      <c r="EJ79" s="1026">
        <v>71747547.4859806</v>
      </c>
      <c r="EK79" s="1026">
        <v>18310998.492182564</v>
      </c>
      <c r="EM79" s="1026">
        <v>121223163.39185989</v>
      </c>
      <c r="ES79" s="1027">
        <v>931787198.85018349</v>
      </c>
    </row>
    <row r="80" spans="5:149">
      <c r="E80" s="1790">
        <v>43952</v>
      </c>
      <c r="G80" s="1351">
        <v>5972537.547429</v>
      </c>
      <c r="I80" s="1026">
        <v>300162845.64478451</v>
      </c>
      <c r="J80" s="1026">
        <v>300162845.64478451</v>
      </c>
      <c r="M80" s="1026">
        <v>1372728.7354197651</v>
      </c>
      <c r="N80" s="1026">
        <v>1372728.7354197651</v>
      </c>
      <c r="O80" s="1026">
        <v>1372728.7354197651</v>
      </c>
      <c r="Q80" s="1026">
        <v>0</v>
      </c>
      <c r="T80" s="1026">
        <v>0</v>
      </c>
      <c r="X80" s="1026">
        <v>0</v>
      </c>
      <c r="Y80" s="1026">
        <v>0</v>
      </c>
      <c r="AB80" s="1026">
        <v>0</v>
      </c>
      <c r="AF80" s="1026">
        <v>0</v>
      </c>
      <c r="AK80" s="1026">
        <v>0</v>
      </c>
      <c r="AO80" s="1026">
        <v>31649768.685797393</v>
      </c>
      <c r="AP80" s="1026">
        <v>2516455.0772838602</v>
      </c>
      <c r="AQ80" s="1026">
        <v>29133313.608513534</v>
      </c>
      <c r="AR80" s="1026">
        <v>29133313.608513534</v>
      </c>
      <c r="AS80" s="1026">
        <v>0</v>
      </c>
      <c r="AY80" s="1026">
        <v>35267747.945732452</v>
      </c>
      <c r="AZ80" s="1026">
        <v>0</v>
      </c>
      <c r="BC80" s="1026">
        <v>0</v>
      </c>
      <c r="BD80" s="1026">
        <v>35267747.945732452</v>
      </c>
      <c r="BE80" s="1026">
        <v>0</v>
      </c>
      <c r="BL80" s="1026">
        <v>0</v>
      </c>
      <c r="BM80" s="1026">
        <v>0</v>
      </c>
      <c r="BT80" s="1026">
        <v>0</v>
      </c>
      <c r="BU80" s="1026">
        <v>0</v>
      </c>
      <c r="CC80" s="1026">
        <v>0</v>
      </c>
      <c r="CD80" s="1026">
        <v>0</v>
      </c>
      <c r="CF80" s="1026">
        <v>0</v>
      </c>
      <c r="CJ80" s="1026">
        <v>0</v>
      </c>
      <c r="CL80" s="1026">
        <v>0</v>
      </c>
      <c r="CM80" s="1026">
        <v>0</v>
      </c>
      <c r="CQ80" s="1026">
        <v>25109249.013473362</v>
      </c>
      <c r="CS80" s="1026">
        <v>25109249.013473362</v>
      </c>
      <c r="CU80" s="1026">
        <v>235998379.46043411</v>
      </c>
      <c r="CV80" s="1026">
        <v>224684475.33269501</v>
      </c>
      <c r="CW80" s="1026">
        <v>11313904.127739102</v>
      </c>
      <c r="CY80" s="1026">
        <v>0</v>
      </c>
      <c r="DA80" s="1026">
        <v>0</v>
      </c>
      <c r="DE80" s="1026">
        <v>0</v>
      </c>
      <c r="DI80" s="1026">
        <v>0</v>
      </c>
      <c r="DN80" s="1026">
        <v>0</v>
      </c>
      <c r="DP80" s="1026">
        <v>0</v>
      </c>
      <c r="DT80" s="1026">
        <v>0</v>
      </c>
      <c r="DY80" s="1026">
        <v>54234865.899999999</v>
      </c>
      <c r="EA80" s="1026">
        <v>0</v>
      </c>
      <c r="EB80" s="1026">
        <v>0</v>
      </c>
      <c r="ED80" s="1026">
        <v>53463771.460000001</v>
      </c>
      <c r="EE80" s="1026">
        <v>771094.44</v>
      </c>
      <c r="EH80" s="1026">
        <v>130421445.77</v>
      </c>
      <c r="EI80" s="1026">
        <v>41535655.039999999</v>
      </c>
      <c r="EJ80" s="1026">
        <v>70886986.689999998</v>
      </c>
      <c r="EK80" s="1026">
        <v>17998804.040000003</v>
      </c>
      <c r="EM80" s="1026">
        <v>125005760.1871784</v>
      </c>
    </row>
    <row r="81" spans="5:149">
      <c r="E81" s="1790">
        <v>43983</v>
      </c>
      <c r="G81" s="1351">
        <v>2813622.9499999997</v>
      </c>
      <c r="I81" s="1026">
        <v>230391215.29816765</v>
      </c>
      <c r="J81" s="1026">
        <v>230391215.29816765</v>
      </c>
      <c r="M81" s="1026">
        <v>5538911.6252086479</v>
      </c>
      <c r="N81" s="1026">
        <v>5538911.6252086479</v>
      </c>
      <c r="O81" s="1026">
        <v>5538911.6252086479</v>
      </c>
      <c r="Q81" s="1026">
        <v>0</v>
      </c>
      <c r="T81" s="1026">
        <v>0</v>
      </c>
      <c r="X81" s="1026">
        <v>0</v>
      </c>
      <c r="Y81" s="1026">
        <v>0</v>
      </c>
      <c r="AB81" s="1026">
        <v>0</v>
      </c>
      <c r="AF81" s="1026">
        <v>0</v>
      </c>
      <c r="AK81" s="1026">
        <v>0</v>
      </c>
      <c r="AO81" s="1026">
        <v>58624219.264434747</v>
      </c>
      <c r="AP81" s="1026">
        <v>44479946.262166299</v>
      </c>
      <c r="AQ81" s="1026">
        <v>14144273.00226845</v>
      </c>
      <c r="AR81" s="1026">
        <v>14144273.00226845</v>
      </c>
      <c r="AS81" s="1026">
        <v>0</v>
      </c>
      <c r="AY81" s="1026">
        <v>36354804.033617675</v>
      </c>
      <c r="AZ81" s="1026">
        <v>0</v>
      </c>
      <c r="BC81" s="1026">
        <v>0</v>
      </c>
      <c r="BD81" s="1026">
        <v>36354804.033617675</v>
      </c>
      <c r="BE81" s="1026">
        <v>0</v>
      </c>
      <c r="BL81" s="1026">
        <v>0</v>
      </c>
      <c r="BM81" s="1026">
        <v>0</v>
      </c>
      <c r="BT81" s="1026">
        <v>0</v>
      </c>
      <c r="BU81" s="1026">
        <v>0</v>
      </c>
      <c r="CC81" s="1026">
        <v>0</v>
      </c>
      <c r="CD81" s="1026">
        <v>0</v>
      </c>
      <c r="CF81" s="1026">
        <v>0</v>
      </c>
      <c r="CJ81" s="1026">
        <v>0</v>
      </c>
      <c r="CL81" s="1026">
        <v>0</v>
      </c>
      <c r="CM81" s="1026">
        <v>0</v>
      </c>
      <c r="CQ81" s="1026">
        <v>54729954.39542903</v>
      </c>
      <c r="CS81" s="1026">
        <v>54729954.39542903</v>
      </c>
      <c r="CU81" s="1026">
        <v>242496381.37397051</v>
      </c>
      <c r="CV81" s="1026">
        <v>229886640.64116141</v>
      </c>
      <c r="CW81" s="1026">
        <v>12609740.732809089</v>
      </c>
      <c r="CY81" s="1026">
        <v>0</v>
      </c>
      <c r="DA81" s="1026">
        <v>0</v>
      </c>
      <c r="DE81" s="1026">
        <v>0</v>
      </c>
      <c r="DI81" s="1026">
        <v>0</v>
      </c>
      <c r="DN81" s="1026">
        <v>0</v>
      </c>
      <c r="DP81" s="1026">
        <v>0</v>
      </c>
      <c r="DT81" s="1026">
        <v>0</v>
      </c>
      <c r="DY81" s="1026">
        <v>71365449.900999993</v>
      </c>
      <c r="EA81" s="1026">
        <v>0</v>
      </c>
      <c r="EB81" s="1026">
        <v>0</v>
      </c>
      <c r="ED81" s="1026">
        <v>69817786.909999996</v>
      </c>
      <c r="EE81" s="1026">
        <v>1547662.9910000002</v>
      </c>
      <c r="EH81" s="1026">
        <v>129582191.8804433</v>
      </c>
      <c r="EI81" s="1026">
        <v>41863478.206875004</v>
      </c>
      <c r="EJ81" s="1026">
        <v>70032103.755859405</v>
      </c>
      <c r="EK81" s="1026">
        <v>17686609.9177089</v>
      </c>
      <c r="EM81" s="1026">
        <v>137706980.9096435</v>
      </c>
      <c r="ES81" s="1027">
        <v>969603731.63191509</v>
      </c>
    </row>
    <row r="82" spans="5:149">
      <c r="E82" s="1790">
        <v>44013</v>
      </c>
      <c r="G82" s="1351">
        <v>3746394.49</v>
      </c>
      <c r="I82" s="1026">
        <v>789904478.59357476</v>
      </c>
      <c r="J82" s="1026">
        <v>789904478.59357476</v>
      </c>
      <c r="M82" s="1026">
        <v>5046321.1298672818</v>
      </c>
      <c r="N82" s="1026">
        <v>5046321.1298672818</v>
      </c>
      <c r="O82" s="1026">
        <v>5046321.1298672818</v>
      </c>
      <c r="Q82" s="1026">
        <v>0</v>
      </c>
      <c r="T82" s="1026">
        <v>0</v>
      </c>
      <c r="X82" s="1026">
        <v>0</v>
      </c>
      <c r="Y82" s="1026">
        <v>0</v>
      </c>
      <c r="AB82" s="1026">
        <v>0</v>
      </c>
      <c r="AF82" s="1026">
        <v>0</v>
      </c>
      <c r="AK82" s="1026">
        <v>0</v>
      </c>
      <c r="AO82" s="1026">
        <v>60315722.640866712</v>
      </c>
      <c r="AP82" s="1026">
        <v>39846695.555766694</v>
      </c>
      <c r="AQ82" s="1026">
        <v>20469027.085100017</v>
      </c>
      <c r="AR82" s="1026">
        <v>20469027.085100017</v>
      </c>
      <c r="AS82" s="1026">
        <v>0</v>
      </c>
      <c r="AY82" s="1026">
        <v>54644173.97269991</v>
      </c>
      <c r="AZ82" s="1026">
        <v>0</v>
      </c>
      <c r="BC82" s="1026">
        <v>0</v>
      </c>
      <c r="BD82" s="1026">
        <v>54644173.97269991</v>
      </c>
      <c r="BE82" s="1026">
        <v>0</v>
      </c>
      <c r="BL82" s="1026">
        <v>0</v>
      </c>
      <c r="BM82" s="1026">
        <v>0</v>
      </c>
      <c r="BT82" s="1026">
        <v>0</v>
      </c>
      <c r="BU82" s="1026">
        <v>0</v>
      </c>
      <c r="CC82" s="1026">
        <v>0</v>
      </c>
      <c r="CD82" s="1026">
        <v>0</v>
      </c>
      <c r="CF82" s="1026">
        <v>0</v>
      </c>
      <c r="CJ82" s="1026">
        <v>0</v>
      </c>
      <c r="CL82" s="1026">
        <v>0</v>
      </c>
      <c r="CM82" s="1026">
        <v>0</v>
      </c>
      <c r="CQ82" s="1026">
        <v>34487937.121025845</v>
      </c>
      <c r="CS82" s="1026">
        <v>34487937.121025845</v>
      </c>
      <c r="CU82" s="1026">
        <v>251759763.27651218</v>
      </c>
      <c r="CV82" s="1026">
        <v>228526917.90034062</v>
      </c>
      <c r="CW82" s="1026">
        <v>23232845.376171563</v>
      </c>
      <c r="CY82" s="1026">
        <v>0</v>
      </c>
      <c r="DA82" s="1026">
        <v>0</v>
      </c>
      <c r="DE82" s="1026">
        <v>0</v>
      </c>
      <c r="DI82" s="1026">
        <v>0</v>
      </c>
      <c r="DN82" s="1026">
        <v>0</v>
      </c>
      <c r="DP82" s="1026">
        <v>0</v>
      </c>
      <c r="DT82" s="1026">
        <v>0</v>
      </c>
      <c r="DY82" s="1026">
        <v>71979071.069999993</v>
      </c>
      <c r="EA82" s="1026">
        <v>0</v>
      </c>
      <c r="EB82" s="1026">
        <v>0</v>
      </c>
      <c r="ED82" s="1026">
        <v>69817786.909999996</v>
      </c>
      <c r="EE82" s="1026">
        <v>2161284.16</v>
      </c>
      <c r="EH82" s="1026">
        <v>309532874.28999996</v>
      </c>
      <c r="EI82" s="1026">
        <v>130256095.36999999</v>
      </c>
      <c r="EJ82" s="1026">
        <v>120035940.03</v>
      </c>
      <c r="EK82" s="1026">
        <v>59240838.890000001</v>
      </c>
      <c r="EM82" s="1026">
        <v>242763056.84330428</v>
      </c>
      <c r="ES82" s="1027">
        <v>1824179793.4278507</v>
      </c>
    </row>
    <row r="83" spans="5:149">
      <c r="E83" s="1790">
        <v>44044</v>
      </c>
      <c r="G83" s="1351">
        <v>11058376.889999999</v>
      </c>
      <c r="I83" s="1026">
        <v>903496795.43218613</v>
      </c>
      <c r="J83" s="1026">
        <v>903496795.43218613</v>
      </c>
      <c r="M83" s="1026">
        <v>5024787.1511602663</v>
      </c>
      <c r="N83" s="1026">
        <v>5024787.1511602663</v>
      </c>
      <c r="O83" s="1026">
        <v>5024787.1511602663</v>
      </c>
      <c r="Q83" s="1026">
        <v>0</v>
      </c>
      <c r="T83" s="1026">
        <v>0</v>
      </c>
      <c r="X83" s="1026">
        <v>0</v>
      </c>
      <c r="Y83" s="1026">
        <v>0</v>
      </c>
      <c r="AB83" s="1026">
        <v>0</v>
      </c>
      <c r="AF83" s="1026">
        <v>0</v>
      </c>
      <c r="AK83" s="1026">
        <v>0</v>
      </c>
      <c r="AO83" s="1026">
        <v>106589227.66199194</v>
      </c>
      <c r="AP83" s="1026">
        <v>80775999.005769804</v>
      </c>
      <c r="AQ83" s="1026">
        <v>25813228.656222135</v>
      </c>
      <c r="AR83" s="1026">
        <v>25813228.656222135</v>
      </c>
      <c r="AS83" s="1026">
        <v>0</v>
      </c>
      <c r="AY83" s="1026">
        <v>103273117.74376936</v>
      </c>
      <c r="AZ83" s="1026">
        <v>0</v>
      </c>
      <c r="BC83" s="1026">
        <v>49363030.362314835</v>
      </c>
      <c r="BD83" s="1026">
        <v>53910087.381454527</v>
      </c>
      <c r="BE83" s="1026">
        <v>0</v>
      </c>
      <c r="BL83" s="1026">
        <v>0</v>
      </c>
      <c r="BM83" s="1026">
        <v>0</v>
      </c>
      <c r="BT83" s="1026">
        <v>0</v>
      </c>
      <c r="BU83" s="1026">
        <v>0</v>
      </c>
      <c r="CC83" s="1026">
        <v>0</v>
      </c>
      <c r="CD83" s="1026">
        <v>0</v>
      </c>
      <c r="CF83" s="1026">
        <v>0</v>
      </c>
      <c r="CJ83" s="1026">
        <v>0</v>
      </c>
      <c r="CL83" s="1026">
        <v>0</v>
      </c>
      <c r="CM83" s="1026">
        <v>0</v>
      </c>
      <c r="CQ83" s="1026">
        <v>24614395.627999999</v>
      </c>
      <c r="CS83" s="1026">
        <v>24614395.627999999</v>
      </c>
      <c r="CU83" s="1026">
        <v>311797791.47043401</v>
      </c>
      <c r="CV83" s="1026">
        <v>234002786.30700591</v>
      </c>
      <c r="CW83" s="1026">
        <v>77795005.163428098</v>
      </c>
      <c r="CY83" s="1026">
        <v>0</v>
      </c>
      <c r="DA83" s="1026">
        <v>0</v>
      </c>
      <c r="DE83" s="1026">
        <v>0</v>
      </c>
      <c r="DI83" s="1026">
        <v>0</v>
      </c>
      <c r="DN83" s="1026">
        <v>0</v>
      </c>
      <c r="DP83" s="1026">
        <v>0</v>
      </c>
      <c r="DT83" s="1026">
        <v>0</v>
      </c>
      <c r="DY83" s="1026">
        <v>49556212.47299999</v>
      </c>
      <c r="EA83" s="1026">
        <v>0</v>
      </c>
      <c r="EB83" s="1026">
        <v>0</v>
      </c>
      <c r="ED83" s="1026">
        <v>47172732.569999993</v>
      </c>
      <c r="EE83" s="1026">
        <v>2383479.9029999999</v>
      </c>
      <c r="EH83" s="1026">
        <v>307334806.73908305</v>
      </c>
      <c r="EI83" s="1026">
        <v>130889308.33352199</v>
      </c>
      <c r="EJ83" s="1026">
        <v>118273808.3328725</v>
      </c>
      <c r="EK83" s="1026">
        <v>58171690.072688602</v>
      </c>
      <c r="EM83" s="1026">
        <v>250296764.96320012</v>
      </c>
      <c r="ES83" s="1027">
        <v>2073042276.1528249</v>
      </c>
    </row>
    <row r="84" spans="5:149">
      <c r="E84" s="1790">
        <v>44075</v>
      </c>
      <c r="G84" s="1351">
        <v>13187694.539999999</v>
      </c>
      <c r="I84" s="1026">
        <v>962799348.54004562</v>
      </c>
      <c r="J84" s="1026">
        <v>962799348.54004562</v>
      </c>
      <c r="M84" s="1026">
        <v>11267531.532961994</v>
      </c>
      <c r="N84" s="1026">
        <v>11267531.532961994</v>
      </c>
      <c r="O84" s="1026">
        <v>11267531.532961994</v>
      </c>
      <c r="Q84" s="1026">
        <v>0</v>
      </c>
      <c r="T84" s="1026">
        <v>0</v>
      </c>
      <c r="X84" s="1026">
        <v>0</v>
      </c>
      <c r="Y84" s="1026">
        <v>0</v>
      </c>
      <c r="AB84" s="1026">
        <v>0</v>
      </c>
      <c r="AF84" s="1026">
        <v>0</v>
      </c>
      <c r="AK84" s="1026">
        <v>0</v>
      </c>
      <c r="AO84" s="1026">
        <v>184123736.43225241</v>
      </c>
      <c r="AP84" s="1026">
        <v>101281738.82580599</v>
      </c>
      <c r="AQ84" s="1026">
        <v>82841997.6064464</v>
      </c>
      <c r="AR84" s="1026">
        <v>82841997.6064464</v>
      </c>
      <c r="AS84" s="1026">
        <v>0</v>
      </c>
      <c r="AY84" s="1026">
        <v>103247977.89205649</v>
      </c>
      <c r="AZ84" s="1026">
        <v>0</v>
      </c>
      <c r="BC84" s="1026">
        <v>49345048.580455959</v>
      </c>
      <c r="BD84" s="1026">
        <v>53902929.311600536</v>
      </c>
      <c r="BE84" s="1026">
        <v>0</v>
      </c>
      <c r="BL84" s="1026">
        <v>0</v>
      </c>
      <c r="BM84" s="1026">
        <v>0</v>
      </c>
      <c r="BT84" s="1026">
        <v>0</v>
      </c>
      <c r="BU84" s="1026">
        <v>0</v>
      </c>
      <c r="CC84" s="1026">
        <v>0</v>
      </c>
      <c r="CD84" s="1026">
        <v>0</v>
      </c>
      <c r="CF84" s="1026">
        <v>0</v>
      </c>
      <c r="CJ84" s="1026">
        <v>0</v>
      </c>
      <c r="CL84" s="1026">
        <v>0</v>
      </c>
      <c r="CM84" s="1026">
        <v>0</v>
      </c>
      <c r="CQ84" s="1026">
        <v>64110998.405825064</v>
      </c>
      <c r="CS84" s="1026">
        <v>64110998.405825064</v>
      </c>
      <c r="CU84" s="1026">
        <v>378918220.670434</v>
      </c>
      <c r="CV84" s="1026">
        <v>274398247.11095136</v>
      </c>
      <c r="CW84" s="1026">
        <v>104519973.55948263</v>
      </c>
      <c r="CY84" s="1026">
        <v>0</v>
      </c>
      <c r="DA84" s="1026">
        <v>0</v>
      </c>
      <c r="DE84" s="1026">
        <v>0</v>
      </c>
      <c r="DI84" s="1026">
        <v>0</v>
      </c>
      <c r="DN84" s="1026">
        <v>0</v>
      </c>
      <c r="DP84" s="1026">
        <v>0</v>
      </c>
      <c r="DT84" s="1026">
        <v>0</v>
      </c>
      <c r="DY84" s="1026">
        <v>64214805.319999993</v>
      </c>
      <c r="EA84" s="1026">
        <v>0</v>
      </c>
      <c r="EB84" s="1026">
        <v>0</v>
      </c>
      <c r="ED84" s="1026">
        <v>61920649.819999993</v>
      </c>
      <c r="EE84" s="1026">
        <v>2294155.5</v>
      </c>
      <c r="EH84" s="1026">
        <v>302029278.25111079</v>
      </c>
      <c r="EI84" s="1026">
        <v>176957361.48184597</v>
      </c>
      <c r="EJ84" s="1026">
        <v>69756876.2964122</v>
      </c>
      <c r="EK84" s="1026">
        <v>55315040.47285261</v>
      </c>
      <c r="EM84" s="1026">
        <v>230374497.3577061</v>
      </c>
      <c r="ES84" s="1027">
        <v>2314274088.9423923</v>
      </c>
    </row>
    <row r="85" spans="5:149">
      <c r="E85" s="1790">
        <v>44105</v>
      </c>
      <c r="G85" s="1351">
        <v>18607228.890000001</v>
      </c>
      <c r="I85" s="1026">
        <v>1303187097.6799641</v>
      </c>
      <c r="J85" s="1026">
        <v>1303187097.6799641</v>
      </c>
      <c r="M85" s="1026">
        <v>63793735.81004253</v>
      </c>
      <c r="N85" s="1026">
        <v>63793735.81004253</v>
      </c>
      <c r="O85" s="1026">
        <v>63793735.81004253</v>
      </c>
      <c r="Q85" s="1026">
        <v>0</v>
      </c>
      <c r="T85" s="1026">
        <v>0</v>
      </c>
      <c r="X85" s="1026">
        <v>0</v>
      </c>
      <c r="Y85" s="1026">
        <v>0</v>
      </c>
      <c r="AB85" s="1026">
        <v>0</v>
      </c>
      <c r="AF85" s="1026">
        <v>0</v>
      </c>
      <c r="AK85" s="1026">
        <v>0</v>
      </c>
      <c r="AO85" s="1026">
        <v>171338967.23898125</v>
      </c>
      <c r="AP85" s="1026">
        <v>138267483.97381097</v>
      </c>
      <c r="AQ85" s="1026">
        <v>33071483.265170276</v>
      </c>
      <c r="AR85" s="1026">
        <v>33071483.265170276</v>
      </c>
      <c r="AS85" s="1026">
        <v>0</v>
      </c>
      <c r="AY85" s="1026">
        <v>97247977.892056495</v>
      </c>
      <c r="AZ85" s="1026">
        <v>0</v>
      </c>
      <c r="BC85" s="1026">
        <v>49345048.580455959</v>
      </c>
      <c r="BD85" s="1026">
        <v>47902929.311600536</v>
      </c>
      <c r="BE85" s="1026">
        <v>0</v>
      </c>
      <c r="BL85" s="1026">
        <v>0</v>
      </c>
      <c r="BM85" s="1026">
        <v>0</v>
      </c>
      <c r="BT85" s="1026">
        <v>0</v>
      </c>
      <c r="BU85" s="1026">
        <v>0</v>
      </c>
      <c r="CC85" s="1026">
        <v>0</v>
      </c>
      <c r="CD85" s="1026">
        <v>0</v>
      </c>
      <c r="CF85" s="1026">
        <v>0</v>
      </c>
      <c r="CJ85" s="1026">
        <v>0</v>
      </c>
      <c r="CL85" s="1026">
        <v>0</v>
      </c>
      <c r="CM85" s="1026">
        <v>0</v>
      </c>
      <c r="CQ85" s="1026">
        <v>54110998.405825064</v>
      </c>
      <c r="CS85" s="1026">
        <v>54110998.405825064</v>
      </c>
      <c r="CU85" s="1026">
        <v>482354865.65043378</v>
      </c>
      <c r="CV85" s="1026">
        <v>324885597.13843578</v>
      </c>
      <c r="CW85" s="1026">
        <v>157469268.511998</v>
      </c>
      <c r="CY85" s="1026">
        <v>0</v>
      </c>
      <c r="DA85" s="1026">
        <v>0</v>
      </c>
      <c r="DE85" s="1026">
        <v>0</v>
      </c>
      <c r="DI85" s="1026">
        <v>0</v>
      </c>
      <c r="DN85" s="1026">
        <v>0</v>
      </c>
      <c r="DP85" s="1026">
        <v>0</v>
      </c>
      <c r="DT85" s="1026">
        <v>0</v>
      </c>
      <c r="DY85" s="1026">
        <v>59088594.703999996</v>
      </c>
      <c r="EA85" s="1026">
        <v>0</v>
      </c>
      <c r="EB85" s="1026">
        <v>0</v>
      </c>
      <c r="ED85" s="1026">
        <v>56807154.899999999</v>
      </c>
      <c r="EE85" s="1026">
        <v>2281439.804</v>
      </c>
      <c r="EH85" s="1026">
        <v>299449389.19</v>
      </c>
      <c r="EI85" s="1026">
        <v>129391980.56999999</v>
      </c>
      <c r="EJ85" s="1026">
        <v>115778041.33000001</v>
      </c>
      <c r="EK85" s="1026">
        <v>54279367.289999999</v>
      </c>
      <c r="EM85" s="1026">
        <v>222839823.81520268</v>
      </c>
      <c r="ES85" s="1027">
        <v>2772018679.2765064</v>
      </c>
    </row>
    <row r="86" spans="5:149">
      <c r="E86" s="1790">
        <v>44136</v>
      </c>
      <c r="G86" s="1351">
        <v>39876533.990000002</v>
      </c>
      <c r="I86" s="1026">
        <v>888732984.85038888</v>
      </c>
      <c r="J86" s="1026">
        <v>888732984.85038888</v>
      </c>
      <c r="M86" s="1026">
        <v>10015894.607843533</v>
      </c>
      <c r="N86" s="1026">
        <v>10015894.607843533</v>
      </c>
      <c r="O86" s="1026">
        <v>10015894.607843533</v>
      </c>
      <c r="Q86" s="1026">
        <v>0</v>
      </c>
      <c r="T86" s="1026">
        <v>0</v>
      </c>
      <c r="X86" s="1026">
        <v>0</v>
      </c>
      <c r="Y86" s="1026">
        <v>0</v>
      </c>
      <c r="AB86" s="1026">
        <v>0</v>
      </c>
      <c r="AF86" s="1026">
        <v>0</v>
      </c>
      <c r="AK86" s="1026">
        <v>0</v>
      </c>
      <c r="AO86" s="1026">
        <v>208769613.37123299</v>
      </c>
      <c r="AP86" s="1026">
        <v>141376520.111691</v>
      </c>
      <c r="AQ86" s="1026">
        <v>67393093.259541973</v>
      </c>
      <c r="AR86" s="1026">
        <v>67393093.259541973</v>
      </c>
      <c r="AS86" s="1026">
        <v>0</v>
      </c>
      <c r="AY86" s="1026">
        <v>196027900.1899772</v>
      </c>
      <c r="AZ86" s="1026">
        <v>0</v>
      </c>
      <c r="BC86" s="1026">
        <v>49309075.342445053</v>
      </c>
      <c r="BD86" s="1026">
        <v>146718824.84753215</v>
      </c>
      <c r="BE86" s="1026">
        <v>0</v>
      </c>
      <c r="BL86" s="1026">
        <v>0</v>
      </c>
      <c r="BM86" s="1026">
        <v>0</v>
      </c>
      <c r="BT86" s="1026">
        <v>0</v>
      </c>
      <c r="BU86" s="1026">
        <v>0</v>
      </c>
      <c r="CC86" s="1026">
        <v>0</v>
      </c>
      <c r="CD86" s="1026">
        <v>0</v>
      </c>
      <c r="CF86" s="1026">
        <v>0</v>
      </c>
      <c r="CJ86" s="1026">
        <v>0</v>
      </c>
      <c r="CL86" s="1026">
        <v>0</v>
      </c>
      <c r="CM86" s="1026">
        <v>0</v>
      </c>
      <c r="CQ86" s="1026">
        <v>39324853.293875314</v>
      </c>
      <c r="CS86" s="1026">
        <v>39324853.293875314</v>
      </c>
      <c r="CU86" s="1026">
        <v>532768669.65199876</v>
      </c>
      <c r="CV86" s="1026">
        <v>363376386.77534425</v>
      </c>
      <c r="CW86" s="1026">
        <v>169392282.87665454</v>
      </c>
      <c r="CY86" s="1026">
        <v>0</v>
      </c>
      <c r="DA86" s="1026">
        <v>0</v>
      </c>
      <c r="DE86" s="1026">
        <v>0</v>
      </c>
      <c r="DI86" s="1026">
        <v>0</v>
      </c>
      <c r="DN86" s="1026">
        <v>0</v>
      </c>
      <c r="DP86" s="1026">
        <v>0</v>
      </c>
      <c r="DT86" s="1026">
        <v>0</v>
      </c>
      <c r="DY86" s="1026">
        <v>66080298.177999996</v>
      </c>
      <c r="EA86" s="1026">
        <v>0</v>
      </c>
      <c r="EB86" s="1026">
        <v>0</v>
      </c>
      <c r="ED86" s="1026">
        <v>63727755.159999996</v>
      </c>
      <c r="EE86" s="1026">
        <v>2352543.0180000002</v>
      </c>
      <c r="EH86" s="1026">
        <v>311795358.8179847</v>
      </c>
      <c r="EI86" s="1026">
        <v>130109452.588493</v>
      </c>
      <c r="EJ86" s="1026">
        <v>116753914.0101687</v>
      </c>
      <c r="EK86" s="1026">
        <v>64931992.219322965</v>
      </c>
      <c r="EM86" s="1026">
        <v>392620999.66002434</v>
      </c>
      <c r="ES86" s="1027">
        <v>2686013106.6113253</v>
      </c>
    </row>
    <row r="87" spans="5:149">
      <c r="E87" s="1790">
        <v>44166</v>
      </c>
      <c r="G87" s="1351">
        <v>41914274.240000002</v>
      </c>
      <c r="I87" s="1026">
        <v>598389661.95725965</v>
      </c>
      <c r="J87" s="1026">
        <v>598389661.95725965</v>
      </c>
      <c r="M87" s="1026">
        <v>7303101.7702919394</v>
      </c>
      <c r="N87" s="1026">
        <v>7303101.7702919394</v>
      </c>
      <c r="O87" s="1026">
        <v>7303101.7702919394</v>
      </c>
      <c r="Q87" s="1026">
        <v>0</v>
      </c>
      <c r="T87" s="1026">
        <v>0</v>
      </c>
      <c r="X87" s="1026">
        <v>0</v>
      </c>
      <c r="Y87" s="1026">
        <v>0</v>
      </c>
      <c r="AB87" s="1026">
        <v>0</v>
      </c>
      <c r="AF87" s="1026">
        <v>0</v>
      </c>
      <c r="AK87" s="1026">
        <v>0</v>
      </c>
      <c r="AO87" s="1026">
        <v>262511164.12047306</v>
      </c>
      <c r="AP87" s="1026">
        <v>168844355.352112</v>
      </c>
      <c r="AQ87" s="1026">
        <v>93666808.768361062</v>
      </c>
      <c r="AR87" s="1026">
        <v>93666808.768361062</v>
      </c>
      <c r="AS87" s="1026">
        <v>0</v>
      </c>
      <c r="AY87" s="1026">
        <v>255986509.03204435</v>
      </c>
      <c r="AZ87" s="1026">
        <v>0</v>
      </c>
      <c r="BC87" s="1026">
        <v>49290496.575315937</v>
      </c>
      <c r="BD87" s="1026">
        <v>206696012.45672843</v>
      </c>
      <c r="BE87" s="1026">
        <v>0</v>
      </c>
      <c r="BL87" s="1026">
        <v>0</v>
      </c>
      <c r="BM87" s="1026">
        <v>0</v>
      </c>
      <c r="BT87" s="1026">
        <v>0</v>
      </c>
      <c r="BU87" s="1026">
        <v>0</v>
      </c>
      <c r="CC87" s="1026">
        <v>0</v>
      </c>
      <c r="CD87" s="1026">
        <v>0</v>
      </c>
      <c r="CF87" s="1026">
        <v>0</v>
      </c>
      <c r="CJ87" s="1026">
        <v>0</v>
      </c>
      <c r="CL87" s="1026">
        <v>0</v>
      </c>
      <c r="CM87" s="1026">
        <v>0</v>
      </c>
      <c r="CQ87" s="1026">
        <v>78749988.235952586</v>
      </c>
      <c r="CS87" s="1026">
        <v>78749988.235952586</v>
      </c>
      <c r="CU87" s="1026">
        <v>804587939.47043395</v>
      </c>
      <c r="CV87" s="1026">
        <v>639145678.22451496</v>
      </c>
      <c r="CW87" s="1026">
        <v>165442261.24591902</v>
      </c>
      <c r="CY87" s="1026">
        <v>0</v>
      </c>
      <c r="DA87" s="1026">
        <v>0</v>
      </c>
      <c r="DE87" s="1026">
        <v>0</v>
      </c>
      <c r="DI87" s="1026">
        <v>0</v>
      </c>
      <c r="DN87" s="1026">
        <v>0</v>
      </c>
      <c r="DP87" s="1026">
        <v>0</v>
      </c>
      <c r="DT87" s="1026">
        <v>0</v>
      </c>
      <c r="DY87" s="1026">
        <v>100641225.617</v>
      </c>
      <c r="EA87" s="1026">
        <v>0</v>
      </c>
      <c r="EB87" s="1026">
        <v>0</v>
      </c>
      <c r="ED87" s="1026">
        <v>98227843.659999996</v>
      </c>
      <c r="EE87" s="1026">
        <v>2413381.9569999999</v>
      </c>
      <c r="EH87" s="1026">
        <v>349425178.71333712</v>
      </c>
      <c r="EI87" s="1026">
        <v>136062148.62681699</v>
      </c>
      <c r="EJ87" s="1026">
        <v>114917248.2167915</v>
      </c>
      <c r="EK87" s="1026">
        <v>98445781.86972861</v>
      </c>
      <c r="EM87" s="1026">
        <v>403306239.36158448</v>
      </c>
      <c r="ES87" s="1027">
        <v>2902815282.5183773</v>
      </c>
    </row>
    <row r="88" spans="5:149">
      <c r="E88" s="1790">
        <v>44197</v>
      </c>
      <c r="G88" s="1351">
        <v>57124678.040000007</v>
      </c>
      <c r="I88" s="1026">
        <v>540420022.87661207</v>
      </c>
      <c r="J88" s="1026">
        <v>540420022.87661207</v>
      </c>
      <c r="M88" s="1026">
        <v>12572608.489466697</v>
      </c>
      <c r="N88" s="1026">
        <v>12572608.489466697</v>
      </c>
      <c r="O88" s="1026">
        <v>12572608.489466697</v>
      </c>
      <c r="Q88" s="1026">
        <v>0</v>
      </c>
      <c r="T88" s="1026">
        <v>0</v>
      </c>
      <c r="X88" s="1026">
        <v>0</v>
      </c>
      <c r="Y88" s="1026">
        <v>0</v>
      </c>
      <c r="AB88" s="1026">
        <v>0</v>
      </c>
      <c r="AF88" s="1026">
        <v>0</v>
      </c>
      <c r="AK88" s="1026">
        <v>0</v>
      </c>
      <c r="AO88" s="1026">
        <v>360474455.9091903</v>
      </c>
      <c r="AP88" s="1026">
        <v>225034276.53851998</v>
      </c>
      <c r="AQ88" s="1026">
        <v>135440179.37067029</v>
      </c>
      <c r="AR88" s="1026">
        <v>135440179.37067029</v>
      </c>
      <c r="AS88" s="1026">
        <v>0</v>
      </c>
      <c r="AY88" s="1026">
        <v>256657878.14811757</v>
      </c>
      <c r="AZ88" s="1026">
        <v>0</v>
      </c>
      <c r="BC88" s="1026">
        <v>50000000</v>
      </c>
      <c r="BD88" s="1026">
        <v>206657878.14811757</v>
      </c>
      <c r="BE88" s="1026">
        <v>0</v>
      </c>
      <c r="BL88" s="1026">
        <v>0</v>
      </c>
      <c r="BM88" s="1026">
        <v>0</v>
      </c>
      <c r="BT88" s="1026">
        <v>0</v>
      </c>
      <c r="BU88" s="1026">
        <v>0</v>
      </c>
      <c r="CC88" s="1026">
        <v>0</v>
      </c>
      <c r="CD88" s="1026">
        <v>0</v>
      </c>
      <c r="CF88" s="1026">
        <v>0</v>
      </c>
      <c r="CJ88" s="1026">
        <v>0</v>
      </c>
      <c r="CL88" s="1026">
        <v>0</v>
      </c>
      <c r="CM88" s="1026">
        <v>0</v>
      </c>
      <c r="CQ88" s="1026">
        <v>29355337.483158331</v>
      </c>
      <c r="CS88" s="1026">
        <v>29355337.483158331</v>
      </c>
      <c r="CU88" s="1026">
        <v>861964879.39708173</v>
      </c>
      <c r="CV88" s="1026">
        <v>701678852.25066996</v>
      </c>
      <c r="CW88" s="1026">
        <v>160286027.14641175</v>
      </c>
      <c r="CY88" s="1026">
        <v>0</v>
      </c>
      <c r="DA88" s="1026">
        <v>0</v>
      </c>
      <c r="DE88" s="1026">
        <v>0</v>
      </c>
      <c r="DI88" s="1026">
        <v>0</v>
      </c>
      <c r="DN88" s="1026">
        <v>0</v>
      </c>
      <c r="DP88" s="1026">
        <v>0</v>
      </c>
      <c r="DT88" s="1026">
        <v>0</v>
      </c>
      <c r="DY88" s="1026">
        <v>149341126.37450799</v>
      </c>
      <c r="EA88" s="1026">
        <v>0</v>
      </c>
      <c r="EB88" s="1026">
        <v>0</v>
      </c>
      <c r="ED88" s="1026">
        <v>137936248.19999999</v>
      </c>
      <c r="EE88" s="1026">
        <v>11404878.174507998</v>
      </c>
      <c r="EH88" s="1026">
        <v>344889203.84000003</v>
      </c>
      <c r="EI88" s="1026">
        <v>135305634.16</v>
      </c>
      <c r="EJ88" s="1026">
        <v>112923998.18000001</v>
      </c>
      <c r="EK88" s="1026">
        <v>96659571.5</v>
      </c>
      <c r="EM88" s="1026">
        <v>557715223.54713905</v>
      </c>
      <c r="ES88" s="1027">
        <v>3170515414.1052737</v>
      </c>
    </row>
    <row r="89" spans="5:149">
      <c r="E89" s="1790">
        <v>44228</v>
      </c>
      <c r="G89" s="1351">
        <v>69432667.469999999</v>
      </c>
      <c r="I89" s="1026">
        <v>793719179.17366636</v>
      </c>
      <c r="J89" s="1026">
        <v>793719179.17366636</v>
      </c>
      <c r="M89" s="1026">
        <v>57815614.306666523</v>
      </c>
      <c r="N89" s="1026">
        <v>57815614.306666523</v>
      </c>
      <c r="O89" s="1026">
        <v>57815614.306666523</v>
      </c>
      <c r="Q89" s="1026">
        <v>0</v>
      </c>
      <c r="T89" s="1026">
        <v>0</v>
      </c>
      <c r="X89" s="1026">
        <v>0</v>
      </c>
      <c r="Y89" s="1026">
        <v>0</v>
      </c>
      <c r="AB89" s="1026">
        <v>0</v>
      </c>
      <c r="AF89" s="1026">
        <v>0</v>
      </c>
      <c r="AK89" s="1026">
        <v>0</v>
      </c>
      <c r="AO89" s="1026">
        <v>366091040.2727834</v>
      </c>
      <c r="AP89" s="1026">
        <v>317751559.32638395</v>
      </c>
      <c r="AQ89" s="1026">
        <v>48339480.94639948</v>
      </c>
      <c r="AR89" s="1026">
        <v>48339480.94639948</v>
      </c>
      <c r="AS89" s="1026">
        <v>0</v>
      </c>
      <c r="AY89" s="1026">
        <v>362505089.84222186</v>
      </c>
      <c r="AZ89" s="1026">
        <v>0</v>
      </c>
      <c r="BC89" s="1026">
        <v>155847211.69410431</v>
      </c>
      <c r="BD89" s="1026">
        <v>206657878.14811757</v>
      </c>
      <c r="BE89" s="1026">
        <v>0</v>
      </c>
      <c r="BL89" s="1026">
        <v>0</v>
      </c>
      <c r="BM89" s="1026">
        <v>0</v>
      </c>
      <c r="BT89" s="1026">
        <v>0</v>
      </c>
      <c r="BU89" s="1026">
        <v>0</v>
      </c>
      <c r="CC89" s="1026">
        <v>0</v>
      </c>
      <c r="CD89" s="1026">
        <v>0</v>
      </c>
      <c r="CF89" s="1026">
        <v>0</v>
      </c>
      <c r="CJ89" s="1026">
        <v>0</v>
      </c>
      <c r="CL89" s="1026">
        <v>0</v>
      </c>
      <c r="CM89" s="1026">
        <v>0</v>
      </c>
      <c r="CQ89" s="1026">
        <v>14380694.833158333</v>
      </c>
      <c r="CS89" s="1026">
        <v>14380694.833158333</v>
      </c>
      <c r="CU89" s="1026">
        <v>901425180.33708179</v>
      </c>
      <c r="CV89" s="1026">
        <v>759435093.43856001</v>
      </c>
      <c r="CW89" s="1026">
        <v>141990086.89852175</v>
      </c>
      <c r="CY89" s="1026">
        <v>0</v>
      </c>
      <c r="DA89" s="1026">
        <v>0</v>
      </c>
      <c r="DE89" s="1026">
        <v>0</v>
      </c>
      <c r="DI89" s="1026">
        <v>0</v>
      </c>
      <c r="DN89" s="1026">
        <v>0</v>
      </c>
      <c r="DP89" s="1026">
        <v>0</v>
      </c>
      <c r="DT89" s="1026">
        <v>0</v>
      </c>
      <c r="DY89" s="1026">
        <v>174966084.82932398</v>
      </c>
      <c r="EA89" s="1026">
        <v>0</v>
      </c>
      <c r="EB89" s="1026">
        <v>0</v>
      </c>
      <c r="ED89" s="1026">
        <v>163383853.22999999</v>
      </c>
      <c r="EE89" s="1026">
        <v>11582231.599323999</v>
      </c>
      <c r="EH89" s="1026">
        <v>483176218.01239181</v>
      </c>
      <c r="EI89" s="1026">
        <v>174027534.32220101</v>
      </c>
      <c r="EJ89" s="1026">
        <v>197281337.26407701</v>
      </c>
      <c r="EK89" s="1026">
        <v>111867346.42611375</v>
      </c>
      <c r="EM89" s="1026">
        <v>443666715.55111104</v>
      </c>
      <c r="ES89" s="1027">
        <v>3667178484.6284046</v>
      </c>
    </row>
    <row r="90" spans="5:149">
      <c r="E90" s="1790">
        <v>44256</v>
      </c>
      <c r="G90" s="1351">
        <v>44652614.770000003</v>
      </c>
      <c r="I90" s="1026">
        <v>239396519.35573703</v>
      </c>
      <c r="J90" s="1026">
        <v>239396519.35573703</v>
      </c>
      <c r="M90" s="1026">
        <v>23043663.650637731</v>
      </c>
      <c r="N90" s="1026">
        <v>23043663.650637731</v>
      </c>
      <c r="O90" s="1026">
        <v>23043663.650637731</v>
      </c>
      <c r="Q90" s="1026">
        <v>0</v>
      </c>
      <c r="T90" s="1026">
        <v>0</v>
      </c>
      <c r="X90" s="1026">
        <v>0</v>
      </c>
      <c r="Y90" s="1026">
        <v>0</v>
      </c>
      <c r="AB90" s="1026">
        <v>0</v>
      </c>
      <c r="AF90" s="1026">
        <v>0</v>
      </c>
      <c r="AK90" s="1026">
        <v>0</v>
      </c>
      <c r="AO90" s="1026">
        <v>392240191.90577626</v>
      </c>
      <c r="AP90" s="1026">
        <v>304891394.84850299</v>
      </c>
      <c r="AQ90" s="1026">
        <v>87348797.057273269</v>
      </c>
      <c r="AR90" s="1026">
        <v>87348797.057273269</v>
      </c>
      <c r="AS90" s="1026">
        <v>0</v>
      </c>
      <c r="AY90" s="1026">
        <v>370930969.57865059</v>
      </c>
      <c r="AZ90" s="1026">
        <v>0</v>
      </c>
      <c r="BC90" s="1026">
        <v>134677483.42246693</v>
      </c>
      <c r="BD90" s="1026">
        <v>236253486.15618363</v>
      </c>
      <c r="BE90" s="1026">
        <v>0</v>
      </c>
      <c r="BL90" s="1026">
        <v>0</v>
      </c>
      <c r="BM90" s="1026">
        <v>0</v>
      </c>
      <c r="BT90" s="1026">
        <v>0</v>
      </c>
      <c r="BU90" s="1026">
        <v>0</v>
      </c>
      <c r="CC90" s="1026">
        <v>0</v>
      </c>
      <c r="CD90" s="1026">
        <v>0</v>
      </c>
      <c r="CF90" s="1026">
        <v>0</v>
      </c>
      <c r="CJ90" s="1026">
        <v>0</v>
      </c>
      <c r="CL90" s="1026">
        <v>0</v>
      </c>
      <c r="CM90" s="1026">
        <v>0</v>
      </c>
      <c r="CQ90" s="1026">
        <v>54072688.756750003</v>
      </c>
      <c r="CS90" s="1026">
        <v>54072688.756750003</v>
      </c>
      <c r="CU90" s="1026">
        <v>1366041679.3251464</v>
      </c>
      <c r="CV90" s="1026">
        <v>1205904275.8082886</v>
      </c>
      <c r="CW90" s="1026">
        <v>160137403.51685786</v>
      </c>
      <c r="CY90" s="1026">
        <v>0</v>
      </c>
      <c r="DA90" s="1026">
        <v>0</v>
      </c>
      <c r="DE90" s="1026">
        <v>0</v>
      </c>
      <c r="DI90" s="1026">
        <v>0</v>
      </c>
      <c r="DN90" s="1026">
        <v>0</v>
      </c>
      <c r="DP90" s="1026">
        <v>0</v>
      </c>
      <c r="DT90" s="1026">
        <v>0</v>
      </c>
      <c r="DY90" s="1026">
        <v>249830927.12704298</v>
      </c>
      <c r="EA90" s="1026">
        <v>0</v>
      </c>
      <c r="EB90" s="1026">
        <v>0</v>
      </c>
      <c r="ED90" s="1026">
        <v>238268001.38999999</v>
      </c>
      <c r="EE90" s="1026">
        <v>11562925.737042999</v>
      </c>
      <c r="EH90" s="1026">
        <v>526680207.12318325</v>
      </c>
      <c r="EI90" s="1026">
        <v>173394090.94989401</v>
      </c>
      <c r="EJ90" s="1026">
        <v>211309424.42843401</v>
      </c>
      <c r="EK90" s="1026">
        <v>141976691.74485523</v>
      </c>
      <c r="EM90" s="1026">
        <v>436399633.50486094</v>
      </c>
      <c r="ES90" s="1027">
        <v>3703289095.097785</v>
      </c>
    </row>
    <row r="91" spans="5:149">
      <c r="E91" s="1790">
        <v>44287</v>
      </c>
      <c r="G91" s="1351">
        <v>61922994.619999997</v>
      </c>
      <c r="I91" s="1026">
        <v>434780742.68982828</v>
      </c>
      <c r="J91" s="1026">
        <v>434780742.68982828</v>
      </c>
      <c r="M91" s="1026">
        <v>35047422.510470316</v>
      </c>
      <c r="N91" s="1026">
        <v>35047422.510470316</v>
      </c>
      <c r="O91" s="1026">
        <v>35047422.510470316</v>
      </c>
      <c r="Q91" s="1026">
        <v>0</v>
      </c>
      <c r="T91" s="1026">
        <v>0</v>
      </c>
      <c r="X91" s="1026">
        <v>0</v>
      </c>
      <c r="Y91" s="1026">
        <v>0</v>
      </c>
      <c r="AB91" s="1026">
        <v>0</v>
      </c>
      <c r="AF91" s="1026">
        <v>0</v>
      </c>
      <c r="AK91" s="1026">
        <v>0</v>
      </c>
      <c r="AO91" s="1026">
        <v>337273642.83728671</v>
      </c>
      <c r="AP91" s="1026">
        <v>253356953.99199402</v>
      </c>
      <c r="AQ91" s="1026">
        <v>83916688.845292687</v>
      </c>
      <c r="AR91" s="1026">
        <v>83916688.845292687</v>
      </c>
      <c r="AS91" s="1026">
        <v>0</v>
      </c>
      <c r="AY91" s="1026">
        <v>245084985.10507351</v>
      </c>
      <c r="AZ91" s="1026">
        <v>0</v>
      </c>
      <c r="BC91" s="1026">
        <v>8831498.9488898851</v>
      </c>
      <c r="BD91" s="1026">
        <v>236253486.15618363</v>
      </c>
      <c r="BE91" s="1026">
        <v>0</v>
      </c>
      <c r="BL91" s="1026">
        <v>0</v>
      </c>
      <c r="BM91" s="1026">
        <v>0</v>
      </c>
      <c r="BT91" s="1026">
        <v>0</v>
      </c>
      <c r="BU91" s="1026">
        <v>0</v>
      </c>
      <c r="CC91" s="1026">
        <v>0</v>
      </c>
      <c r="CD91" s="1026">
        <v>0</v>
      </c>
      <c r="CF91" s="1026">
        <v>0</v>
      </c>
      <c r="CJ91" s="1026">
        <v>0</v>
      </c>
      <c r="CL91" s="1026">
        <v>0</v>
      </c>
      <c r="CM91" s="1026">
        <v>0</v>
      </c>
      <c r="CQ91" s="1026">
        <v>34325060.284444049</v>
      </c>
      <c r="CS91" s="1026">
        <v>34325060.284444049</v>
      </c>
      <c r="CU91" s="1026">
        <v>1423813786.462786</v>
      </c>
      <c r="CV91" s="1026">
        <v>1262573422.4452062</v>
      </c>
      <c r="CW91" s="1026">
        <v>161240364.01757985</v>
      </c>
      <c r="CY91" s="1026">
        <v>0</v>
      </c>
      <c r="DA91" s="1026">
        <v>0</v>
      </c>
      <c r="DE91" s="1026">
        <v>0</v>
      </c>
      <c r="DI91" s="1026">
        <v>0</v>
      </c>
      <c r="DN91" s="1026">
        <v>0</v>
      </c>
      <c r="DP91" s="1026">
        <v>0</v>
      </c>
      <c r="DT91" s="1026">
        <v>0</v>
      </c>
      <c r="DY91" s="1026">
        <v>230752815.33537599</v>
      </c>
      <c r="EA91" s="1026">
        <v>0</v>
      </c>
      <c r="EB91" s="1026">
        <v>0</v>
      </c>
      <c r="ED91" s="1026">
        <v>219092983.31</v>
      </c>
      <c r="EE91" s="1026">
        <v>11659832.025376001</v>
      </c>
      <c r="EH91" s="1026">
        <v>537359685.12812471</v>
      </c>
      <c r="EI91" s="1026">
        <v>175630314.447586</v>
      </c>
      <c r="EJ91" s="1026">
        <v>221932968.410492</v>
      </c>
      <c r="EK91" s="1026">
        <v>139796402.27004668</v>
      </c>
      <c r="EM91" s="1026">
        <v>478992953.69038874</v>
      </c>
      <c r="ES91" s="1027">
        <v>3819354088.6637778</v>
      </c>
    </row>
    <row r="92" spans="5:149">
      <c r="E92" s="1790">
        <v>44317</v>
      </c>
      <c r="G92" s="1351">
        <v>47707135.469999999</v>
      </c>
      <c r="I92" s="1026">
        <v>757133323.18565214</v>
      </c>
      <c r="J92" s="1026">
        <v>757133323.18565214</v>
      </c>
      <c r="M92" s="1026">
        <v>163322512.78430334</v>
      </c>
      <c r="N92" s="1026">
        <v>163322512.78430334</v>
      </c>
      <c r="O92" s="1026">
        <v>163322512.78430334</v>
      </c>
      <c r="Q92" s="1026">
        <v>0</v>
      </c>
      <c r="T92" s="1026">
        <v>0</v>
      </c>
      <c r="X92" s="1026">
        <v>0</v>
      </c>
      <c r="Y92" s="1026">
        <v>0</v>
      </c>
      <c r="AB92" s="1026">
        <v>0</v>
      </c>
      <c r="AF92" s="1026">
        <v>0</v>
      </c>
      <c r="AK92" s="1026">
        <v>0</v>
      </c>
      <c r="AO92" s="1026">
        <v>266953725.31476367</v>
      </c>
      <c r="AP92" s="1026">
        <v>214297480.55027699</v>
      </c>
      <c r="AQ92" s="1026">
        <v>52656244.76448667</v>
      </c>
      <c r="AR92" s="1026">
        <v>52656244.76448667</v>
      </c>
      <c r="AS92" s="1026">
        <v>0</v>
      </c>
      <c r="AY92" s="1026">
        <v>232920152.82618365</v>
      </c>
      <c r="AZ92" s="1026">
        <v>0</v>
      </c>
      <c r="BC92" s="1026">
        <v>0</v>
      </c>
      <c r="BD92" s="1026">
        <v>232920152.82618365</v>
      </c>
      <c r="BE92" s="1026">
        <v>0</v>
      </c>
      <c r="BL92" s="1026">
        <v>0</v>
      </c>
      <c r="BM92" s="1026">
        <v>0</v>
      </c>
      <c r="BT92" s="1026">
        <v>0</v>
      </c>
      <c r="BU92" s="1026">
        <v>0</v>
      </c>
      <c r="CC92" s="1026">
        <v>0</v>
      </c>
      <c r="CD92" s="1026">
        <v>0</v>
      </c>
      <c r="CF92" s="1026">
        <v>0</v>
      </c>
      <c r="CJ92" s="1026">
        <v>0</v>
      </c>
      <c r="CL92" s="1026">
        <v>0</v>
      </c>
      <c r="CM92" s="1026">
        <v>0</v>
      </c>
      <c r="CQ92" s="1026">
        <v>34275896.664451897</v>
      </c>
      <c r="CS92" s="1026">
        <v>34275896.664451897</v>
      </c>
      <c r="CU92" s="1026">
        <v>1407994202.5705614</v>
      </c>
      <c r="CV92" s="1026">
        <v>1274163007.1216063</v>
      </c>
      <c r="CW92" s="1026">
        <v>133831195.448955</v>
      </c>
      <c r="CY92" s="1026">
        <v>0</v>
      </c>
      <c r="DA92" s="1026">
        <v>0</v>
      </c>
      <c r="DE92" s="1026">
        <v>0</v>
      </c>
      <c r="DI92" s="1026">
        <v>0</v>
      </c>
      <c r="DN92" s="1026">
        <v>0</v>
      </c>
      <c r="DP92" s="1026">
        <v>0</v>
      </c>
      <c r="DT92" s="1026">
        <v>0</v>
      </c>
      <c r="DY92" s="1026">
        <v>273991413.20413703</v>
      </c>
      <c r="EA92" s="1026">
        <v>0</v>
      </c>
      <c r="EB92" s="1026">
        <v>0</v>
      </c>
      <c r="ED92" s="1026">
        <v>262283969.55000001</v>
      </c>
      <c r="EE92" s="1026">
        <v>11707443.654137</v>
      </c>
      <c r="EH92" s="1026">
        <v>540677972.3492111</v>
      </c>
      <c r="EI92" s="1026">
        <v>174638868.715278</v>
      </c>
      <c r="EJ92" s="1026">
        <v>217809310.28449601</v>
      </c>
      <c r="EK92" s="1026">
        <v>148229793.34943709</v>
      </c>
      <c r="EM92" s="1026">
        <v>565726423.72772002</v>
      </c>
      <c r="ES92" s="1027">
        <v>4290702758.0969839</v>
      </c>
    </row>
    <row r="93" spans="5:149">
      <c r="E93" s="1790">
        <v>44348</v>
      </c>
      <c r="G93" s="1351">
        <v>33879900.269999996</v>
      </c>
      <c r="I93" s="1026">
        <v>177981511.11744606</v>
      </c>
      <c r="J93" s="1026">
        <v>177981511.11744606</v>
      </c>
      <c r="M93" s="1026">
        <v>213220523.39261967</v>
      </c>
      <c r="N93" s="1026">
        <v>213220523.39261967</v>
      </c>
      <c r="O93" s="1026">
        <v>213220523.39261967</v>
      </c>
      <c r="Q93" s="1026">
        <v>0</v>
      </c>
      <c r="T93" s="1026">
        <v>0</v>
      </c>
      <c r="X93" s="1026">
        <v>0</v>
      </c>
      <c r="Y93" s="1026">
        <v>0</v>
      </c>
      <c r="AB93" s="1026">
        <v>0</v>
      </c>
      <c r="AF93" s="1026">
        <v>0</v>
      </c>
      <c r="AK93" s="1026">
        <v>0</v>
      </c>
      <c r="AO93" s="1026">
        <v>231216886.93686634</v>
      </c>
      <c r="AP93" s="1026">
        <v>153344138.77455699</v>
      </c>
      <c r="AQ93" s="1026">
        <v>77872748.162309334</v>
      </c>
      <c r="AR93" s="1026">
        <v>77872748.162309334</v>
      </c>
      <c r="AS93" s="1026">
        <v>0</v>
      </c>
      <c r="AY93" s="1026">
        <v>252915173.3865079</v>
      </c>
      <c r="AZ93" s="1026">
        <v>0</v>
      </c>
      <c r="BC93" s="1026">
        <v>0</v>
      </c>
      <c r="BD93" s="1026">
        <v>252915173.3865079</v>
      </c>
      <c r="BE93" s="1026">
        <v>0</v>
      </c>
      <c r="BL93" s="1026">
        <v>0</v>
      </c>
      <c r="BM93" s="1026">
        <v>0</v>
      </c>
      <c r="BT93" s="1026">
        <v>0</v>
      </c>
      <c r="BU93" s="1026">
        <v>0</v>
      </c>
      <c r="CC93" s="1026">
        <v>0</v>
      </c>
      <c r="CD93" s="1026">
        <v>0</v>
      </c>
      <c r="CF93" s="1026">
        <v>0</v>
      </c>
      <c r="CJ93" s="1026">
        <v>0</v>
      </c>
      <c r="CL93" s="1026">
        <v>0</v>
      </c>
      <c r="CM93" s="1026">
        <v>0</v>
      </c>
      <c r="CQ93" s="1026">
        <v>73770374.094999999</v>
      </c>
      <c r="CS93" s="1026">
        <v>73770374.094999999</v>
      </c>
      <c r="CU93" s="1026">
        <v>1553187459.1205668</v>
      </c>
      <c r="CV93" s="1026">
        <v>1265135204.5437</v>
      </c>
      <c r="CW93" s="1026">
        <v>288052254.57686698</v>
      </c>
      <c r="CY93" s="1026">
        <v>0</v>
      </c>
      <c r="DA93" s="1026">
        <v>0</v>
      </c>
      <c r="DE93" s="1026">
        <v>0</v>
      </c>
      <c r="DI93" s="1026">
        <v>0</v>
      </c>
      <c r="DN93" s="1026">
        <v>704289107.24000001</v>
      </c>
      <c r="DP93" s="1026">
        <v>704289107.24000001</v>
      </c>
      <c r="DQ93" s="1026">
        <v>704289107.24000001</v>
      </c>
      <c r="DT93" s="1026">
        <v>0</v>
      </c>
      <c r="DY93" s="1026">
        <v>292856813.10706204</v>
      </c>
      <c r="EA93" s="1026">
        <v>0</v>
      </c>
      <c r="EB93" s="1026">
        <v>0</v>
      </c>
      <c r="ED93" s="1026">
        <v>281113904.04000002</v>
      </c>
      <c r="EE93" s="1026">
        <v>11742909.067062</v>
      </c>
      <c r="EF93" s="1026">
        <v>0</v>
      </c>
      <c r="EH93" s="1026">
        <v>553132663.6603682</v>
      </c>
      <c r="EI93" s="1026">
        <v>195569667.72359598</v>
      </c>
      <c r="EJ93" s="1026">
        <v>213496812.417768</v>
      </c>
      <c r="EK93" s="1026">
        <v>144066183.5190042</v>
      </c>
      <c r="EM93" s="1026">
        <v>508129277.83956861</v>
      </c>
      <c r="ES93" s="1027">
        <v>4594579690.1660061</v>
      </c>
    </row>
    <row r="94" spans="5:149">
      <c r="E94" s="1790">
        <v>44378</v>
      </c>
      <c r="G94" s="1351">
        <v>61492463.920000002</v>
      </c>
      <c r="I94" s="1026">
        <v>359469524.93528599</v>
      </c>
      <c r="J94" s="1026">
        <v>359469524.93528599</v>
      </c>
      <c r="M94" s="1026">
        <v>11111241.825001836</v>
      </c>
      <c r="N94" s="1026">
        <v>11111241.825001836</v>
      </c>
      <c r="O94" s="1026">
        <v>11111241.825001836</v>
      </c>
      <c r="Q94" s="1026">
        <v>0</v>
      </c>
      <c r="T94" s="1026">
        <v>0</v>
      </c>
      <c r="X94" s="1026">
        <v>0</v>
      </c>
      <c r="Y94" s="1026">
        <v>0</v>
      </c>
      <c r="AB94" s="1026">
        <v>0</v>
      </c>
      <c r="AF94" s="1026">
        <v>0</v>
      </c>
      <c r="AK94" s="1026">
        <v>0</v>
      </c>
      <c r="AO94" s="1026">
        <v>416763757.07801515</v>
      </c>
      <c r="AP94" s="1026">
        <v>196186897.99778098</v>
      </c>
      <c r="AQ94" s="1026">
        <v>220576859.08023417</v>
      </c>
      <c r="AR94" s="1026">
        <v>220576859.08023417</v>
      </c>
      <c r="AS94" s="1026">
        <v>0</v>
      </c>
      <c r="AY94" s="1026">
        <v>351611293.99000001</v>
      </c>
      <c r="AZ94" s="1026">
        <v>0</v>
      </c>
      <c r="BC94" s="1026">
        <v>0</v>
      </c>
      <c r="BD94" s="1026">
        <v>351611293.99000001</v>
      </c>
      <c r="BE94" s="1026">
        <v>0</v>
      </c>
      <c r="BL94" s="1026">
        <v>0</v>
      </c>
      <c r="BM94" s="1026">
        <v>0</v>
      </c>
      <c r="BT94" s="1026">
        <v>0</v>
      </c>
      <c r="BU94" s="1026">
        <v>0</v>
      </c>
      <c r="CC94" s="1026">
        <v>0</v>
      </c>
      <c r="CD94" s="1026">
        <v>0</v>
      </c>
      <c r="CF94" s="1026">
        <v>0</v>
      </c>
      <c r="CJ94" s="1026">
        <v>0</v>
      </c>
      <c r="CL94" s="1026">
        <v>0</v>
      </c>
      <c r="CM94" s="1026">
        <v>0</v>
      </c>
      <c r="CQ94" s="1026">
        <v>49090174.439999998</v>
      </c>
      <c r="CS94" s="1026">
        <v>49090174.439999998</v>
      </c>
      <c r="CU94" s="1026">
        <v>1569402850.89044</v>
      </c>
      <c r="CV94" s="1026">
        <v>1308974846.9504399</v>
      </c>
      <c r="CW94" s="1026">
        <v>260428003.94</v>
      </c>
      <c r="CY94" s="1026">
        <v>0</v>
      </c>
      <c r="DA94" s="1026">
        <v>0</v>
      </c>
      <c r="DE94" s="1026">
        <v>0</v>
      </c>
      <c r="DI94" s="1026">
        <v>0</v>
      </c>
      <c r="DN94" s="1026">
        <v>769428936.45000005</v>
      </c>
      <c r="DP94" s="1026">
        <v>769428936.45000005</v>
      </c>
      <c r="DQ94" s="1026">
        <v>769428936.45000005</v>
      </c>
      <c r="DT94" s="1026">
        <v>0</v>
      </c>
      <c r="DY94" s="1026">
        <v>330796568.35328603</v>
      </c>
      <c r="EA94" s="1026">
        <v>0</v>
      </c>
      <c r="EB94" s="1026">
        <v>0</v>
      </c>
      <c r="ED94" s="1026">
        <v>319028584.43000001</v>
      </c>
      <c r="EE94" s="1026">
        <v>11767983.923286</v>
      </c>
      <c r="EF94" s="1026">
        <v>0</v>
      </c>
      <c r="EH94" s="1026">
        <v>567749245.28399992</v>
      </c>
      <c r="EI94" s="1026">
        <v>202499362.44</v>
      </c>
      <c r="EJ94" s="1026">
        <v>221982694.39999998</v>
      </c>
      <c r="EK94" s="1026">
        <v>143267188.44400001</v>
      </c>
      <c r="EM94" s="1026">
        <v>789463301.10206902</v>
      </c>
      <c r="ES94" s="1027">
        <v>5276379358.2680979</v>
      </c>
    </row>
    <row r="95" spans="5:149">
      <c r="E95" s="1790">
        <v>44409</v>
      </c>
      <c r="G95" s="1351">
        <v>60580617.009999998</v>
      </c>
      <c r="I95" s="1026">
        <v>494157929.9077571</v>
      </c>
      <c r="J95" s="1026">
        <v>494157929.9077571</v>
      </c>
      <c r="M95" s="1026">
        <v>269091409.19676799</v>
      </c>
      <c r="N95" s="1026">
        <v>269091409.19676799</v>
      </c>
      <c r="O95" s="1026">
        <v>269091409.19676799</v>
      </c>
      <c r="Q95" s="1026">
        <v>0</v>
      </c>
      <c r="T95" s="1026">
        <v>0</v>
      </c>
      <c r="X95" s="1026">
        <v>0</v>
      </c>
      <c r="Y95" s="1026">
        <v>0</v>
      </c>
      <c r="AB95" s="1026">
        <v>0</v>
      </c>
      <c r="AF95" s="1026">
        <v>0</v>
      </c>
      <c r="AK95" s="1026">
        <v>0</v>
      </c>
      <c r="AO95" s="1026">
        <v>225773551.01788503</v>
      </c>
      <c r="AP95" s="1026">
        <v>179744492.82626402</v>
      </c>
      <c r="AQ95" s="1026">
        <v>46029058.191621013</v>
      </c>
      <c r="AR95" s="1026">
        <v>46029058.191621013</v>
      </c>
      <c r="AS95" s="1026">
        <v>0</v>
      </c>
      <c r="AY95" s="1026">
        <v>400746495.83387321</v>
      </c>
      <c r="AZ95" s="1026">
        <v>0</v>
      </c>
      <c r="BC95" s="1026">
        <v>0</v>
      </c>
      <c r="BD95" s="1026">
        <v>400746495.83387321</v>
      </c>
      <c r="BE95" s="1026">
        <v>0</v>
      </c>
      <c r="BL95" s="1026">
        <v>0</v>
      </c>
      <c r="BM95" s="1026">
        <v>0</v>
      </c>
      <c r="BT95" s="1026">
        <v>0</v>
      </c>
      <c r="BU95" s="1026">
        <v>0</v>
      </c>
      <c r="CC95" s="1026">
        <v>0</v>
      </c>
      <c r="CD95" s="1026">
        <v>0</v>
      </c>
      <c r="CF95" s="1026">
        <v>0</v>
      </c>
      <c r="CJ95" s="1026">
        <v>0</v>
      </c>
      <c r="CL95" s="1026">
        <v>0</v>
      </c>
      <c r="CM95" s="1026">
        <v>0</v>
      </c>
      <c r="CQ95" s="1026">
        <v>98239932.186624989</v>
      </c>
      <c r="CS95" s="1026">
        <v>98239932.186624989</v>
      </c>
      <c r="CU95" s="1026">
        <v>1685341324.7883079</v>
      </c>
      <c r="CV95" s="1026">
        <v>1417664841.350626</v>
      </c>
      <c r="CW95" s="1026">
        <v>267676483.43768185</v>
      </c>
      <c r="CY95" s="1026">
        <v>0</v>
      </c>
      <c r="DA95" s="1026">
        <v>0</v>
      </c>
      <c r="DE95" s="1026">
        <v>0</v>
      </c>
      <c r="DI95" s="1026">
        <v>0</v>
      </c>
      <c r="DN95" s="1026">
        <v>660404060.00999999</v>
      </c>
      <c r="DP95" s="1026">
        <v>660404060.00999999</v>
      </c>
      <c r="DQ95" s="1026">
        <v>660404060.00999999</v>
      </c>
      <c r="DT95" s="1026">
        <v>0</v>
      </c>
      <c r="DY95" s="1026">
        <v>378103174.38561201</v>
      </c>
      <c r="EA95" s="1026">
        <v>0</v>
      </c>
      <c r="EB95" s="1026">
        <v>0</v>
      </c>
      <c r="ED95" s="1026">
        <v>366310094.56</v>
      </c>
      <c r="EE95" s="1026">
        <v>11793079.825611999</v>
      </c>
      <c r="EF95" s="1026">
        <v>0</v>
      </c>
      <c r="EH95" s="1026">
        <v>580112499.49377322</v>
      </c>
      <c r="EI95" s="1026">
        <v>202461740.45177701</v>
      </c>
      <c r="EJ95" s="1026">
        <v>236707124.69135702</v>
      </c>
      <c r="EK95" s="1026">
        <v>140943634.35063916</v>
      </c>
      <c r="EM95" s="1026">
        <v>813558660.35173702</v>
      </c>
      <c r="ES95" s="1027">
        <v>5666109654.1823387</v>
      </c>
    </row>
    <row r="96" spans="5:149">
      <c r="E96" s="1790">
        <v>44440</v>
      </c>
      <c r="G96" s="1351">
        <v>86112172.109999999</v>
      </c>
      <c r="I96" s="1026">
        <v>353113872.78827649</v>
      </c>
      <c r="J96" s="1026">
        <v>353113872.78827649</v>
      </c>
      <c r="M96" s="1026">
        <v>15615375.242427647</v>
      </c>
      <c r="N96" s="1026">
        <v>15615375.242427647</v>
      </c>
      <c r="O96" s="1026">
        <v>15615375.242427647</v>
      </c>
      <c r="Q96" s="1026">
        <v>0</v>
      </c>
      <c r="T96" s="1026">
        <v>0</v>
      </c>
      <c r="X96" s="1026">
        <v>0</v>
      </c>
      <c r="Y96" s="1026">
        <v>0</v>
      </c>
      <c r="AB96" s="1026">
        <v>0</v>
      </c>
      <c r="AF96" s="1026">
        <v>0</v>
      </c>
      <c r="AK96" s="1026">
        <v>0</v>
      </c>
      <c r="AO96" s="1026">
        <v>439737337.76351833</v>
      </c>
      <c r="AP96" s="1026">
        <v>313993714.80779999</v>
      </c>
      <c r="AQ96" s="1026">
        <v>125743622.95571834</v>
      </c>
      <c r="AR96" s="1026">
        <v>125743622.95571834</v>
      </c>
      <c r="AS96" s="1026">
        <v>0</v>
      </c>
      <c r="AY96" s="1026">
        <v>420469261.84100604</v>
      </c>
      <c r="AZ96" s="1026">
        <v>0</v>
      </c>
      <c r="BC96" s="1026">
        <v>0</v>
      </c>
      <c r="BD96" s="1026">
        <v>420469261.84100604</v>
      </c>
      <c r="BE96" s="1026">
        <v>0</v>
      </c>
      <c r="BL96" s="1026">
        <v>0</v>
      </c>
      <c r="BM96" s="1026">
        <v>0</v>
      </c>
      <c r="BT96" s="1026">
        <v>0</v>
      </c>
      <c r="BU96" s="1026">
        <v>0</v>
      </c>
      <c r="CC96" s="1026">
        <v>0</v>
      </c>
      <c r="CD96" s="1026">
        <v>0</v>
      </c>
      <c r="CF96" s="1026">
        <v>0</v>
      </c>
      <c r="CJ96" s="1026">
        <v>0</v>
      </c>
      <c r="CL96" s="1026">
        <v>0</v>
      </c>
      <c r="CM96" s="1026">
        <v>0</v>
      </c>
      <c r="CQ96" s="1026">
        <v>-503296.98</v>
      </c>
      <c r="CS96" s="1026">
        <v>-503296.98</v>
      </c>
      <c r="CU96" s="1026">
        <v>1970881971.4750624</v>
      </c>
      <c r="CV96" s="1026">
        <v>1601785720.6210985</v>
      </c>
      <c r="CW96" s="1026">
        <v>369096250.85396373</v>
      </c>
      <c r="CY96" s="1026">
        <v>0</v>
      </c>
      <c r="DA96" s="1026">
        <v>0</v>
      </c>
      <c r="DE96" s="1026">
        <v>0</v>
      </c>
      <c r="DI96" s="1026">
        <v>0</v>
      </c>
      <c r="DN96" s="1026">
        <v>685650009.48000002</v>
      </c>
      <c r="DP96" s="1026">
        <v>685650009.48000002</v>
      </c>
      <c r="DQ96" s="1026">
        <v>685650009.48000002</v>
      </c>
      <c r="DT96" s="1026">
        <v>0</v>
      </c>
      <c r="DY96" s="1026">
        <v>592116053.24607897</v>
      </c>
      <c r="EA96" s="1026">
        <v>0</v>
      </c>
      <c r="EB96" s="1026">
        <v>0</v>
      </c>
      <c r="ED96" s="1026">
        <v>580127260.38999999</v>
      </c>
      <c r="EE96" s="1026">
        <v>11988792.856078999</v>
      </c>
      <c r="EF96" s="1026">
        <v>0</v>
      </c>
      <c r="EH96" s="1026">
        <v>577471739.78513944</v>
      </c>
      <c r="EI96" s="1026">
        <v>202419243.49744502</v>
      </c>
      <c r="EJ96" s="1026">
        <v>236432414.859568</v>
      </c>
      <c r="EK96" s="1026">
        <v>138620081.42812642</v>
      </c>
      <c r="EM96" s="1026">
        <v>817914096.24401999</v>
      </c>
      <c r="ES96" s="1027">
        <v>5958578592.9955292</v>
      </c>
    </row>
    <row r="97" spans="5:149">
      <c r="E97" s="1790">
        <v>44470</v>
      </c>
      <c r="G97" s="1351">
        <v>206520568.06</v>
      </c>
      <c r="I97" s="1026">
        <v>316941002.05509329</v>
      </c>
      <c r="J97" s="1026">
        <v>316941002.05509329</v>
      </c>
      <c r="M97" s="1026">
        <v>57796045.700886533</v>
      </c>
      <c r="N97" s="1026">
        <v>57796045.700886533</v>
      </c>
      <c r="O97" s="1026">
        <v>57796045.700886533</v>
      </c>
      <c r="Q97" s="1026">
        <v>0</v>
      </c>
      <c r="T97" s="1026">
        <v>0</v>
      </c>
      <c r="X97" s="1026">
        <v>0</v>
      </c>
      <c r="Y97" s="1026">
        <v>0</v>
      </c>
      <c r="AB97" s="1026">
        <v>0</v>
      </c>
      <c r="AF97" s="1026">
        <v>0</v>
      </c>
      <c r="AK97" s="1026">
        <v>0</v>
      </c>
      <c r="AO97" s="1026">
        <v>397156097.12129045</v>
      </c>
      <c r="AP97" s="1026">
        <v>298855716.285537</v>
      </c>
      <c r="AQ97" s="1026">
        <v>98300380.835753456</v>
      </c>
      <c r="AR97" s="1026">
        <v>98300380.835753456</v>
      </c>
      <c r="AS97" s="1026">
        <v>0</v>
      </c>
      <c r="AY97" s="1026">
        <v>519116212.51416808</v>
      </c>
      <c r="AZ97" s="1026">
        <v>0</v>
      </c>
      <c r="BC97" s="1026">
        <v>0</v>
      </c>
      <c r="BD97" s="1026">
        <v>519116212.51416808</v>
      </c>
      <c r="BE97" s="1026">
        <v>0</v>
      </c>
      <c r="BL97" s="1026">
        <v>0</v>
      </c>
      <c r="BM97" s="1026">
        <v>0</v>
      </c>
      <c r="BT97" s="1026">
        <v>0</v>
      </c>
      <c r="BU97" s="1026">
        <v>0</v>
      </c>
      <c r="CC97" s="1026">
        <v>0</v>
      </c>
      <c r="CD97" s="1026">
        <v>0</v>
      </c>
      <c r="CF97" s="1026">
        <v>0</v>
      </c>
      <c r="CJ97" s="1026">
        <v>0</v>
      </c>
      <c r="CL97" s="1026">
        <v>0</v>
      </c>
      <c r="CM97" s="1026">
        <v>0</v>
      </c>
      <c r="CQ97" s="1026">
        <v>0</v>
      </c>
      <c r="CS97" s="1026">
        <v>0</v>
      </c>
      <c r="CU97" s="1026">
        <v>2136786979.3201609</v>
      </c>
      <c r="CV97" s="1026">
        <v>1719950647.0117304</v>
      </c>
      <c r="CW97" s="1026">
        <v>416836332.30843031</v>
      </c>
      <c r="CY97" s="1026">
        <v>0</v>
      </c>
      <c r="DA97" s="1026">
        <v>0</v>
      </c>
      <c r="DE97" s="1026">
        <v>0</v>
      </c>
      <c r="DI97" s="1026">
        <v>0</v>
      </c>
      <c r="DN97" s="1026">
        <v>661526136.44000006</v>
      </c>
      <c r="DP97" s="1026">
        <v>661526136.44000006</v>
      </c>
      <c r="DQ97" s="1026">
        <v>661526136.44000006</v>
      </c>
      <c r="DT97" s="1026">
        <v>0</v>
      </c>
      <c r="DY97" s="1026">
        <v>760056450.90052307</v>
      </c>
      <c r="EA97" s="1026">
        <v>0</v>
      </c>
      <c r="EB97" s="1026">
        <v>0</v>
      </c>
      <c r="ED97" s="1026">
        <v>746757070.23000002</v>
      </c>
      <c r="EE97" s="1026">
        <v>13299380.670522999</v>
      </c>
      <c r="EF97" s="1026">
        <v>0</v>
      </c>
      <c r="EH97" s="1026">
        <v>570652553.88</v>
      </c>
      <c r="EI97" s="1026">
        <v>200192165.52000001</v>
      </c>
      <c r="EJ97" s="1026">
        <v>206255848.86000001</v>
      </c>
      <c r="EK97" s="1026">
        <v>164204539.5</v>
      </c>
      <c r="EM97" s="1026">
        <v>881628638.98098719</v>
      </c>
      <c r="ES97" s="1027">
        <v>6508180684.9731102</v>
      </c>
    </row>
    <row r="98" spans="5:149">
      <c r="E98" s="1790">
        <v>44501</v>
      </c>
      <c r="G98" s="1351">
        <v>212830118.11000001</v>
      </c>
      <c r="I98" s="1026">
        <v>94037750.347109556</v>
      </c>
      <c r="J98" s="1026">
        <v>94037750.347109556</v>
      </c>
      <c r="M98" s="1026">
        <v>251205907.9848271</v>
      </c>
      <c r="N98" s="1026">
        <v>251205907.9848271</v>
      </c>
      <c r="O98" s="1026">
        <v>251205907.9848271</v>
      </c>
      <c r="Q98" s="1026">
        <v>0</v>
      </c>
      <c r="T98" s="1026">
        <v>0</v>
      </c>
      <c r="X98" s="1026">
        <v>0</v>
      </c>
      <c r="Y98" s="1026">
        <v>0</v>
      </c>
      <c r="AB98" s="1026">
        <v>0</v>
      </c>
      <c r="AF98" s="1026">
        <v>0</v>
      </c>
      <c r="AK98" s="1026">
        <v>0</v>
      </c>
      <c r="AO98" s="1026">
        <v>624199624.05452383</v>
      </c>
      <c r="AP98" s="1026">
        <v>518727970.63619494</v>
      </c>
      <c r="AQ98" s="1026">
        <v>105471653.4183289</v>
      </c>
      <c r="AR98" s="1026">
        <v>105471653.4183289</v>
      </c>
      <c r="AS98" s="1026">
        <v>0</v>
      </c>
      <c r="AY98" s="1026">
        <v>519439711.39809906</v>
      </c>
      <c r="AZ98" s="1026">
        <v>0</v>
      </c>
      <c r="BC98" s="1026">
        <v>0</v>
      </c>
      <c r="BD98" s="1026">
        <v>519439711.39809906</v>
      </c>
      <c r="BE98" s="1026">
        <v>0</v>
      </c>
      <c r="BL98" s="1026">
        <v>0</v>
      </c>
      <c r="BM98" s="1026">
        <v>0</v>
      </c>
      <c r="BT98" s="1026">
        <v>0</v>
      </c>
      <c r="BU98" s="1026">
        <v>0</v>
      </c>
      <c r="CC98" s="1026">
        <v>0</v>
      </c>
      <c r="CD98" s="1026">
        <v>0</v>
      </c>
      <c r="CF98" s="1026">
        <v>0</v>
      </c>
      <c r="CJ98" s="1026">
        <v>0</v>
      </c>
      <c r="CL98" s="1026">
        <v>0</v>
      </c>
      <c r="CM98" s="1026">
        <v>0</v>
      </c>
      <c r="CQ98" s="1026">
        <v>64261384.296678521</v>
      </c>
      <c r="CS98" s="1026">
        <v>64261384.296678521</v>
      </c>
      <c r="CU98" s="1026">
        <v>2329025277.3038578</v>
      </c>
      <c r="CV98" s="1026">
        <v>1811637376.6410871</v>
      </c>
      <c r="CW98" s="1026">
        <v>517387900.66277075</v>
      </c>
      <c r="CY98" s="1026">
        <v>0</v>
      </c>
      <c r="DA98" s="1026">
        <v>0</v>
      </c>
      <c r="DE98" s="1026">
        <v>0</v>
      </c>
      <c r="DI98" s="1026">
        <v>0</v>
      </c>
      <c r="DN98" s="1026">
        <v>1113177507.04</v>
      </c>
      <c r="DP98" s="1026">
        <v>1113177507.04</v>
      </c>
      <c r="DQ98" s="1026">
        <v>1113177507.04</v>
      </c>
      <c r="DT98" s="1026">
        <v>0</v>
      </c>
      <c r="DY98" s="1026">
        <v>766465846.33441198</v>
      </c>
      <c r="EA98" s="1026">
        <v>0</v>
      </c>
      <c r="EB98" s="1026">
        <v>0</v>
      </c>
      <c r="ED98" s="1026">
        <v>752089603.10000002</v>
      </c>
      <c r="EE98" s="1026">
        <v>14376243.234412</v>
      </c>
      <c r="EF98" s="1026">
        <v>0</v>
      </c>
      <c r="EH98" s="1026">
        <v>599064017.80434215</v>
      </c>
      <c r="EI98" s="1026">
        <v>197911259.69878101</v>
      </c>
      <c r="EJ98" s="1026">
        <v>267905680.14140499</v>
      </c>
      <c r="EK98" s="1026">
        <v>133247077.96415618</v>
      </c>
      <c r="EM98" s="1026">
        <v>856214494.68488109</v>
      </c>
      <c r="ES98" s="1027">
        <v>7429921639.3587303</v>
      </c>
    </row>
    <row r="99" spans="5:149">
      <c r="E99" s="1790">
        <v>44531</v>
      </c>
      <c r="G99" s="1351">
        <v>171883406.07000002</v>
      </c>
      <c r="I99" s="1026">
        <v>88645240.637056693</v>
      </c>
      <c r="J99" s="1026">
        <v>88645240.637056693</v>
      </c>
      <c r="M99" s="1026">
        <v>74485538.507163703</v>
      </c>
      <c r="N99" s="1026">
        <v>74485538.507163703</v>
      </c>
      <c r="O99" s="1026">
        <v>74485538.507163703</v>
      </c>
      <c r="Q99" s="1026">
        <v>0</v>
      </c>
      <c r="T99" s="1026">
        <v>0</v>
      </c>
      <c r="X99" s="1026">
        <v>0</v>
      </c>
      <c r="Y99" s="1026">
        <v>0</v>
      </c>
      <c r="AB99" s="1026">
        <v>0</v>
      </c>
      <c r="AF99" s="1026">
        <v>0</v>
      </c>
      <c r="AK99" s="1026">
        <v>0</v>
      </c>
      <c r="AO99" s="1026">
        <v>786117729.22617328</v>
      </c>
      <c r="AP99" s="1026">
        <v>400710948.62580299</v>
      </c>
      <c r="AQ99" s="1026">
        <v>385406780.60037029</v>
      </c>
      <c r="AR99" s="1026">
        <v>385406780.60037029</v>
      </c>
      <c r="AS99" s="1026">
        <v>0</v>
      </c>
      <c r="AY99" s="1026">
        <v>487648859.85587186</v>
      </c>
      <c r="AZ99" s="1026">
        <v>0</v>
      </c>
      <c r="BC99" s="1026">
        <v>0</v>
      </c>
      <c r="BD99" s="1026">
        <v>487648859.85587186</v>
      </c>
      <c r="BE99" s="1026">
        <v>0</v>
      </c>
      <c r="BL99" s="1026">
        <v>0</v>
      </c>
      <c r="BM99" s="1026">
        <v>0</v>
      </c>
      <c r="BT99" s="1026">
        <v>0</v>
      </c>
      <c r="BU99" s="1026">
        <v>0</v>
      </c>
      <c r="CC99" s="1026">
        <v>200000000</v>
      </c>
      <c r="CD99" s="1026">
        <v>200000000</v>
      </c>
      <c r="CE99" s="1026">
        <v>200000000</v>
      </c>
      <c r="CF99" s="1026">
        <v>0</v>
      </c>
      <c r="CJ99" s="1026">
        <v>0</v>
      </c>
      <c r="CL99" s="1026">
        <v>0</v>
      </c>
      <c r="CM99" s="1026">
        <v>0</v>
      </c>
      <c r="CQ99" s="1026">
        <v>115942527.24244027</v>
      </c>
      <c r="CS99" s="1026">
        <v>115942527.24244027</v>
      </c>
      <c r="CU99" s="1026">
        <v>2280636095.4093237</v>
      </c>
      <c r="CV99" s="1026">
        <v>1848670403.5285218</v>
      </c>
      <c r="CW99" s="1026">
        <v>431965691.88080198</v>
      </c>
      <c r="CY99" s="1026">
        <v>0</v>
      </c>
      <c r="DA99" s="1026">
        <v>0</v>
      </c>
      <c r="DE99" s="1026">
        <v>0</v>
      </c>
      <c r="DI99" s="1026">
        <v>0</v>
      </c>
      <c r="DN99" s="1026">
        <v>857306306.61999989</v>
      </c>
      <c r="DP99" s="1026">
        <v>857306306.61999989</v>
      </c>
      <c r="DQ99" s="1026">
        <v>857306306.61999989</v>
      </c>
      <c r="DT99" s="1026">
        <v>0</v>
      </c>
      <c r="DY99" s="1026">
        <v>824386916.84638</v>
      </c>
      <c r="EA99" s="1026">
        <v>0</v>
      </c>
      <c r="EB99" s="1026">
        <v>0</v>
      </c>
      <c r="ED99" s="1026">
        <v>809602848.14999998</v>
      </c>
      <c r="EE99" s="1026">
        <v>14784068.696379999</v>
      </c>
      <c r="EF99" s="1026">
        <v>0</v>
      </c>
      <c r="EH99" s="1026">
        <v>596311158.66114998</v>
      </c>
      <c r="EI99" s="1026">
        <v>198397093.63444901</v>
      </c>
      <c r="EJ99" s="1026">
        <v>265909615.838871</v>
      </c>
      <c r="EK99" s="1026">
        <v>132004449.18783</v>
      </c>
      <c r="EM99" s="1026">
        <v>1112260490.2830153</v>
      </c>
      <c r="ES99" s="1027">
        <v>7595624269.3585749</v>
      </c>
    </row>
    <row r="100" spans="5:149">
      <c r="E100" s="1790">
        <v>44562</v>
      </c>
      <c r="G100" s="1351">
        <v>207358326.36000001</v>
      </c>
      <c r="I100" s="1026">
        <v>28313750.739966929</v>
      </c>
      <c r="J100" s="1026">
        <v>28313750.739966929</v>
      </c>
      <c r="M100" s="1026">
        <v>110951922.40003371</v>
      </c>
      <c r="N100" s="1026">
        <v>110951922.40003371</v>
      </c>
      <c r="O100" s="1026">
        <v>110951922.40003371</v>
      </c>
      <c r="Q100" s="1026">
        <v>0</v>
      </c>
      <c r="T100" s="1026">
        <v>0</v>
      </c>
      <c r="X100" s="1026">
        <v>0</v>
      </c>
      <c r="Y100" s="1026">
        <v>0</v>
      </c>
      <c r="AB100" s="1026">
        <v>0</v>
      </c>
      <c r="AF100" s="1026">
        <v>0</v>
      </c>
      <c r="AK100" s="1026">
        <v>0</v>
      </c>
      <c r="AO100" s="1026">
        <v>896703653.47818732</v>
      </c>
      <c r="AP100" s="1026">
        <v>667948705.94439697</v>
      </c>
      <c r="AQ100" s="1026">
        <v>228754947.53379029</v>
      </c>
      <c r="AR100" s="1026">
        <v>228754947.53379029</v>
      </c>
      <c r="AS100" s="1026">
        <v>0</v>
      </c>
      <c r="AY100" s="1026">
        <v>493505295.08162278</v>
      </c>
      <c r="AZ100" s="1026">
        <v>0</v>
      </c>
      <c r="BC100" s="1026">
        <v>0</v>
      </c>
      <c r="BD100" s="1026">
        <v>493505295.08162278</v>
      </c>
      <c r="BE100" s="1026">
        <v>0</v>
      </c>
      <c r="BL100" s="1026">
        <v>0</v>
      </c>
      <c r="BM100" s="1026">
        <v>0</v>
      </c>
      <c r="BT100" s="1026">
        <v>0</v>
      </c>
      <c r="BU100" s="1026">
        <v>0</v>
      </c>
      <c r="CC100" s="1026">
        <v>394425226.05478543</v>
      </c>
      <c r="CD100" s="1026">
        <v>394425226.05478543</v>
      </c>
      <c r="CE100" s="1026">
        <v>394425226.05478543</v>
      </c>
      <c r="CF100" s="1026">
        <v>0</v>
      </c>
      <c r="CJ100" s="1026">
        <v>0</v>
      </c>
      <c r="CL100" s="1026">
        <v>0</v>
      </c>
      <c r="CM100" s="1026">
        <v>0</v>
      </c>
      <c r="CQ100" s="1026">
        <v>454225.74</v>
      </c>
      <c r="CS100" s="1026">
        <v>454225.74</v>
      </c>
      <c r="CU100" s="1026">
        <v>2459763360.984251</v>
      </c>
      <c r="CV100" s="1026">
        <v>1914555869.6701124</v>
      </c>
      <c r="CW100" s="1026">
        <v>545207491.31413853</v>
      </c>
      <c r="CY100" s="1026">
        <v>0</v>
      </c>
      <c r="DA100" s="1026">
        <v>0</v>
      </c>
      <c r="DE100" s="1026">
        <v>0</v>
      </c>
      <c r="DI100" s="1026">
        <v>0</v>
      </c>
      <c r="DN100" s="1026">
        <v>617850394.66999996</v>
      </c>
      <c r="DP100" s="1026">
        <v>617850394.66999996</v>
      </c>
      <c r="DQ100" s="1026">
        <v>617850394.66999996</v>
      </c>
      <c r="DT100" s="1026">
        <v>0</v>
      </c>
      <c r="DY100" s="1026">
        <v>1039403335.418589</v>
      </c>
      <c r="EA100" s="1026">
        <v>0</v>
      </c>
      <c r="EB100" s="1026">
        <v>0</v>
      </c>
      <c r="ED100" s="1026">
        <v>1023740806.85</v>
      </c>
      <c r="EE100" s="1026">
        <v>15662528.568589</v>
      </c>
      <c r="EF100" s="1026">
        <v>0</v>
      </c>
      <c r="EH100" s="1026">
        <v>862842998.54000008</v>
      </c>
      <c r="EI100" s="1026">
        <v>401047038</v>
      </c>
      <c r="EJ100" s="1026">
        <v>329833759.08000004</v>
      </c>
      <c r="EK100" s="1026">
        <v>131962201.46000001</v>
      </c>
      <c r="EM100" s="1026">
        <v>998523950.95749807</v>
      </c>
      <c r="ES100" s="1027">
        <v>8110096440.4249344</v>
      </c>
    </row>
    <row r="101" spans="5:149">
      <c r="E101" s="1790">
        <v>44593</v>
      </c>
      <c r="G101" s="1351">
        <v>194500987.64742899</v>
      </c>
      <c r="I101" s="1026">
        <v>185197175.19476774</v>
      </c>
      <c r="J101" s="1026">
        <v>185197175.19476774</v>
      </c>
      <c r="M101" s="1026">
        <v>91050765.263255119</v>
      </c>
      <c r="N101" s="1026">
        <v>91050765.263255119</v>
      </c>
      <c r="O101" s="1026">
        <v>91050765.263255119</v>
      </c>
      <c r="Q101" s="1026">
        <v>0</v>
      </c>
      <c r="T101" s="1026">
        <v>0</v>
      </c>
      <c r="X101" s="1026">
        <v>0</v>
      </c>
      <c r="Y101" s="1026">
        <v>0</v>
      </c>
      <c r="AB101" s="1026">
        <v>0</v>
      </c>
      <c r="AF101" s="1026">
        <v>0</v>
      </c>
      <c r="AK101" s="1026">
        <v>0</v>
      </c>
      <c r="AO101" s="1026">
        <v>863023940.01231492</v>
      </c>
      <c r="AP101" s="1026">
        <v>489425255.69332802</v>
      </c>
      <c r="AQ101" s="1026">
        <v>373598684.31898689</v>
      </c>
      <c r="AR101" s="1026">
        <v>373598684.31898689</v>
      </c>
      <c r="AS101" s="1026">
        <v>0</v>
      </c>
      <c r="AY101" s="1026">
        <v>487207819.32973373</v>
      </c>
      <c r="AZ101" s="1026">
        <v>0</v>
      </c>
      <c r="BC101" s="1026">
        <v>0</v>
      </c>
      <c r="BD101" s="1026">
        <v>487207819.32973373</v>
      </c>
      <c r="BE101" s="1026">
        <v>0</v>
      </c>
      <c r="BL101" s="1026">
        <v>0</v>
      </c>
      <c r="BM101" s="1026">
        <v>0</v>
      </c>
      <c r="BT101" s="1026">
        <v>0</v>
      </c>
      <c r="BU101" s="1026">
        <v>0</v>
      </c>
      <c r="CC101" s="1026">
        <v>394726027.13724494</v>
      </c>
      <c r="CD101" s="1026">
        <v>394726027.13724494</v>
      </c>
      <c r="CE101" s="1026">
        <v>394726027.13724494</v>
      </c>
      <c r="CF101" s="1026">
        <v>0</v>
      </c>
      <c r="CJ101" s="1026">
        <v>0</v>
      </c>
      <c r="CL101" s="1026">
        <v>0</v>
      </c>
      <c r="CM101" s="1026">
        <v>0</v>
      </c>
      <c r="CQ101" s="1026">
        <v>0</v>
      </c>
      <c r="CS101" s="1026">
        <v>0</v>
      </c>
      <c r="CU101" s="1026">
        <v>2733649377.1796341</v>
      </c>
      <c r="CV101" s="1026">
        <v>2056023155.78951</v>
      </c>
      <c r="CW101" s="1026">
        <v>677626221.39012384</v>
      </c>
      <c r="CY101" s="1026">
        <v>0</v>
      </c>
      <c r="DA101" s="1026">
        <v>0</v>
      </c>
      <c r="DE101" s="1026">
        <v>0</v>
      </c>
      <c r="DI101" s="1026">
        <v>0</v>
      </c>
      <c r="DN101" s="1026">
        <v>800484124.62</v>
      </c>
      <c r="DP101" s="1026">
        <v>800484124.62</v>
      </c>
      <c r="DQ101" s="1026">
        <v>800484124.62</v>
      </c>
      <c r="DT101" s="1026">
        <v>0</v>
      </c>
      <c r="DY101" s="1026">
        <v>1333049439.330127</v>
      </c>
      <c r="EA101" s="1026">
        <v>0</v>
      </c>
      <c r="EB101" s="1026">
        <v>0</v>
      </c>
      <c r="ED101" s="1026">
        <v>1316221861.53</v>
      </c>
      <c r="EE101" s="1026">
        <v>16827577.800127</v>
      </c>
      <c r="EF101" s="1026">
        <v>0</v>
      </c>
      <c r="EH101" s="1026">
        <v>1059401640.5738344</v>
      </c>
      <c r="EI101" s="1026">
        <v>398921573.77444899</v>
      </c>
      <c r="EJ101" s="1026">
        <v>458526712.79748201</v>
      </c>
      <c r="EK101" s="1026">
        <v>201953354.00190336</v>
      </c>
      <c r="EM101" s="1026">
        <v>1009540048.5960717</v>
      </c>
      <c r="ES101" s="1027">
        <v>9151831344.8844128</v>
      </c>
    </row>
    <row r="102" spans="5:149">
      <c r="E102" s="1790">
        <v>44621</v>
      </c>
      <c r="G102" s="1351">
        <v>215732466.84999999</v>
      </c>
      <c r="I102" s="1026">
        <v>653015505.62153494</v>
      </c>
      <c r="J102" s="1026">
        <v>653015505.62153494</v>
      </c>
      <c r="M102" s="1026">
        <v>24794460.7085917</v>
      </c>
      <c r="N102" s="1026">
        <v>24794460.7085917</v>
      </c>
      <c r="O102" s="1026">
        <v>24794460.7085917</v>
      </c>
      <c r="Q102" s="1026">
        <v>0</v>
      </c>
      <c r="T102" s="1026">
        <v>0</v>
      </c>
      <c r="X102" s="1026">
        <v>0</v>
      </c>
      <c r="Y102" s="1026">
        <v>0</v>
      </c>
      <c r="AB102" s="1026">
        <v>0</v>
      </c>
      <c r="AF102" s="1026">
        <v>0</v>
      </c>
      <c r="AK102" s="1026">
        <v>0</v>
      </c>
      <c r="AO102" s="1026">
        <v>1563735520.2621412</v>
      </c>
      <c r="AP102" s="1026">
        <v>1274249155.4322801</v>
      </c>
      <c r="AQ102" s="1026">
        <v>289486364.82986128</v>
      </c>
      <c r="AR102" s="1026">
        <v>289486364.82986128</v>
      </c>
      <c r="AS102" s="1026">
        <v>0</v>
      </c>
      <c r="AY102" s="1026">
        <v>457207819.32973373</v>
      </c>
      <c r="AZ102" s="1026">
        <v>0</v>
      </c>
      <c r="BC102" s="1026">
        <v>0</v>
      </c>
      <c r="BD102" s="1026">
        <v>457207819.32973373</v>
      </c>
      <c r="BE102" s="1026">
        <v>0</v>
      </c>
      <c r="BL102" s="1026">
        <v>0</v>
      </c>
      <c r="BM102" s="1026">
        <v>0</v>
      </c>
      <c r="BT102" s="1026">
        <v>0</v>
      </c>
      <c r="BU102" s="1026">
        <v>0</v>
      </c>
      <c r="CC102" s="1026">
        <v>394894555.62353998</v>
      </c>
      <c r="CD102" s="1026">
        <v>394894555.62353998</v>
      </c>
      <c r="CE102" s="1026">
        <v>394894555.62353998</v>
      </c>
      <c r="CF102" s="1026">
        <v>0</v>
      </c>
      <c r="CJ102" s="1026">
        <v>0</v>
      </c>
      <c r="CL102" s="1026">
        <v>0</v>
      </c>
      <c r="CM102" s="1026">
        <v>0</v>
      </c>
      <c r="CQ102" s="1026">
        <v>0</v>
      </c>
      <c r="CS102" s="1026">
        <v>0</v>
      </c>
      <c r="CU102" s="1026">
        <v>2843171171.2196336</v>
      </c>
      <c r="CV102" s="1026">
        <v>2166038157.4334841</v>
      </c>
      <c r="CW102" s="1026">
        <v>677133013.7861495</v>
      </c>
      <c r="CY102" s="1026">
        <v>0</v>
      </c>
      <c r="DA102" s="1026">
        <v>0</v>
      </c>
      <c r="DE102" s="1026">
        <v>0</v>
      </c>
      <c r="DI102" s="1026">
        <v>0</v>
      </c>
      <c r="DN102" s="1026">
        <v>0</v>
      </c>
      <c r="DP102" s="1026">
        <v>0</v>
      </c>
      <c r="DQ102" s="1026">
        <v>0</v>
      </c>
      <c r="DT102" s="1026">
        <v>0</v>
      </c>
      <c r="DY102" s="1026">
        <v>1410492397.2181909</v>
      </c>
      <c r="EA102" s="1026">
        <v>0</v>
      </c>
      <c r="EB102" s="1026">
        <v>0</v>
      </c>
      <c r="ED102" s="1026">
        <v>1391165501.78</v>
      </c>
      <c r="EE102" s="1026">
        <v>19326895.438190997</v>
      </c>
      <c r="EF102" s="1026">
        <v>0</v>
      </c>
      <c r="EH102" s="1026">
        <v>1057323558.8705349</v>
      </c>
      <c r="EI102" s="1026">
        <v>400914064.27444899</v>
      </c>
      <c r="EJ102" s="1026">
        <v>469027932.06545103</v>
      </c>
      <c r="EK102" s="1026">
        <v>187381562.53063485</v>
      </c>
      <c r="EM102" s="1026">
        <v>1136904545.7110214</v>
      </c>
      <c r="ES102" s="1027">
        <v>9757272001.4149227</v>
      </c>
    </row>
    <row r="103" spans="5:149">
      <c r="E103" s="1790">
        <v>44652</v>
      </c>
      <c r="G103" s="1351">
        <v>138779958.65000001</v>
      </c>
      <c r="I103" s="1026">
        <v>706984962.2432636</v>
      </c>
      <c r="J103" s="1026">
        <v>706984962.2432636</v>
      </c>
      <c r="M103" s="1026">
        <v>23098216.800237834</v>
      </c>
      <c r="N103" s="1026">
        <v>23098216.800237834</v>
      </c>
      <c r="O103" s="1026">
        <v>23098216.800237834</v>
      </c>
      <c r="Q103" s="1026">
        <v>0</v>
      </c>
      <c r="T103" s="1026">
        <v>0</v>
      </c>
      <c r="X103" s="1026">
        <v>0</v>
      </c>
      <c r="Y103" s="1026">
        <v>0</v>
      </c>
      <c r="AB103" s="1026">
        <v>0</v>
      </c>
      <c r="AF103" s="1026">
        <v>0</v>
      </c>
      <c r="AK103" s="1026">
        <v>0</v>
      </c>
      <c r="AO103" s="1026">
        <v>1846555501.979517</v>
      </c>
      <c r="AP103" s="1026">
        <v>1458325986.9326599</v>
      </c>
      <c r="AQ103" s="1026">
        <v>388229515.04685718</v>
      </c>
      <c r="AR103" s="1026">
        <v>388229515.04685718</v>
      </c>
      <c r="AS103" s="1026">
        <v>0</v>
      </c>
      <c r="AY103" s="1026">
        <v>457453766.15691519</v>
      </c>
      <c r="AZ103" s="1026">
        <v>0</v>
      </c>
      <c r="BC103" s="1026">
        <v>0</v>
      </c>
      <c r="BD103" s="1026">
        <v>457453766.15691519</v>
      </c>
      <c r="BE103" s="1026">
        <v>0</v>
      </c>
      <c r="BL103" s="1026">
        <v>0</v>
      </c>
      <c r="BM103" s="1026">
        <v>0</v>
      </c>
      <c r="BT103" s="1026">
        <v>0</v>
      </c>
      <c r="BU103" s="1026">
        <v>0</v>
      </c>
      <c r="CC103" s="1026">
        <v>400000000</v>
      </c>
      <c r="CD103" s="1026">
        <v>400000000</v>
      </c>
      <c r="CE103" s="1026">
        <v>400000000</v>
      </c>
      <c r="CF103" s="1026">
        <v>0</v>
      </c>
      <c r="CJ103" s="1026">
        <v>0</v>
      </c>
      <c r="CL103" s="1026">
        <v>0</v>
      </c>
      <c r="CM103" s="1026">
        <v>0</v>
      </c>
      <c r="CQ103" s="1026">
        <v>74391780.561888993</v>
      </c>
      <c r="CS103" s="1026">
        <v>74391780.561888993</v>
      </c>
      <c r="CU103" s="1026">
        <v>3084328234.4359756</v>
      </c>
      <c r="CV103" s="1026">
        <v>2375635789.0336761</v>
      </c>
      <c r="CW103" s="1026">
        <v>708692445.40229928</v>
      </c>
      <c r="CY103" s="1026">
        <v>0</v>
      </c>
      <c r="DA103" s="1026">
        <v>0</v>
      </c>
      <c r="DE103" s="1026">
        <v>0</v>
      </c>
      <c r="DI103" s="1026">
        <v>0</v>
      </c>
      <c r="DN103" s="1026">
        <v>0</v>
      </c>
      <c r="DP103" s="1026">
        <v>0</v>
      </c>
      <c r="DQ103" s="1026">
        <v>0</v>
      </c>
      <c r="DT103" s="1026">
        <v>0</v>
      </c>
      <c r="DY103" s="1026">
        <v>2625417516.9667258</v>
      </c>
      <c r="EA103" s="1026">
        <v>0</v>
      </c>
      <c r="EB103" s="1026">
        <v>0</v>
      </c>
      <c r="ED103" s="1026">
        <v>2604044566.4400001</v>
      </c>
      <c r="EE103" s="1026">
        <v>21372950.526725996</v>
      </c>
      <c r="EF103" s="1026">
        <v>0</v>
      </c>
      <c r="EH103" s="1026">
        <v>1063133106.5334824</v>
      </c>
      <c r="EI103" s="1026">
        <v>414336659.62444901</v>
      </c>
      <c r="EJ103" s="1026">
        <v>464555547.84966701</v>
      </c>
      <c r="EK103" s="1026">
        <v>184240899.05936635</v>
      </c>
      <c r="EM103" s="1026">
        <v>1316640111.9536579</v>
      </c>
    </row>
    <row r="104" spans="5:149">
      <c r="E104" s="1790">
        <v>44682</v>
      </c>
      <c r="G104" s="1351">
        <v>118397539.45</v>
      </c>
      <c r="I104" s="1026">
        <v>507491427.12800545</v>
      </c>
      <c r="J104" s="1026">
        <v>507491427.12800545</v>
      </c>
      <c r="M104" s="1026">
        <v>69406666.662524223</v>
      </c>
      <c r="N104" s="1026">
        <v>69406666.662524223</v>
      </c>
      <c r="O104" s="1026">
        <v>69406666.662524223</v>
      </c>
      <c r="Q104" s="1026">
        <v>0</v>
      </c>
      <c r="T104" s="1026">
        <v>0</v>
      </c>
      <c r="X104" s="1026">
        <v>0</v>
      </c>
      <c r="Y104" s="1026">
        <v>0</v>
      </c>
      <c r="AB104" s="1026">
        <v>0</v>
      </c>
      <c r="AF104" s="1026">
        <v>0</v>
      </c>
      <c r="AK104" s="1026">
        <v>0</v>
      </c>
      <c r="AO104" s="1026">
        <v>3240140672.339426</v>
      </c>
      <c r="AP104" s="1026">
        <v>1795832101.88081</v>
      </c>
      <c r="AQ104" s="1026">
        <v>1444308570.4586158</v>
      </c>
      <c r="AR104" s="1026">
        <v>1444308570.4586158</v>
      </c>
      <c r="AS104" s="1026">
        <v>0</v>
      </c>
      <c r="AY104" s="1026">
        <v>411566291.23533314</v>
      </c>
      <c r="AZ104" s="1026">
        <v>0</v>
      </c>
      <c r="BC104" s="1026">
        <v>0</v>
      </c>
      <c r="BD104" s="1026">
        <v>411566291.23533314</v>
      </c>
      <c r="BE104" s="1026">
        <v>0</v>
      </c>
      <c r="BL104" s="1026">
        <v>0</v>
      </c>
      <c r="BM104" s="1026">
        <v>0</v>
      </c>
      <c r="BT104" s="1026">
        <v>0</v>
      </c>
      <c r="BU104" s="1026">
        <v>0</v>
      </c>
      <c r="CC104" s="1026">
        <v>394221917.5481835</v>
      </c>
      <c r="CD104" s="1026">
        <v>394221917.5481835</v>
      </c>
      <c r="CE104" s="1026">
        <v>394221917.5481835</v>
      </c>
      <c r="CF104" s="1026">
        <v>0</v>
      </c>
      <c r="CJ104" s="1026">
        <v>0</v>
      </c>
      <c r="CL104" s="1026">
        <v>0</v>
      </c>
      <c r="CM104" s="1026">
        <v>0</v>
      </c>
      <c r="CQ104" s="1026">
        <v>0</v>
      </c>
      <c r="CS104" s="1026">
        <v>0</v>
      </c>
      <c r="CU104" s="1026">
        <v>3102080714.4268141</v>
      </c>
      <c r="CV104" s="1026">
        <v>2362158332.9202418</v>
      </c>
      <c r="CW104" s="1026">
        <v>739922381.50657213</v>
      </c>
      <c r="CY104" s="1026">
        <v>0</v>
      </c>
      <c r="DA104" s="1026">
        <v>0</v>
      </c>
      <c r="DE104" s="1026">
        <v>0</v>
      </c>
      <c r="DI104" s="1026">
        <v>0</v>
      </c>
      <c r="DN104" s="1026">
        <v>717360309.80999994</v>
      </c>
      <c r="DP104" s="1026">
        <v>717360309.80999994</v>
      </c>
      <c r="DQ104" s="1026">
        <v>717360309.80999994</v>
      </c>
      <c r="DT104" s="1026">
        <v>0</v>
      </c>
      <c r="DY104" s="1026">
        <v>2184026173.6886678</v>
      </c>
      <c r="EA104" s="1026">
        <v>0</v>
      </c>
      <c r="EB104" s="1026">
        <v>0</v>
      </c>
      <c r="ED104" s="1026">
        <v>2144842571.3099999</v>
      </c>
      <c r="EE104" s="1026">
        <v>39183602.378667995</v>
      </c>
      <c r="EF104" s="1026">
        <v>0</v>
      </c>
      <c r="EH104" s="1026">
        <v>1106335590.3099473</v>
      </c>
      <c r="EI104" s="1026">
        <v>414369148.52444899</v>
      </c>
      <c r="EJ104" s="1026">
        <v>511405185.27599001</v>
      </c>
      <c r="EK104" s="1026">
        <v>180561256.50950828</v>
      </c>
      <c r="EM104" s="1026">
        <v>1729897544.5420444</v>
      </c>
      <c r="ES104" s="1027">
        <v>13580924847.140945</v>
      </c>
    </row>
    <row r="105" spans="5:149">
      <c r="E105" s="1790">
        <v>44713</v>
      </c>
      <c r="G105" s="1351">
        <v>119525622.997429</v>
      </c>
      <c r="I105" s="1026">
        <v>84843016.542260081</v>
      </c>
      <c r="J105" s="1026">
        <v>84843016.542260081</v>
      </c>
      <c r="M105" s="1026">
        <v>1183299441.5035999</v>
      </c>
      <c r="N105" s="1026">
        <v>1183299441.5035999</v>
      </c>
      <c r="O105" s="1026">
        <v>1183299441.5035999</v>
      </c>
      <c r="Q105" s="1026">
        <v>0</v>
      </c>
      <c r="T105" s="1026">
        <v>0</v>
      </c>
      <c r="X105" s="1026">
        <v>0</v>
      </c>
      <c r="Y105" s="1026">
        <v>0</v>
      </c>
      <c r="AB105" s="1026">
        <v>0</v>
      </c>
      <c r="AF105" s="1026">
        <v>0</v>
      </c>
      <c r="AK105" s="1026">
        <v>0</v>
      </c>
      <c r="AO105" s="1026">
        <v>3171473637.4759312</v>
      </c>
      <c r="AP105" s="1026">
        <v>2043589110.328021</v>
      </c>
      <c r="AQ105" s="1026">
        <v>1127884527.1479099</v>
      </c>
      <c r="AR105" s="1026">
        <v>1127884527.1479099</v>
      </c>
      <c r="AS105" s="1026">
        <v>0</v>
      </c>
      <c r="AY105" s="1026">
        <v>559743336.31425881</v>
      </c>
      <c r="AZ105" s="1026">
        <v>0</v>
      </c>
      <c r="BC105" s="1026">
        <v>0</v>
      </c>
      <c r="BD105" s="1026">
        <v>559743336.31425881</v>
      </c>
      <c r="BE105" s="1026">
        <v>0</v>
      </c>
      <c r="BL105" s="1026">
        <v>0</v>
      </c>
      <c r="BM105" s="1026">
        <v>0</v>
      </c>
      <c r="BT105" s="1026">
        <v>0</v>
      </c>
      <c r="BU105" s="1026">
        <v>0</v>
      </c>
      <c r="CC105" s="1026">
        <v>394031237.58190566</v>
      </c>
      <c r="CD105" s="1026">
        <v>394031237.58190566</v>
      </c>
      <c r="CE105" s="1026">
        <v>394031237.58190566</v>
      </c>
      <c r="CF105" s="1026">
        <v>0</v>
      </c>
      <c r="CJ105" s="1026">
        <v>0</v>
      </c>
      <c r="CL105" s="1026">
        <v>0</v>
      </c>
      <c r="CM105" s="1026">
        <v>0</v>
      </c>
      <c r="CQ105" s="1026">
        <v>177761504.73804194</v>
      </c>
      <c r="CS105" s="1026">
        <v>177761504.73804194</v>
      </c>
      <c r="CU105" s="1026">
        <v>3318614648.4643908</v>
      </c>
      <c r="CV105" s="1026">
        <v>2492550311.6463428</v>
      </c>
      <c r="CW105" s="1026">
        <v>826064336.818048</v>
      </c>
      <c r="CY105" s="1026">
        <v>0</v>
      </c>
      <c r="DA105" s="1026">
        <v>0</v>
      </c>
      <c r="DE105" s="1026">
        <v>0</v>
      </c>
      <c r="DI105" s="1026">
        <v>0</v>
      </c>
      <c r="DN105" s="1026">
        <v>1798262354.3</v>
      </c>
      <c r="DP105" s="1026">
        <v>1798262354.3</v>
      </c>
      <c r="DQ105" s="1026">
        <v>1798262354.3</v>
      </c>
      <c r="DT105" s="1026">
        <v>0</v>
      </c>
      <c r="DY105" s="1026">
        <v>1739374936.657541</v>
      </c>
      <c r="EA105" s="1026">
        <v>0</v>
      </c>
      <c r="EB105" s="1026">
        <v>0</v>
      </c>
      <c r="ED105" s="1026">
        <v>1690297537.48</v>
      </c>
      <c r="EE105" s="1026">
        <v>49077399.177541003</v>
      </c>
      <c r="EF105" s="1026">
        <v>0</v>
      </c>
      <c r="EH105" s="1026">
        <v>1157033867.5797825</v>
      </c>
      <c r="EI105" s="1026">
        <v>431372813.58444899</v>
      </c>
      <c r="EJ105" s="1026">
        <v>537814191.16811097</v>
      </c>
      <c r="EK105" s="1026">
        <v>187846862.8272227</v>
      </c>
      <c r="EM105" s="1026">
        <v>1716787441.640825</v>
      </c>
      <c r="ES105" s="1027">
        <v>15420751045.795965</v>
      </c>
    </row>
    <row r="106" spans="5:149">
      <c r="E106" s="1790">
        <v>44743</v>
      </c>
      <c r="G106" s="1351">
        <v>148750887</v>
      </c>
      <c r="I106" s="1026">
        <v>259330110</v>
      </c>
      <c r="J106" s="1026">
        <v>259330110</v>
      </c>
      <c r="M106" s="1026">
        <v>42438155</v>
      </c>
      <c r="N106" s="1026">
        <v>42438155</v>
      </c>
      <c r="O106" s="1026">
        <v>42438155</v>
      </c>
      <c r="Q106" s="1026">
        <v>0</v>
      </c>
      <c r="T106" s="1026">
        <v>0</v>
      </c>
      <c r="X106" s="1026">
        <v>0</v>
      </c>
      <c r="Y106" s="1026">
        <v>0</v>
      </c>
      <c r="AB106" s="1026">
        <v>0</v>
      </c>
      <c r="AF106" s="1026">
        <v>0</v>
      </c>
      <c r="AK106" s="1026">
        <v>0</v>
      </c>
      <c r="AO106" s="1026">
        <v>4606485333</v>
      </c>
      <c r="AP106" s="1026">
        <v>1892212485</v>
      </c>
      <c r="AQ106" s="1026">
        <v>2714272848</v>
      </c>
      <c r="AR106" s="1026">
        <v>2714272848</v>
      </c>
      <c r="AS106" s="1026">
        <v>0</v>
      </c>
      <c r="AY106" s="1026">
        <v>459484945</v>
      </c>
      <c r="AZ106" s="1026">
        <v>0</v>
      </c>
      <c r="BC106" s="1026">
        <v>0</v>
      </c>
      <c r="BD106" s="1026">
        <v>459484945</v>
      </c>
      <c r="BE106" s="1026">
        <v>0</v>
      </c>
      <c r="BL106" s="1026">
        <v>0</v>
      </c>
      <c r="BM106" s="1026">
        <v>0</v>
      </c>
      <c r="BT106" s="1026">
        <v>0</v>
      </c>
      <c r="BU106" s="1026">
        <v>0</v>
      </c>
      <c r="CC106" s="1026">
        <v>394745015</v>
      </c>
      <c r="CD106" s="1026">
        <v>394745015</v>
      </c>
      <c r="CE106" s="1026">
        <v>394745015</v>
      </c>
      <c r="CF106" s="1026">
        <v>0</v>
      </c>
      <c r="CJ106" s="1026">
        <v>0</v>
      </c>
      <c r="CL106" s="1026">
        <v>0</v>
      </c>
      <c r="CM106" s="1026">
        <v>0</v>
      </c>
      <c r="CQ106" s="1026">
        <v>582697155</v>
      </c>
      <c r="CS106" s="1026">
        <v>582697155</v>
      </c>
      <c r="CU106" s="1026">
        <v>3569227092</v>
      </c>
      <c r="CV106" s="1026">
        <v>2658137506</v>
      </c>
      <c r="CW106" s="1026">
        <v>911089586</v>
      </c>
      <c r="CY106" s="1026">
        <v>0</v>
      </c>
      <c r="DA106" s="1026">
        <v>0</v>
      </c>
      <c r="DE106" s="1026">
        <v>0</v>
      </c>
      <c r="DI106" s="1026">
        <v>0</v>
      </c>
      <c r="DN106" s="1026">
        <v>1676852784</v>
      </c>
      <c r="DP106" s="1026">
        <v>1676852784</v>
      </c>
      <c r="DQ106" s="1026">
        <v>1676852784</v>
      </c>
      <c r="DT106" s="1026">
        <v>0</v>
      </c>
      <c r="DY106" s="1026">
        <v>1521262514</v>
      </c>
      <c r="EA106" s="1026">
        <v>0</v>
      </c>
      <c r="EB106" s="1026">
        <v>0</v>
      </c>
      <c r="ED106" s="1026">
        <v>1465719634</v>
      </c>
      <c r="EE106" s="1026">
        <v>55542880</v>
      </c>
      <c r="EF106" s="1026">
        <v>0</v>
      </c>
      <c r="EH106" s="1026">
        <v>3496765246</v>
      </c>
      <c r="EI106" s="1026">
        <v>1373176663</v>
      </c>
      <c r="EJ106" s="1026">
        <v>1421719573</v>
      </c>
      <c r="EK106" s="1026">
        <v>701869010</v>
      </c>
      <c r="EM106" s="1026">
        <v>3554341745</v>
      </c>
      <c r="ES106" s="1027">
        <v>20312380981</v>
      </c>
    </row>
    <row r="107" spans="5:149">
      <c r="E107" s="1790">
        <v>44774</v>
      </c>
      <c r="G107" s="1351">
        <v>146104403.59742901</v>
      </c>
      <c r="I107" s="1026">
        <v>657954283.76892614</v>
      </c>
      <c r="J107" s="1026">
        <v>657954283.76892614</v>
      </c>
      <c r="M107" s="1026">
        <v>36179223.149449825</v>
      </c>
      <c r="N107" s="1026">
        <v>36179223.149449825</v>
      </c>
      <c r="O107" s="1026">
        <v>36179223.149449825</v>
      </c>
      <c r="Q107" s="1026">
        <v>0</v>
      </c>
      <c r="T107" s="1026">
        <v>0</v>
      </c>
      <c r="X107" s="1026">
        <v>0</v>
      </c>
      <c r="Y107" s="1026">
        <v>0</v>
      </c>
      <c r="AB107" s="1026">
        <v>0</v>
      </c>
      <c r="AF107" s="1026">
        <v>0</v>
      </c>
      <c r="AK107" s="1026">
        <v>0</v>
      </c>
      <c r="AO107" s="1026">
        <v>4978025315.2571115</v>
      </c>
      <c r="AP107" s="1026">
        <v>2024853500.7771809</v>
      </c>
      <c r="AQ107" s="1026">
        <v>2953171814.4799304</v>
      </c>
      <c r="AR107" s="1026">
        <v>2953171814.4799304</v>
      </c>
      <c r="AS107" s="1026">
        <v>0</v>
      </c>
      <c r="AY107" s="1026">
        <v>460708533.33562505</v>
      </c>
      <c r="AZ107" s="1026">
        <v>0</v>
      </c>
      <c r="BC107" s="1026">
        <v>0</v>
      </c>
      <c r="BD107" s="1026">
        <v>460708533.33562505</v>
      </c>
      <c r="BE107" s="1026">
        <v>0</v>
      </c>
      <c r="BL107" s="1026">
        <v>0</v>
      </c>
      <c r="BM107" s="1026">
        <v>0</v>
      </c>
      <c r="BT107" s="1026">
        <v>0</v>
      </c>
      <c r="BU107" s="1026">
        <v>0</v>
      </c>
      <c r="CC107" s="1026">
        <v>394208061.01219469</v>
      </c>
      <c r="CD107" s="1026">
        <v>394208061.01219469</v>
      </c>
      <c r="CE107" s="1026">
        <v>394208061.01219469</v>
      </c>
      <c r="CF107" s="1026">
        <v>0</v>
      </c>
      <c r="CJ107" s="1026">
        <v>0</v>
      </c>
      <c r="CL107" s="1026">
        <v>0</v>
      </c>
      <c r="CM107" s="1026">
        <v>0</v>
      </c>
      <c r="CQ107" s="1026">
        <v>581904538.61355531</v>
      </c>
      <c r="CS107" s="1026">
        <v>581904538.61355531</v>
      </c>
      <c r="CU107" s="1026">
        <v>4158439508.0524921</v>
      </c>
      <c r="CV107" s="1026">
        <v>3153083254.5203209</v>
      </c>
      <c r="CW107" s="1026">
        <v>1005356253.5321712</v>
      </c>
      <c r="CY107" s="1026">
        <v>0</v>
      </c>
      <c r="DA107" s="1026">
        <v>0</v>
      </c>
      <c r="DE107" s="1026">
        <v>0</v>
      </c>
      <c r="DI107" s="1026">
        <v>0</v>
      </c>
      <c r="DN107" s="1026">
        <v>1248561936.4200001</v>
      </c>
      <c r="DP107" s="1026">
        <v>1248561936.4200001</v>
      </c>
      <c r="DQ107" s="1026">
        <v>1248561936.4200001</v>
      </c>
      <c r="DT107" s="1026">
        <v>0</v>
      </c>
      <c r="DY107" s="1026">
        <v>1278125919.9699221</v>
      </c>
      <c r="EA107" s="1026">
        <v>0</v>
      </c>
      <c r="EB107" s="1026">
        <v>0</v>
      </c>
      <c r="ED107" s="1026">
        <v>1205409263.1300001</v>
      </c>
      <c r="EE107" s="1026">
        <v>72716656.839921996</v>
      </c>
      <c r="EF107" s="1026">
        <v>0</v>
      </c>
      <c r="EH107" s="1026">
        <v>3619411118.939024</v>
      </c>
      <c r="EI107" s="1026">
        <v>1425428619.57445</v>
      </c>
      <c r="EJ107" s="1026">
        <v>1429394485.1373341</v>
      </c>
      <c r="EK107" s="1026">
        <v>764588014.22723937</v>
      </c>
      <c r="EM107" s="1026">
        <v>4090668816.7401323</v>
      </c>
      <c r="ES107" s="1027">
        <v>21650291658.855862</v>
      </c>
    </row>
    <row r="108" spans="5:149">
      <c r="E108" s="1790">
        <v>44805</v>
      </c>
      <c r="G108" s="1351">
        <v>152200300.59742901</v>
      </c>
      <c r="I108" s="1026">
        <v>858521256.91843653</v>
      </c>
      <c r="J108" s="1026">
        <v>858521256.91843653</v>
      </c>
      <c r="M108" s="1026">
        <v>-71075598.393265247</v>
      </c>
      <c r="N108" s="1026">
        <v>-71075598.393265247</v>
      </c>
      <c r="O108" s="1026">
        <v>-71075598.393265247</v>
      </c>
      <c r="Q108" s="1026">
        <v>0</v>
      </c>
      <c r="T108" s="1026">
        <v>0</v>
      </c>
      <c r="X108" s="1026">
        <v>0</v>
      </c>
      <c r="Y108" s="1026">
        <v>0</v>
      </c>
      <c r="AB108" s="1026">
        <v>0</v>
      </c>
      <c r="AF108" s="1026">
        <v>0</v>
      </c>
      <c r="AK108" s="1026">
        <v>0</v>
      </c>
      <c r="AO108" s="1026">
        <v>5226635010.716917</v>
      </c>
      <c r="AP108" s="1026">
        <v>3638054231.9560614</v>
      </c>
      <c r="AQ108" s="1026">
        <v>1588580778.7608552</v>
      </c>
      <c r="AR108" s="1026">
        <v>1588580778.7608552</v>
      </c>
      <c r="AS108" s="1026">
        <v>0</v>
      </c>
      <c r="AY108" s="1026">
        <v>609168050.71999991</v>
      </c>
      <c r="AZ108" s="1026">
        <v>0</v>
      </c>
      <c r="BC108" s="1026">
        <v>0</v>
      </c>
      <c r="BD108" s="1026">
        <v>609168050.71999991</v>
      </c>
      <c r="BE108" s="1026">
        <v>0</v>
      </c>
      <c r="BL108" s="1026">
        <v>0</v>
      </c>
      <c r="BM108" s="1026">
        <v>0</v>
      </c>
      <c r="BT108" s="1026">
        <v>0</v>
      </c>
      <c r="BU108" s="1026">
        <v>0</v>
      </c>
      <c r="CC108" s="1026">
        <v>295607726.65516305</v>
      </c>
      <c r="CD108" s="1026">
        <v>295607726.65516305</v>
      </c>
      <c r="CE108" s="1026">
        <v>295607726.65516305</v>
      </c>
      <c r="CF108" s="1026">
        <v>0</v>
      </c>
      <c r="CJ108" s="1026">
        <v>0</v>
      </c>
      <c r="CL108" s="1026">
        <v>0</v>
      </c>
      <c r="CM108" s="1026">
        <v>0</v>
      </c>
      <c r="CQ108" s="1026">
        <v>749320482.98771191</v>
      </c>
      <c r="CS108" s="1026">
        <v>749320482.98771191</v>
      </c>
      <c r="CU108" s="1026">
        <v>4374852354.2291498</v>
      </c>
      <c r="CV108" s="1026">
        <v>3625619584.1715341</v>
      </c>
      <c r="CW108" s="1026">
        <v>749232770.05761552</v>
      </c>
      <c r="CY108" s="1026">
        <v>0</v>
      </c>
      <c r="DA108" s="1026">
        <v>0</v>
      </c>
      <c r="DE108" s="1026">
        <v>0</v>
      </c>
      <c r="DI108" s="1026">
        <v>0</v>
      </c>
      <c r="DN108" s="1026">
        <v>2046632324.3199999</v>
      </c>
      <c r="DP108" s="1026">
        <v>2046632324.3199999</v>
      </c>
      <c r="DQ108" s="1026">
        <v>2046632324.3199999</v>
      </c>
      <c r="DT108" s="1026">
        <v>0</v>
      </c>
      <c r="DY108" s="1026">
        <v>1389053218.9928031</v>
      </c>
      <c r="EA108" s="1026">
        <v>0</v>
      </c>
      <c r="EB108" s="1026">
        <v>0</v>
      </c>
      <c r="ED108" s="1026">
        <v>1306719949.9200001</v>
      </c>
      <c r="EE108" s="1026">
        <v>82333269.072802991</v>
      </c>
      <c r="EF108" s="1026">
        <v>0</v>
      </c>
      <c r="EH108" s="1026">
        <v>4142468390.5327811</v>
      </c>
      <c r="EI108" s="1026">
        <v>1829219976.6844501</v>
      </c>
      <c r="EJ108" s="1026">
        <v>1474682661.0590789</v>
      </c>
      <c r="EK108" s="1026">
        <v>838565752.78925169</v>
      </c>
      <c r="EM108" s="1026">
        <v>4573454039.5195761</v>
      </c>
      <c r="ES108" s="1027">
        <v>24346837557.796703</v>
      </c>
    </row>
    <row r="109" spans="5:149">
      <c r="E109" s="1790">
        <v>44835</v>
      </c>
      <c r="G109" s="1351">
        <v>159497714.59742901</v>
      </c>
      <c r="I109" s="1026">
        <v>1467313001.4109566</v>
      </c>
      <c r="J109" s="1026">
        <v>1467313001.4109566</v>
      </c>
      <c r="M109" s="1026">
        <v>-130334050.32304716</v>
      </c>
      <c r="N109" s="1026">
        <v>-130334050.32304716</v>
      </c>
      <c r="O109" s="1026">
        <v>-130334050.32304716</v>
      </c>
      <c r="Q109" s="1026">
        <v>0</v>
      </c>
      <c r="T109" s="1026">
        <v>0</v>
      </c>
      <c r="X109" s="1026">
        <v>0</v>
      </c>
      <c r="Y109" s="1026">
        <v>0</v>
      </c>
      <c r="AB109" s="1026">
        <v>0</v>
      </c>
      <c r="AF109" s="1026">
        <v>0</v>
      </c>
      <c r="AK109" s="1026">
        <v>0</v>
      </c>
      <c r="AO109" s="1026">
        <v>6142326078.8568687</v>
      </c>
      <c r="AP109" s="1026">
        <v>4266952880.1953311</v>
      </c>
      <c r="AQ109" s="1026">
        <v>1875373198.6615372</v>
      </c>
      <c r="AR109" s="1026">
        <v>1875373198.6615372</v>
      </c>
      <c r="AS109" s="1026">
        <v>0</v>
      </c>
      <c r="AY109" s="1026">
        <v>707570179.30056393</v>
      </c>
      <c r="AZ109" s="1026">
        <v>0</v>
      </c>
      <c r="BC109" s="1026">
        <v>0</v>
      </c>
      <c r="BD109" s="1026">
        <v>707570179.30056393</v>
      </c>
      <c r="BE109" s="1026">
        <v>0</v>
      </c>
      <c r="BL109" s="1026">
        <v>0</v>
      </c>
      <c r="BM109" s="1026">
        <v>0</v>
      </c>
      <c r="BT109" s="1026">
        <v>0</v>
      </c>
      <c r="BU109" s="1026">
        <v>0</v>
      </c>
      <c r="CC109" s="1026">
        <v>98546487.303379118</v>
      </c>
      <c r="CD109" s="1026">
        <v>98546487.303379118</v>
      </c>
      <c r="CE109" s="1026">
        <v>98546487.303379118</v>
      </c>
      <c r="CF109" s="1026">
        <v>0</v>
      </c>
      <c r="CJ109" s="1026">
        <v>0</v>
      </c>
      <c r="CL109" s="1026">
        <v>0</v>
      </c>
      <c r="CM109" s="1026">
        <v>0</v>
      </c>
      <c r="CQ109" s="1026">
        <v>552307952.41012084</v>
      </c>
      <c r="CS109" s="1026">
        <v>552307952.41012084</v>
      </c>
      <c r="CU109" s="1026">
        <v>5198614365.1492119</v>
      </c>
      <c r="CV109" s="1026">
        <v>4705769449.2247944</v>
      </c>
      <c r="CW109" s="1026">
        <v>492844915.9244175</v>
      </c>
      <c r="CY109" s="1026">
        <v>0</v>
      </c>
      <c r="DA109" s="1026">
        <v>0</v>
      </c>
      <c r="DE109" s="1026">
        <v>0</v>
      </c>
      <c r="DI109" s="1026">
        <v>0</v>
      </c>
      <c r="DN109" s="1026">
        <v>1246712813.29</v>
      </c>
      <c r="DP109" s="1026">
        <v>1246712813.29</v>
      </c>
      <c r="DQ109" s="1026">
        <v>1246712813.29</v>
      </c>
      <c r="DT109" s="1026">
        <v>0</v>
      </c>
      <c r="DY109" s="1026">
        <v>1347177862.6039529</v>
      </c>
      <c r="EA109" s="1026">
        <v>0</v>
      </c>
      <c r="EB109" s="1026">
        <v>0</v>
      </c>
      <c r="ED109" s="1026">
        <v>1263248528.3299999</v>
      </c>
      <c r="EE109" s="1026">
        <v>83929334.273952991</v>
      </c>
      <c r="EF109" s="1026">
        <v>0</v>
      </c>
      <c r="EH109" s="1026">
        <v>4518180937.1499996</v>
      </c>
      <c r="EI109" s="1026">
        <v>1875297336.55</v>
      </c>
      <c r="EJ109" s="1026">
        <v>1818306390.3099999</v>
      </c>
      <c r="EK109" s="1026">
        <v>824577210.28999996</v>
      </c>
      <c r="EM109" s="1026">
        <v>4820282175.4594946</v>
      </c>
      <c r="ES109" s="1027">
        <v>26128195517.208931</v>
      </c>
    </row>
    <row r="110" spans="5:149">
      <c r="E110" s="1790">
        <v>44866</v>
      </c>
      <c r="G110" s="1351">
        <v>157135761.59742901</v>
      </c>
      <c r="I110" s="1026">
        <v>1048792807.2822417</v>
      </c>
      <c r="J110" s="1026">
        <v>1048792807.2822417</v>
      </c>
      <c r="M110" s="1026">
        <v>46281948.508099556</v>
      </c>
      <c r="N110" s="1026">
        <v>46281948.508099556</v>
      </c>
      <c r="O110" s="1026">
        <v>46281948.508099556</v>
      </c>
      <c r="Q110" s="1026">
        <v>0</v>
      </c>
      <c r="T110" s="1026">
        <v>0</v>
      </c>
      <c r="X110" s="1026">
        <v>0</v>
      </c>
      <c r="Y110" s="1026">
        <v>0</v>
      </c>
      <c r="AB110" s="1026">
        <v>0</v>
      </c>
      <c r="AF110" s="1026">
        <v>0</v>
      </c>
      <c r="AK110" s="1026">
        <v>0</v>
      </c>
      <c r="AO110" s="1026">
        <v>6556671599.6070213</v>
      </c>
      <c r="AP110" s="1026">
        <v>4799112723.7173109</v>
      </c>
      <c r="AQ110" s="1026">
        <v>1757558875.8897104</v>
      </c>
      <c r="AR110" s="1026">
        <v>1757558875.8897104</v>
      </c>
      <c r="AS110" s="1026">
        <v>0</v>
      </c>
      <c r="AY110" s="1026">
        <v>706893891.890625</v>
      </c>
      <c r="AZ110" s="1026">
        <v>0</v>
      </c>
      <c r="BC110" s="1026">
        <v>0</v>
      </c>
      <c r="BD110" s="1026">
        <v>706893891.890625</v>
      </c>
      <c r="BE110" s="1026">
        <v>0</v>
      </c>
      <c r="BL110" s="1026">
        <v>0</v>
      </c>
      <c r="BM110" s="1026">
        <v>0</v>
      </c>
      <c r="BT110" s="1026">
        <v>0</v>
      </c>
      <c r="BU110" s="1026">
        <v>0</v>
      </c>
      <c r="CC110" s="1026">
        <v>97835500.027374998</v>
      </c>
      <c r="CD110" s="1026">
        <v>97835500.027374998</v>
      </c>
      <c r="CE110" s="1026">
        <v>97835500.027374998</v>
      </c>
      <c r="CF110" s="1026">
        <v>0</v>
      </c>
      <c r="CJ110" s="1026">
        <v>0</v>
      </c>
      <c r="CL110" s="1026">
        <v>0</v>
      </c>
      <c r="CM110" s="1026">
        <v>0</v>
      </c>
      <c r="CQ110" s="1026">
        <v>0</v>
      </c>
      <c r="CS110" s="1026">
        <v>0</v>
      </c>
      <c r="CU110" s="1026">
        <v>5714165472.7229748</v>
      </c>
      <c r="CV110" s="1026">
        <v>5149026313.0233393</v>
      </c>
      <c r="CW110" s="1026">
        <v>565139159.69963515</v>
      </c>
      <c r="CY110" s="1026">
        <v>0</v>
      </c>
      <c r="DA110" s="1026">
        <v>0</v>
      </c>
      <c r="DE110" s="1026">
        <v>0</v>
      </c>
      <c r="DI110" s="1026">
        <v>0</v>
      </c>
      <c r="DN110" s="1026">
        <v>1700669768.6199999</v>
      </c>
      <c r="DP110" s="1026">
        <v>1700669768.6199999</v>
      </c>
      <c r="DQ110" s="1026">
        <v>1700669768.6199999</v>
      </c>
      <c r="DT110" s="1026">
        <v>0</v>
      </c>
      <c r="DY110" s="1026">
        <v>1311300664.928993</v>
      </c>
      <c r="EA110" s="1026">
        <v>0</v>
      </c>
      <c r="EB110" s="1026">
        <v>0</v>
      </c>
      <c r="ED110" s="1026">
        <v>1223710634.27</v>
      </c>
      <c r="EE110" s="1026">
        <v>87590030.658992991</v>
      </c>
      <c r="EF110" s="1026">
        <v>0</v>
      </c>
      <c r="EH110" s="1026">
        <v>4670992095.5999994</v>
      </c>
      <c r="EI110" s="1026">
        <v>1872208431.01</v>
      </c>
      <c r="EJ110" s="1026">
        <v>1988194997.0599999</v>
      </c>
      <c r="EK110" s="1026">
        <v>810588667.52999997</v>
      </c>
      <c r="EM110" s="1026">
        <v>4920120094.7891846</v>
      </c>
      <c r="ES110" s="1027">
        <v>26930859605.57394</v>
      </c>
    </row>
    <row r="111" spans="5:149">
      <c r="E111" s="1790">
        <v>44896</v>
      </c>
      <c r="G111" s="1351">
        <v>112242492.897429</v>
      </c>
      <c r="I111" s="1026">
        <v>614341665.33445525</v>
      </c>
      <c r="J111" s="1026">
        <v>614341665.33445525</v>
      </c>
      <c r="M111" s="1026">
        <v>55549024.662759304</v>
      </c>
      <c r="N111" s="1026">
        <v>55549024.662759304</v>
      </c>
      <c r="O111" s="1026">
        <v>55549024.662759304</v>
      </c>
      <c r="Q111" s="1026">
        <v>0</v>
      </c>
      <c r="T111" s="1026">
        <v>0</v>
      </c>
      <c r="X111" s="1026">
        <v>0</v>
      </c>
      <c r="Y111" s="1026">
        <v>0</v>
      </c>
      <c r="AB111" s="1026">
        <v>0</v>
      </c>
      <c r="AF111" s="1026">
        <v>0</v>
      </c>
      <c r="AK111" s="1026">
        <v>0</v>
      </c>
      <c r="AO111" s="1026">
        <v>11149324290.401882</v>
      </c>
      <c r="AP111" s="1026">
        <v>8558756866.156291</v>
      </c>
      <c r="AQ111" s="1026">
        <v>2590567424.2455907</v>
      </c>
      <c r="AR111" s="1026">
        <v>2590567424.2455907</v>
      </c>
      <c r="AS111" s="1026">
        <v>0</v>
      </c>
      <c r="AY111" s="1026">
        <v>707015061.56737494</v>
      </c>
      <c r="AZ111" s="1026">
        <v>0</v>
      </c>
      <c r="BC111" s="1026">
        <v>0</v>
      </c>
      <c r="BD111" s="1026">
        <v>707015061.56737494</v>
      </c>
      <c r="BE111" s="1026">
        <v>0</v>
      </c>
      <c r="BL111" s="1026">
        <v>0</v>
      </c>
      <c r="BM111" s="1026">
        <v>0</v>
      </c>
      <c r="BT111" s="1026">
        <v>0</v>
      </c>
      <c r="BU111" s="1026">
        <v>0</v>
      </c>
      <c r="CC111" s="1026">
        <v>0</v>
      </c>
      <c r="CD111" s="1026">
        <v>0</v>
      </c>
      <c r="CE111" s="1026">
        <v>0</v>
      </c>
      <c r="CF111" s="1026">
        <v>0</v>
      </c>
      <c r="CJ111" s="1026">
        <v>0</v>
      </c>
      <c r="CL111" s="1026">
        <v>0</v>
      </c>
      <c r="CM111" s="1026">
        <v>0</v>
      </c>
      <c r="CQ111" s="1026">
        <v>493383022.259</v>
      </c>
      <c r="CS111" s="1026">
        <v>493383022.259</v>
      </c>
      <c r="CU111" s="1026">
        <v>5962543954.9328041</v>
      </c>
      <c r="CV111" s="1026">
        <v>5683034838.9402981</v>
      </c>
      <c r="CW111" s="1026">
        <v>279509115.99250573</v>
      </c>
      <c r="CY111" s="1026">
        <v>0</v>
      </c>
      <c r="DA111" s="1026">
        <v>0</v>
      </c>
      <c r="DE111" s="1026">
        <v>0</v>
      </c>
      <c r="DI111" s="1026">
        <v>0</v>
      </c>
      <c r="DN111" s="1026">
        <v>2767690478.27</v>
      </c>
      <c r="DP111" s="1026">
        <v>2767690478.27</v>
      </c>
      <c r="DQ111" s="1026">
        <v>2767690478.27</v>
      </c>
      <c r="DT111" s="1026">
        <v>0</v>
      </c>
      <c r="DY111" s="1026">
        <v>1675768762.8580379</v>
      </c>
      <c r="EA111" s="1026">
        <v>0</v>
      </c>
      <c r="EB111" s="1026">
        <v>0</v>
      </c>
      <c r="ED111" s="1026">
        <v>1585524018.27</v>
      </c>
      <c r="EE111" s="1026">
        <v>90244744.588037997</v>
      </c>
      <c r="EF111" s="1026">
        <v>0</v>
      </c>
      <c r="EH111" s="1026">
        <v>4731486432.6300001</v>
      </c>
      <c r="EI111" s="1026">
        <v>1879347371.6100001</v>
      </c>
      <c r="EJ111" s="1026">
        <v>2055538936.25</v>
      </c>
      <c r="EK111" s="1026">
        <v>796600124.76999998</v>
      </c>
      <c r="EM111" s="1026">
        <v>5754820601.8644285</v>
      </c>
      <c r="ES111" s="1027">
        <v>34024165787.678177</v>
      </c>
    </row>
    <row r="113" spans="5:149">
      <c r="E113" s="1790">
        <v>44927</v>
      </c>
      <c r="G113" s="1351">
        <v>128983174.497429</v>
      </c>
      <c r="I113" s="1026">
        <v>2365696369.6697998</v>
      </c>
      <c r="J113" s="1026">
        <v>2365696369.6697998</v>
      </c>
      <c r="M113" s="1026">
        <v>113604237.84085464</v>
      </c>
      <c r="N113" s="1026">
        <v>113604237.84085464</v>
      </c>
      <c r="O113" s="1026">
        <v>113604237.84085464</v>
      </c>
      <c r="Q113" s="1026">
        <v>0</v>
      </c>
      <c r="T113" s="1026">
        <v>0</v>
      </c>
      <c r="X113" s="1026">
        <v>0</v>
      </c>
      <c r="Y113" s="1026">
        <v>0</v>
      </c>
      <c r="AB113" s="1026">
        <v>0</v>
      </c>
      <c r="AF113" s="1026">
        <v>0</v>
      </c>
      <c r="AK113" s="1026">
        <v>0</v>
      </c>
      <c r="AO113" s="1026">
        <v>10081076838.473747</v>
      </c>
      <c r="AP113" s="1026">
        <v>6483057388.9769611</v>
      </c>
      <c r="AQ113" s="1026">
        <v>3598019449.4967852</v>
      </c>
      <c r="AR113" s="1026">
        <v>3598019449.4967852</v>
      </c>
      <c r="AS113" s="1026">
        <v>0</v>
      </c>
      <c r="AY113" s="1026">
        <v>805035717.54487491</v>
      </c>
      <c r="AZ113" s="1026">
        <v>0</v>
      </c>
      <c r="BC113" s="1026">
        <v>0</v>
      </c>
      <c r="BD113" s="1026">
        <v>805035717.54487491</v>
      </c>
      <c r="BE113" s="1026">
        <v>0</v>
      </c>
      <c r="BL113" s="1026">
        <v>0</v>
      </c>
      <c r="BM113" s="1026">
        <v>0</v>
      </c>
      <c r="BT113" s="1026">
        <v>0</v>
      </c>
      <c r="BU113" s="1026">
        <v>0</v>
      </c>
      <c r="CC113" s="1026">
        <v>0</v>
      </c>
      <c r="CD113" s="1026">
        <v>0</v>
      </c>
      <c r="CE113" s="1026">
        <v>0</v>
      </c>
      <c r="CF113" s="1026">
        <v>0</v>
      </c>
      <c r="CJ113" s="1026">
        <v>0</v>
      </c>
      <c r="CL113" s="1026">
        <v>0</v>
      </c>
      <c r="CM113" s="1026">
        <v>0</v>
      </c>
      <c r="CQ113" s="1026">
        <v>473690000</v>
      </c>
      <c r="CS113" s="1026">
        <v>473690000</v>
      </c>
      <c r="CU113" s="1026">
        <v>7460944368.1415644</v>
      </c>
      <c r="CV113" s="1026">
        <v>6948777903.5748796</v>
      </c>
      <c r="CW113" s="1026">
        <v>512166464.56668472</v>
      </c>
      <c r="CY113" s="1026">
        <v>0</v>
      </c>
      <c r="DA113" s="1026">
        <v>0</v>
      </c>
      <c r="DE113" s="1026">
        <v>0</v>
      </c>
      <c r="DI113" s="1026">
        <v>0</v>
      </c>
      <c r="DN113" s="1026">
        <v>1344552578.4400001</v>
      </c>
      <c r="DP113" s="1026">
        <v>1344552578.4400001</v>
      </c>
      <c r="DQ113" s="1026">
        <v>1344552578.4400001</v>
      </c>
      <c r="DT113" s="1026">
        <v>0</v>
      </c>
      <c r="DY113" s="1026">
        <v>2113593883.6212449</v>
      </c>
      <c r="EA113" s="1026">
        <v>0</v>
      </c>
      <c r="EB113" s="1026">
        <v>0</v>
      </c>
      <c r="ED113" s="1026">
        <v>2006123641.5</v>
      </c>
      <c r="EE113" s="1026">
        <v>107470242.121245</v>
      </c>
      <c r="EF113" s="1026">
        <v>0</v>
      </c>
      <c r="EH113" s="1026">
        <v>7498865693.2999992</v>
      </c>
      <c r="EI113" s="1026">
        <v>2838138115.1599998</v>
      </c>
      <c r="EJ113" s="1026">
        <v>2791132041.2199998</v>
      </c>
      <c r="EK113" s="1026">
        <v>1869595536.9200001</v>
      </c>
      <c r="EM113" s="1026">
        <v>5047871150.5696354</v>
      </c>
      <c r="ES113" s="1027">
        <v>37433914012.099152</v>
      </c>
    </row>
    <row r="114" spans="5:149">
      <c r="E114" s="1790">
        <v>44958</v>
      </c>
      <c r="G114" s="1351">
        <v>174624042.34742901</v>
      </c>
      <c r="I114" s="1026">
        <v>1848024919.5861831</v>
      </c>
      <c r="J114" s="1026">
        <v>1848024919.5861831</v>
      </c>
      <c r="M114" s="1026">
        <v>401505418.98838186</v>
      </c>
      <c r="N114" s="1026">
        <v>401505418.98838186</v>
      </c>
      <c r="O114" s="1026">
        <v>401505418.98838186</v>
      </c>
      <c r="Q114" s="1026">
        <v>0</v>
      </c>
      <c r="T114" s="1026">
        <v>0</v>
      </c>
      <c r="X114" s="1026">
        <v>0</v>
      </c>
      <c r="Y114" s="1026">
        <v>0</v>
      </c>
      <c r="AB114" s="1026">
        <v>0</v>
      </c>
      <c r="AF114" s="1026">
        <v>0</v>
      </c>
      <c r="AK114" s="1026">
        <v>0</v>
      </c>
      <c r="AO114" s="1026">
        <v>12416816654.270189</v>
      </c>
      <c r="AP114" s="1026">
        <v>9832670409.2065716</v>
      </c>
      <c r="AQ114" s="1026">
        <v>2584146245.0636182</v>
      </c>
      <c r="AR114" s="1026">
        <v>2584146245.0636182</v>
      </c>
      <c r="AS114" s="1026">
        <v>0</v>
      </c>
      <c r="AY114" s="1026">
        <v>903248257.50612497</v>
      </c>
      <c r="AZ114" s="1026">
        <v>0</v>
      </c>
      <c r="BC114" s="1026">
        <v>0</v>
      </c>
      <c r="BD114" s="1026">
        <v>903248257.50612497</v>
      </c>
      <c r="BE114" s="1026">
        <v>0</v>
      </c>
      <c r="BL114" s="1026">
        <v>0</v>
      </c>
      <c r="BM114" s="1026">
        <v>0</v>
      </c>
      <c r="BT114" s="1026">
        <v>0</v>
      </c>
      <c r="BU114" s="1026">
        <v>0</v>
      </c>
      <c r="CC114" s="1026">
        <v>0</v>
      </c>
      <c r="CD114" s="1026">
        <v>0</v>
      </c>
      <c r="CE114" s="1026">
        <v>0</v>
      </c>
      <c r="CF114" s="1026">
        <v>0</v>
      </c>
      <c r="CJ114" s="1026">
        <v>0</v>
      </c>
      <c r="CL114" s="1026">
        <v>0</v>
      </c>
      <c r="CM114" s="1026">
        <v>0</v>
      </c>
      <c r="CQ114" s="1026">
        <v>471595995.84064627</v>
      </c>
      <c r="CS114" s="1026">
        <v>471595995.84064627</v>
      </c>
      <c r="CU114" s="1026">
        <v>9132263387.7521362</v>
      </c>
      <c r="CV114" s="1026">
        <v>7796590577.7121468</v>
      </c>
      <c r="CW114" s="1026">
        <v>1335672810.0399885</v>
      </c>
      <c r="CY114" s="1026">
        <v>0</v>
      </c>
      <c r="DA114" s="1026">
        <v>0</v>
      </c>
      <c r="DE114" s="1026">
        <v>0</v>
      </c>
      <c r="DI114" s="1026">
        <v>0</v>
      </c>
      <c r="DN114" s="1026">
        <v>997892824.23000002</v>
      </c>
      <c r="DP114" s="1026">
        <v>997892824.23000002</v>
      </c>
      <c r="DQ114" s="1026">
        <v>997892824.23000002</v>
      </c>
      <c r="DT114" s="1026">
        <v>0</v>
      </c>
      <c r="DY114" s="1026">
        <v>2542830329.6134853</v>
      </c>
      <c r="EA114" s="1026">
        <v>0</v>
      </c>
      <c r="EB114" s="1026">
        <v>0</v>
      </c>
      <c r="ED114" s="1026">
        <v>2423415376.0700002</v>
      </c>
      <c r="EE114" s="1026">
        <v>119414953.543485</v>
      </c>
      <c r="EF114" s="1026">
        <v>0</v>
      </c>
      <c r="EH114" s="1026">
        <v>8840625829.3213196</v>
      </c>
      <c r="EI114" s="1026">
        <v>2955975497.57445</v>
      </c>
      <c r="EJ114" s="1026">
        <v>4553026236.1803598</v>
      </c>
      <c r="EK114" s="1026">
        <v>1331624095.56651</v>
      </c>
      <c r="EM114" s="1026">
        <v>6262557297.5421219</v>
      </c>
      <c r="ES114" s="1027">
        <v>43991984956.998016</v>
      </c>
    </row>
  </sheetData>
  <customSheetViews>
    <customSheetView guid="{89CA84C2-78F5-4B05-8F1D-B7C5F97BCB4E}">
      <pane xSplit="5" ySplit="5" topLeftCell="F36" activePane="bottomRight" state="frozen"/>
      <selection pane="bottomRight" activeCell="A45" sqref="A45:XFD45"/>
      <pageMargins left="0.7" right="0.7" top="0.75" bottom="0.75" header="0.3" footer="0.3"/>
    </customSheetView>
    <customSheetView guid="{D45E5F9E-4EA6-40A2-8A1D-3AC67FB8CE54}">
      <pane xSplit="4" ySplit="5" topLeftCell="E36" activePane="bottomRight" state="frozen"/>
      <selection pane="bottomRight" activeCell="E52" sqref="E52:ES52"/>
      <pageMargins left="0.7" right="0.7" top="0.75" bottom="0.75" header="0.3" footer="0.3"/>
    </customSheetView>
    <customSheetView guid="{705E0D18-9A83-42CA-8732-90923BE2EC7D}">
      <pane xSplit="4" ySplit="5" topLeftCell="E43" activePane="bottomRight" state="frozen"/>
      <selection pane="bottomRight" activeCell="E51" sqref="E51:E52"/>
      <pageMargins left="0.7" right="0.7" top="0.75" bottom="0.75" header="0.3" footer="0.3"/>
    </customSheetView>
  </customSheetView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B3:FL115"/>
  <sheetViews>
    <sheetView topLeftCell="A56" workbookViewId="0">
      <selection activeCell="B114" sqref="B114:B115"/>
    </sheetView>
  </sheetViews>
  <sheetFormatPr defaultColWidth="8.88671875" defaultRowHeight="15"/>
  <cols>
    <col min="1" max="1" width="8.88671875" style="1026"/>
    <col min="2" max="2" width="9.33203125" style="1026" bestFit="1" customWidth="1"/>
    <col min="3" max="3" width="32.44140625" style="1026" bestFit="1" customWidth="1"/>
    <col min="4" max="4" width="16.33203125" style="1026" customWidth="1"/>
    <col min="5" max="6" width="12" style="1026" bestFit="1" customWidth="1"/>
    <col min="7" max="14" width="8.88671875" style="1026"/>
    <col min="15" max="16" width="12" style="1026" bestFit="1" customWidth="1"/>
    <col min="17" max="18" width="11" style="1026" bestFit="1" customWidth="1"/>
    <col min="19" max="19" width="10.5546875" style="1026" bestFit="1" customWidth="1"/>
    <col min="20" max="20" width="8.88671875" style="1026"/>
    <col min="21" max="21" width="12" style="1026" bestFit="1" customWidth="1"/>
    <col min="22" max="22" width="11.33203125" style="1026" bestFit="1" customWidth="1"/>
    <col min="23" max="23" width="11.88671875" style="1026" bestFit="1" customWidth="1"/>
    <col min="24" max="24" width="8.88671875" style="1026"/>
    <col min="25" max="25" width="9.5546875" style="1026" bestFit="1" customWidth="1"/>
    <col min="26" max="28" width="8.88671875" style="1026"/>
    <col min="29" max="29" width="11" style="1026" bestFit="1" customWidth="1"/>
    <col min="30" max="30" width="8.88671875" style="1026"/>
    <col min="31" max="31" width="11" style="1026" bestFit="1" customWidth="1"/>
    <col min="32" max="32" width="8.88671875" style="1026"/>
    <col min="33" max="34" width="11.88671875" style="1026" bestFit="1" customWidth="1"/>
    <col min="35" max="35" width="11" style="1026" bestFit="1" customWidth="1"/>
    <col min="36" max="36" width="8.88671875" style="1026"/>
    <col min="37" max="38" width="11" style="1026" bestFit="1" customWidth="1"/>
    <col min="39" max="39" width="10.6640625" style="1026" bestFit="1" customWidth="1"/>
    <col min="40" max="40" width="8.88671875" style="1026"/>
    <col min="41" max="42" width="11" style="1026" bestFit="1" customWidth="1"/>
    <col min="43" max="43" width="10.5546875" style="1026" bestFit="1" customWidth="1"/>
    <col min="44" max="44" width="8.88671875" style="1026"/>
    <col min="45" max="45" width="11.6640625" style="1026" bestFit="1" customWidth="1"/>
    <col min="46" max="46" width="11.44140625" style="1026" bestFit="1" customWidth="1"/>
    <col min="47" max="47" width="11" style="1026" bestFit="1" customWidth="1"/>
    <col min="48" max="48" width="8.88671875" style="1026"/>
    <col min="49" max="49" width="9.5546875" style="1026" bestFit="1" customWidth="1"/>
    <col min="50" max="53" width="8.88671875" style="1026"/>
    <col min="54" max="54" width="13.6640625" style="1026" customWidth="1"/>
    <col min="55" max="56" width="10.44140625" style="1026" bestFit="1" customWidth="1"/>
    <col min="57" max="57" width="9.5546875" style="1026" bestFit="1" customWidth="1"/>
    <col min="58" max="61" width="8.88671875" style="1026"/>
    <col min="62" max="62" width="9.5546875" style="1026" bestFit="1" customWidth="1"/>
    <col min="63" max="63" width="8.88671875" style="1026"/>
    <col min="64" max="64" width="9.5546875" style="1026" bestFit="1" customWidth="1"/>
    <col min="65" max="68" width="8.88671875" style="1026"/>
    <col min="69" max="69" width="9.5546875" style="1026" bestFit="1" customWidth="1"/>
    <col min="70" max="70" width="8.88671875" style="1026"/>
    <col min="71" max="71" width="9.5546875" style="1026" bestFit="1" customWidth="1"/>
    <col min="72" max="75" width="8.88671875" style="1026"/>
    <col min="76" max="76" width="9.5546875" style="1026" bestFit="1" customWidth="1"/>
    <col min="77" max="81" width="8.88671875" style="1026"/>
    <col min="82" max="82" width="15.44140625" style="1026" customWidth="1"/>
    <col min="83" max="83" width="9.5546875" style="1026" bestFit="1" customWidth="1"/>
    <col min="84" max="85" width="8.88671875" style="1026"/>
    <col min="86" max="86" width="9.5546875" style="1026" bestFit="1" customWidth="1"/>
    <col min="87" max="89" width="8.88671875" style="1026"/>
    <col min="90" max="90" width="9.5546875" style="1026" bestFit="1" customWidth="1"/>
    <col min="91" max="94" width="8.88671875" style="1026"/>
    <col min="95" max="95" width="14.5546875" style="1026" customWidth="1"/>
    <col min="96" max="96" width="9.5546875" style="1026" bestFit="1" customWidth="1"/>
    <col min="97" max="98" width="8.88671875" style="1026"/>
    <col min="99" max="99" width="9.5546875" style="1026" bestFit="1" customWidth="1"/>
    <col min="100" max="102" width="8.88671875" style="1026"/>
    <col min="103" max="103" width="23.6640625" style="1026" customWidth="1"/>
    <col min="104" max="104" width="8.88671875" style="1026"/>
    <col min="105" max="105" width="13" style="1026" customWidth="1"/>
    <col min="106" max="106" width="9.5546875" style="1026" bestFit="1" customWidth="1"/>
    <col min="107" max="111" width="8.88671875" style="1026"/>
    <col min="112" max="112" width="12.44140625" style="1026" bestFit="1" customWidth="1"/>
    <col min="113" max="113" width="11.6640625" style="1026" bestFit="1" customWidth="1"/>
    <col min="114" max="114" width="11" style="1026" bestFit="1" customWidth="1"/>
    <col min="115" max="115" width="11.6640625" style="1026" bestFit="1" customWidth="1"/>
    <col min="116" max="116" width="12" style="1026" bestFit="1" customWidth="1"/>
    <col min="117" max="117" width="8.88671875" style="1026"/>
    <col min="118" max="118" width="12" style="1026" bestFit="1" customWidth="1"/>
    <col min="119" max="120" width="8.88671875" style="1026"/>
    <col min="121" max="121" width="13" style="1026" bestFit="1" customWidth="1"/>
    <col min="122" max="122" width="9" style="1026" bestFit="1" customWidth="1"/>
    <col min="123" max="123" width="8.88671875" style="1026"/>
    <col min="124" max="124" width="9.21875" style="1026" bestFit="1" customWidth="1"/>
    <col min="125" max="126" width="8.88671875" style="1026"/>
    <col min="127" max="127" width="9" style="1026" bestFit="1" customWidth="1"/>
    <col min="128" max="131" width="8.88671875" style="1026"/>
    <col min="132" max="132" width="9" style="1026" bestFit="1" customWidth="1"/>
    <col min="133" max="135" width="8.88671875" style="1026"/>
    <col min="136" max="137" width="9" style="1026" bestFit="1" customWidth="1"/>
    <col min="138" max="139" width="8.88671875" style="1026"/>
    <col min="140" max="140" width="9" style="1026" bestFit="1" customWidth="1"/>
    <col min="141" max="142" width="8.88671875" style="1026"/>
    <col min="143" max="143" width="9" style="1026" bestFit="1" customWidth="1"/>
    <col min="144" max="148" width="8.88671875" style="1026"/>
    <col min="149" max="150" width="11.44140625" style="1026" bestFit="1" customWidth="1"/>
    <col min="151" max="151" width="10.44140625" style="1026" bestFit="1" customWidth="1"/>
    <col min="152" max="152" width="11.44140625" style="1026" bestFit="1" customWidth="1"/>
    <col min="153" max="155" width="9" style="1026" bestFit="1" customWidth="1"/>
    <col min="156" max="156" width="11.44140625" style="1026" bestFit="1" customWidth="1"/>
    <col min="157" max="157" width="10.44140625" style="1026" bestFit="1" customWidth="1"/>
    <col min="158" max="158" width="11.44140625" style="1026" bestFit="1" customWidth="1"/>
    <col min="159" max="159" width="12" style="1026" bestFit="1" customWidth="1"/>
    <col min="160" max="160" width="9.44140625" style="1026" bestFit="1" customWidth="1"/>
    <col min="161" max="161" width="8.88671875" style="1026"/>
    <col min="162" max="162" width="10.44140625" style="1026" bestFit="1" customWidth="1"/>
    <col min="163" max="167" width="8.88671875" style="1026"/>
    <col min="168" max="168" width="11.44140625" style="1026" bestFit="1" customWidth="1"/>
    <col min="169" max="16384" width="8.88671875" style="1026"/>
  </cols>
  <sheetData>
    <row r="3" spans="2:124">
      <c r="B3" s="1198"/>
      <c r="C3" s="1198" t="s">
        <v>1462</v>
      </c>
      <c r="D3" s="1198"/>
      <c r="E3" s="1198"/>
      <c r="F3" s="1198"/>
      <c r="G3" s="1198"/>
      <c r="H3" s="1198"/>
      <c r="I3" s="1198"/>
      <c r="J3" s="1198"/>
      <c r="K3" s="1198"/>
      <c r="L3" s="1198"/>
      <c r="M3" s="1198"/>
      <c r="N3" s="1198"/>
      <c r="O3" s="1198" t="s">
        <v>1611</v>
      </c>
      <c r="P3" s="1198"/>
      <c r="Q3" s="1198"/>
      <c r="R3" s="1198"/>
      <c r="S3" s="1198"/>
      <c r="T3" s="1198"/>
      <c r="U3" s="1198"/>
      <c r="V3" s="1198"/>
      <c r="W3" s="1198"/>
      <c r="X3" s="1198"/>
      <c r="Y3" s="1198"/>
      <c r="Z3" s="1198"/>
      <c r="AA3" s="1198"/>
      <c r="AB3" s="1198"/>
      <c r="AC3" s="1198"/>
      <c r="AD3" s="1198"/>
      <c r="AE3" s="1198"/>
      <c r="AF3" s="1198"/>
      <c r="AG3" s="1198"/>
      <c r="AH3" s="1198"/>
      <c r="AI3" s="1198"/>
      <c r="AJ3" s="1198"/>
      <c r="AK3" s="1198"/>
      <c r="AL3" s="1198"/>
      <c r="AM3" s="1198"/>
      <c r="AN3" s="1198"/>
      <c r="AO3" s="1198"/>
      <c r="AP3" s="1198"/>
      <c r="AQ3" s="1198"/>
      <c r="AR3" s="1198"/>
      <c r="AS3" s="1198"/>
      <c r="AT3" s="1198"/>
      <c r="AU3" s="1198"/>
      <c r="AV3" s="1198"/>
      <c r="AW3" s="1198"/>
      <c r="AX3" s="1198"/>
      <c r="AY3" s="1198"/>
      <c r="AZ3" s="1198"/>
      <c r="BA3" s="1198"/>
      <c r="BB3" s="1198" t="s">
        <v>1612</v>
      </c>
      <c r="BC3" s="1198"/>
      <c r="BD3" s="1198"/>
      <c r="BE3" s="1198"/>
      <c r="BF3" s="1198"/>
      <c r="BG3" s="1198"/>
      <c r="BH3" s="1198"/>
      <c r="BI3" s="1198"/>
      <c r="BJ3" s="1198"/>
      <c r="BK3" s="1198"/>
      <c r="BL3" s="1198"/>
      <c r="BM3" s="1198"/>
      <c r="BN3" s="1198"/>
      <c r="BO3" s="1198"/>
      <c r="BP3" s="1198"/>
      <c r="BQ3" s="1198"/>
      <c r="BR3" s="1198"/>
      <c r="BS3" s="1198"/>
      <c r="BT3" s="1198"/>
      <c r="BU3" s="1198"/>
      <c r="BV3" s="1198"/>
      <c r="BW3" s="1198"/>
      <c r="BX3" s="1198" t="s">
        <v>1613</v>
      </c>
      <c r="BY3" s="1198"/>
      <c r="BZ3" s="1198"/>
      <c r="CA3" s="1198"/>
      <c r="CB3" s="1198"/>
      <c r="CC3" s="1198"/>
      <c r="CD3" s="1198" t="s">
        <v>1664</v>
      </c>
      <c r="CE3" s="1198"/>
      <c r="CF3" s="1198"/>
      <c r="CG3" s="1198"/>
      <c r="CH3" s="1198"/>
      <c r="CI3" s="1198"/>
      <c r="CJ3" s="1198"/>
      <c r="CK3" s="1198"/>
      <c r="CL3" s="1198"/>
      <c r="CM3" s="1198"/>
      <c r="CN3" s="1198"/>
      <c r="CO3" s="1198"/>
      <c r="CP3" s="1198"/>
      <c r="CQ3" s="1198" t="s">
        <v>1665</v>
      </c>
      <c r="CR3" s="1198"/>
      <c r="CS3" s="1198"/>
      <c r="CT3" s="1198"/>
      <c r="CU3" s="1198"/>
      <c r="CV3" s="1198"/>
      <c r="CW3" s="1198"/>
      <c r="CX3" s="1198"/>
      <c r="CY3" s="1198" t="s">
        <v>1666</v>
      </c>
      <c r="CZ3" s="1198"/>
      <c r="DA3" s="1198" t="s">
        <v>1617</v>
      </c>
      <c r="DB3" s="1198"/>
      <c r="DC3" s="1198"/>
      <c r="DD3" s="1198"/>
      <c r="DE3" s="1198"/>
      <c r="DF3" s="1198"/>
      <c r="DG3" s="1198"/>
      <c r="DH3" s="1198" t="s">
        <v>1618</v>
      </c>
      <c r="DI3" s="1198"/>
      <c r="DJ3" s="1198"/>
      <c r="DK3" s="1198"/>
      <c r="DL3" s="1198"/>
      <c r="DM3" s="1198"/>
      <c r="DN3" s="1198" t="s">
        <v>1619</v>
      </c>
      <c r="DO3" s="1198"/>
      <c r="DP3" s="1198" t="s">
        <v>1424</v>
      </c>
      <c r="DQ3" s="1198" t="s">
        <v>296</v>
      </c>
      <c r="DR3" s="1198" t="s">
        <v>1424</v>
      </c>
      <c r="DS3" s="1198"/>
      <c r="DT3" s="1198"/>
    </row>
    <row r="4" spans="2:124">
      <c r="B4" s="1198"/>
      <c r="C4" s="1198" t="s">
        <v>1667</v>
      </c>
      <c r="D4" s="1198" t="s">
        <v>1668</v>
      </c>
      <c r="E4" s="1198" t="s">
        <v>1669</v>
      </c>
      <c r="F4" s="1198" t="s">
        <v>1670</v>
      </c>
      <c r="G4" s="1198" t="s">
        <v>1482</v>
      </c>
      <c r="H4" s="1198" t="s">
        <v>1483</v>
      </c>
      <c r="I4" s="1198" t="s">
        <v>1671</v>
      </c>
      <c r="J4" s="1198" t="s">
        <v>1484</v>
      </c>
      <c r="K4" s="1198" t="s">
        <v>1672</v>
      </c>
      <c r="L4" s="1198" t="s">
        <v>1485</v>
      </c>
      <c r="M4" s="1198" t="s">
        <v>1486</v>
      </c>
      <c r="N4" s="1198"/>
      <c r="O4" s="1198" t="s">
        <v>1673</v>
      </c>
      <c r="P4" s="1198" t="s">
        <v>1668</v>
      </c>
      <c r="Q4" s="1198" t="s">
        <v>1481</v>
      </c>
      <c r="R4" s="1198" t="s">
        <v>1487</v>
      </c>
      <c r="S4" s="1198" t="s">
        <v>1488</v>
      </c>
      <c r="T4" s="1198" t="s">
        <v>1489</v>
      </c>
      <c r="U4" s="1198" t="s">
        <v>1674</v>
      </c>
      <c r="V4" s="1198" t="s">
        <v>1490</v>
      </c>
      <c r="W4" s="1198" t="s">
        <v>1491</v>
      </c>
      <c r="X4" s="1198" t="s">
        <v>1492</v>
      </c>
      <c r="Y4" s="1198" t="s">
        <v>1482</v>
      </c>
      <c r="Z4" s="1198" t="s">
        <v>1474</v>
      </c>
      <c r="AA4" s="1198" t="s">
        <v>1475</v>
      </c>
      <c r="AB4" s="1198" t="s">
        <v>1476</v>
      </c>
      <c r="AC4" s="1198" t="s">
        <v>1483</v>
      </c>
      <c r="AD4" s="1198" t="s">
        <v>1474</v>
      </c>
      <c r="AE4" s="1198" t="s">
        <v>1475</v>
      </c>
      <c r="AF4" s="1198" t="s">
        <v>1476</v>
      </c>
      <c r="AG4" s="1198" t="s">
        <v>1675</v>
      </c>
      <c r="AH4" s="1198" t="s">
        <v>1474</v>
      </c>
      <c r="AI4" s="1198" t="s">
        <v>1475</v>
      </c>
      <c r="AJ4" s="1198" t="s">
        <v>1476</v>
      </c>
      <c r="AK4" s="1198" t="s">
        <v>1484</v>
      </c>
      <c r="AL4" s="1198" t="s">
        <v>1474</v>
      </c>
      <c r="AM4" s="1198" t="s">
        <v>1475</v>
      </c>
      <c r="AN4" s="1198" t="s">
        <v>1476</v>
      </c>
      <c r="AO4" s="1198" t="s">
        <v>1676</v>
      </c>
      <c r="AP4" s="1198" t="s">
        <v>1474</v>
      </c>
      <c r="AQ4" s="1198" t="s">
        <v>1475</v>
      </c>
      <c r="AR4" s="1198" t="s">
        <v>1476</v>
      </c>
      <c r="AS4" s="1198" t="s">
        <v>1677</v>
      </c>
      <c r="AT4" s="1198" t="s">
        <v>1474</v>
      </c>
      <c r="AU4" s="1198" t="s">
        <v>1475</v>
      </c>
      <c r="AV4" s="1198" t="s">
        <v>1476</v>
      </c>
      <c r="AW4" s="1198" t="s">
        <v>1678</v>
      </c>
      <c r="AX4" s="1198" t="s">
        <v>1474</v>
      </c>
      <c r="AY4" s="1198" t="s">
        <v>1475</v>
      </c>
      <c r="AZ4" s="1198" t="s">
        <v>1476</v>
      </c>
      <c r="BA4" s="1198"/>
      <c r="BB4" s="1198" t="s">
        <v>1493</v>
      </c>
      <c r="BC4" s="1198" t="s">
        <v>1436</v>
      </c>
      <c r="BD4" s="1198" t="s">
        <v>1494</v>
      </c>
      <c r="BE4" s="1198" t="s">
        <v>1365</v>
      </c>
      <c r="BF4" s="1198" t="s">
        <v>1437</v>
      </c>
      <c r="BG4" s="1198" t="s">
        <v>1495</v>
      </c>
      <c r="BH4" s="1198" t="s">
        <v>1496</v>
      </c>
      <c r="BI4" s="1198"/>
      <c r="BJ4" s="1198" t="s">
        <v>1447</v>
      </c>
      <c r="BK4" s="1198" t="s">
        <v>1494</v>
      </c>
      <c r="BL4" s="1198" t="s">
        <v>1365</v>
      </c>
      <c r="BM4" s="1198" t="s">
        <v>1437</v>
      </c>
      <c r="BN4" s="1198" t="s">
        <v>1495</v>
      </c>
      <c r="BO4" s="1198" t="s">
        <v>1496</v>
      </c>
      <c r="BP4" s="1198"/>
      <c r="BQ4" s="1198" t="s">
        <v>1497</v>
      </c>
      <c r="BR4" s="1198" t="s">
        <v>1494</v>
      </c>
      <c r="BS4" s="1198" t="s">
        <v>1365</v>
      </c>
      <c r="BT4" s="1198" t="s">
        <v>1437</v>
      </c>
      <c r="BU4" s="1198" t="s">
        <v>1495</v>
      </c>
      <c r="BV4" s="1198" t="s">
        <v>1496</v>
      </c>
      <c r="BW4" s="1198"/>
      <c r="BX4" s="1198" t="s">
        <v>1679</v>
      </c>
      <c r="BY4" s="1198" t="s">
        <v>1680</v>
      </c>
      <c r="BZ4" s="1198" t="s">
        <v>1498</v>
      </c>
      <c r="CA4" s="1198" t="s">
        <v>1499</v>
      </c>
      <c r="CB4" s="1198" t="s">
        <v>1500</v>
      </c>
      <c r="CC4" s="1198"/>
      <c r="CD4" s="1198" t="s">
        <v>1681</v>
      </c>
      <c r="CE4" s="1198" t="s">
        <v>1682</v>
      </c>
      <c r="CF4" s="1198" t="s">
        <v>1364</v>
      </c>
      <c r="CG4" s="1198" t="s">
        <v>1365</v>
      </c>
      <c r="CH4" s="1198" t="s">
        <v>1683</v>
      </c>
      <c r="CI4" s="1198" t="s">
        <v>1364</v>
      </c>
      <c r="CJ4" s="1198" t="s">
        <v>1365</v>
      </c>
      <c r="CK4" s="1198"/>
      <c r="CL4" s="1198" t="s">
        <v>1684</v>
      </c>
      <c r="CM4" s="1198" t="s">
        <v>1364</v>
      </c>
      <c r="CN4" s="1198" t="s">
        <v>1365</v>
      </c>
      <c r="CO4" s="1198"/>
      <c r="CP4" s="1198"/>
      <c r="CQ4" s="1198" t="s">
        <v>1685</v>
      </c>
      <c r="CR4" s="1198" t="s">
        <v>1686</v>
      </c>
      <c r="CS4" s="1198" t="s">
        <v>1364</v>
      </c>
      <c r="CT4" s="1198" t="s">
        <v>1365</v>
      </c>
      <c r="CU4" s="1198" t="s">
        <v>1687</v>
      </c>
      <c r="CV4" s="1198" t="s">
        <v>1364</v>
      </c>
      <c r="CW4" s="1198" t="s">
        <v>1365</v>
      </c>
      <c r="CX4" s="1198"/>
      <c r="CY4" s="1198" t="s">
        <v>1688</v>
      </c>
      <c r="CZ4" s="1198"/>
      <c r="DA4" s="1198" t="s">
        <v>1169</v>
      </c>
      <c r="DB4" s="1198" t="s">
        <v>1689</v>
      </c>
      <c r="DC4" s="1198" t="s">
        <v>1364</v>
      </c>
      <c r="DD4" s="1198" t="s">
        <v>1365</v>
      </c>
      <c r="DE4" s="1198" t="s">
        <v>1690</v>
      </c>
      <c r="DF4" s="1198"/>
      <c r="DG4" s="1198"/>
      <c r="DH4" s="1198" t="s">
        <v>1691</v>
      </c>
      <c r="DI4" s="1198" t="s">
        <v>1456</v>
      </c>
      <c r="DJ4" s="1198" t="s">
        <v>1457</v>
      </c>
      <c r="DK4" s="1198" t="s">
        <v>1692</v>
      </c>
      <c r="DL4" s="1198" t="s">
        <v>1458</v>
      </c>
      <c r="DM4" s="1198"/>
      <c r="DN4" s="1198" t="s">
        <v>1693</v>
      </c>
      <c r="DO4" s="1198"/>
      <c r="DP4" s="1198" t="s">
        <v>1424</v>
      </c>
      <c r="DQ4" s="1198" t="s">
        <v>1501</v>
      </c>
      <c r="DR4" s="1198" t="s">
        <v>1424</v>
      </c>
      <c r="DS4" s="1198"/>
      <c r="DT4" s="1198" t="s">
        <v>1502</v>
      </c>
    </row>
    <row r="5" spans="2:124">
      <c r="B5" s="1198"/>
      <c r="C5" s="1198"/>
      <c r="D5" s="1198"/>
      <c r="E5" s="1198"/>
      <c r="F5" s="1198"/>
      <c r="G5" s="1198"/>
      <c r="H5" s="1198"/>
      <c r="I5" s="1198"/>
      <c r="J5" s="1198"/>
      <c r="K5" s="1198"/>
      <c r="L5" s="1198"/>
      <c r="M5" s="1198"/>
      <c r="N5" s="1198"/>
      <c r="O5" s="1198"/>
      <c r="P5" s="1198"/>
      <c r="Q5" s="1198"/>
      <c r="R5" s="1198"/>
      <c r="S5" s="1198"/>
      <c r="T5" s="1198"/>
      <c r="U5" s="1198"/>
      <c r="V5" s="1198"/>
      <c r="W5" s="1198"/>
      <c r="X5" s="1198"/>
      <c r="Y5" s="1198"/>
      <c r="Z5" s="1198"/>
      <c r="AA5" s="1198"/>
      <c r="AB5" s="1198"/>
      <c r="AC5" s="1198"/>
      <c r="AD5" s="1198"/>
      <c r="AE5" s="1198"/>
      <c r="AF5" s="1198"/>
      <c r="AG5" s="1198"/>
      <c r="AH5" s="1198"/>
      <c r="AI5" s="1198"/>
      <c r="AJ5" s="1198"/>
      <c r="AK5" s="1198"/>
      <c r="AL5" s="1198"/>
      <c r="AM5" s="1198"/>
      <c r="AN5" s="1198"/>
      <c r="AO5" s="1198"/>
      <c r="AP5" s="1198"/>
      <c r="AQ5" s="1198"/>
      <c r="AR5" s="1198"/>
      <c r="AS5" s="1198"/>
      <c r="AT5" s="1198"/>
      <c r="AU5" s="1198"/>
      <c r="AV5" s="1198"/>
      <c r="AW5" s="1198"/>
      <c r="AX5" s="1198"/>
      <c r="AY5" s="1198"/>
      <c r="AZ5" s="1198"/>
      <c r="BA5" s="1198"/>
      <c r="BB5" s="1198"/>
      <c r="BC5" s="1198"/>
      <c r="BD5" s="1198"/>
      <c r="BE5" s="1198"/>
      <c r="BF5" s="1198"/>
      <c r="BG5" s="1198"/>
      <c r="BH5" s="1198"/>
      <c r="BI5" s="1198"/>
      <c r="BJ5" s="1198"/>
      <c r="BK5" s="1198"/>
      <c r="BL5" s="1198"/>
      <c r="BM5" s="1198"/>
      <c r="BN5" s="1198"/>
      <c r="BO5" s="1198"/>
      <c r="BP5" s="1198"/>
      <c r="BQ5" s="1198"/>
      <c r="BR5" s="1198"/>
      <c r="BS5" s="1198"/>
      <c r="BT5" s="1198"/>
      <c r="BU5" s="1198"/>
      <c r="BV5" s="1198"/>
      <c r="BW5" s="1198"/>
      <c r="BX5" s="1198"/>
      <c r="BY5" s="1198"/>
      <c r="BZ5" s="1198"/>
      <c r="CA5" s="1198"/>
      <c r="CB5" s="1198"/>
      <c r="CC5" s="1198"/>
      <c r="CD5" s="1198"/>
      <c r="CE5" s="1198"/>
      <c r="CF5" s="1198"/>
      <c r="CG5" s="1198"/>
      <c r="CH5" s="1198"/>
      <c r="CI5" s="1198"/>
      <c r="CJ5" s="1198"/>
      <c r="CK5" s="1198"/>
      <c r="CL5" s="1198"/>
      <c r="CM5" s="1198"/>
      <c r="CN5" s="1198"/>
      <c r="CO5" s="1198"/>
      <c r="CP5" s="1198"/>
      <c r="CQ5" s="1198"/>
      <c r="CR5" s="1198"/>
      <c r="CS5" s="1198"/>
      <c r="CT5" s="1198"/>
      <c r="CU5" s="1198"/>
      <c r="CV5" s="1198"/>
      <c r="CW5" s="1198"/>
      <c r="CX5" s="1198"/>
      <c r="CY5" s="1198"/>
      <c r="CZ5" s="1198"/>
      <c r="DA5" s="1198"/>
      <c r="DB5" s="1198"/>
      <c r="DC5" s="1198"/>
      <c r="DD5" s="1198"/>
      <c r="DE5" s="1198"/>
      <c r="DF5" s="1198"/>
      <c r="DG5" s="1198" t="s">
        <v>1424</v>
      </c>
      <c r="DH5" s="1198"/>
      <c r="DI5" s="1198"/>
      <c r="DJ5" s="1198"/>
      <c r="DK5" s="1198"/>
      <c r="DL5" s="1198"/>
      <c r="DM5" s="1198" t="s">
        <v>1424</v>
      </c>
      <c r="DN5" s="1198"/>
      <c r="DO5" s="1198"/>
      <c r="DP5" s="1198"/>
      <c r="DQ5" s="1198"/>
      <c r="DR5" s="1198"/>
      <c r="DS5" s="1198"/>
      <c r="DT5" s="1198"/>
    </row>
    <row r="6" spans="2:124">
      <c r="C6" s="1351"/>
      <c r="D6" s="1351"/>
      <c r="E6" s="1351"/>
      <c r="F6" s="1351"/>
      <c r="G6" s="1351"/>
      <c r="H6" s="1351"/>
      <c r="I6" s="1351"/>
      <c r="J6" s="1351"/>
      <c r="K6" s="1351"/>
      <c r="L6" s="1351"/>
      <c r="M6" s="1351"/>
      <c r="N6" s="1351"/>
      <c r="O6" s="1351"/>
      <c r="P6" s="1351"/>
      <c r="Q6" s="1351"/>
      <c r="R6" s="1351"/>
      <c r="S6" s="1351"/>
      <c r="T6" s="1351"/>
      <c r="U6" s="1351"/>
      <c r="V6" s="1351"/>
      <c r="W6" s="1351"/>
      <c r="X6" s="1351"/>
      <c r="Y6" s="1351"/>
      <c r="Z6" s="1351"/>
      <c r="AA6" s="1351"/>
      <c r="AB6" s="1351"/>
      <c r="AC6" s="1351"/>
      <c r="AD6" s="1351"/>
      <c r="AE6" s="1351"/>
      <c r="AF6" s="1351"/>
      <c r="AG6" s="1351"/>
      <c r="AH6" s="1351"/>
      <c r="AI6" s="1351"/>
      <c r="AJ6" s="1351"/>
      <c r="AK6" s="1351"/>
      <c r="AL6" s="1351"/>
      <c r="AM6" s="1351"/>
      <c r="AN6" s="1351"/>
      <c r="AO6" s="1351"/>
      <c r="AP6" s="1351"/>
      <c r="AQ6" s="1351"/>
      <c r="AR6" s="1351"/>
      <c r="AS6" s="1351"/>
      <c r="AT6" s="1351"/>
      <c r="AU6" s="1351"/>
      <c r="AV6" s="1351"/>
      <c r="AW6" s="1351"/>
      <c r="AX6" s="1351"/>
      <c r="AY6" s="1351"/>
      <c r="AZ6" s="1351"/>
      <c r="BA6" s="1351"/>
      <c r="BB6" s="1351"/>
      <c r="BC6" s="1351"/>
      <c r="BD6" s="1351"/>
      <c r="BE6" s="1351"/>
      <c r="BF6" s="1351"/>
      <c r="BG6" s="1351"/>
      <c r="BH6" s="1351"/>
      <c r="BI6" s="1351"/>
      <c r="BJ6" s="1351"/>
      <c r="BK6" s="1351"/>
      <c r="BL6" s="1351"/>
      <c r="BM6" s="1351"/>
      <c r="BN6" s="1351"/>
      <c r="BO6" s="1351"/>
      <c r="BP6" s="1351"/>
      <c r="BQ6" s="1351"/>
      <c r="BR6" s="1351"/>
      <c r="BS6" s="1351"/>
      <c r="BT6" s="1351"/>
      <c r="BU6" s="1351"/>
      <c r="BV6" s="1351"/>
      <c r="BW6" s="1351"/>
      <c r="BX6" s="1351"/>
      <c r="BY6" s="1351"/>
      <c r="BZ6" s="1351"/>
      <c r="CA6" s="1351"/>
      <c r="CB6" s="1351"/>
      <c r="CC6" s="1351"/>
      <c r="CD6" s="1351"/>
      <c r="CE6" s="1351"/>
      <c r="CF6" s="1351"/>
      <c r="CG6" s="1351"/>
      <c r="CH6" s="1351"/>
      <c r="CI6" s="1351"/>
      <c r="CJ6" s="1351"/>
      <c r="CK6" s="1351"/>
      <c r="CL6" s="1351"/>
      <c r="CM6" s="1351"/>
      <c r="CN6" s="1351"/>
      <c r="CO6" s="1351"/>
      <c r="CP6" s="1351"/>
      <c r="CQ6" s="1351"/>
      <c r="CR6" s="1351"/>
      <c r="CS6" s="1351"/>
      <c r="CT6" s="1351"/>
      <c r="CU6" s="1351"/>
      <c r="CV6" s="1351"/>
      <c r="CW6" s="1351"/>
      <c r="CX6" s="1351"/>
      <c r="CY6" s="1351"/>
      <c r="CZ6" s="1351"/>
      <c r="DA6" s="1351"/>
      <c r="DB6" s="1351"/>
      <c r="DC6" s="1351"/>
      <c r="DD6" s="1351"/>
      <c r="DE6" s="1351"/>
      <c r="DF6" s="1351"/>
      <c r="DG6" s="1351"/>
      <c r="DH6" s="1351"/>
      <c r="DI6" s="1351"/>
      <c r="DJ6" s="1351"/>
      <c r="DK6" s="1351"/>
      <c r="DL6" s="1351"/>
      <c r="DM6" s="1351"/>
      <c r="DN6" s="1351"/>
      <c r="DO6" s="1351"/>
      <c r="DP6" s="1351"/>
      <c r="DQ6" s="1351"/>
      <c r="DR6" s="1351"/>
      <c r="DS6" s="1351"/>
      <c r="DT6" s="1351"/>
    </row>
    <row r="7" spans="2:124">
      <c r="B7" s="1200">
        <v>42005</v>
      </c>
      <c r="C7" s="1399">
        <v>70144770</v>
      </c>
      <c r="D7" s="1399">
        <v>70144770</v>
      </c>
      <c r="E7" s="1399">
        <v>62180320</v>
      </c>
      <c r="F7" s="1399">
        <v>7964450</v>
      </c>
      <c r="G7" s="1399"/>
      <c r="H7" s="1399"/>
      <c r="I7" s="1399"/>
      <c r="J7" s="1399"/>
      <c r="K7" s="1399"/>
      <c r="L7" s="1399"/>
      <c r="M7" s="1399"/>
      <c r="N7" s="1399"/>
      <c r="O7" s="1399">
        <v>16138771</v>
      </c>
      <c r="P7" s="1399">
        <v>2720811</v>
      </c>
      <c r="Q7" s="1399">
        <v>2668572</v>
      </c>
      <c r="R7" s="1399">
        <v>1670735</v>
      </c>
      <c r="S7" s="1399">
        <v>997837</v>
      </c>
      <c r="T7" s="1399"/>
      <c r="U7" s="1399">
        <v>52239</v>
      </c>
      <c r="V7" s="1399">
        <v>52239</v>
      </c>
      <c r="W7" s="1399"/>
      <c r="X7" s="1399"/>
      <c r="Y7" s="1399">
        <v>0</v>
      </c>
      <c r="Z7" s="1399"/>
      <c r="AA7" s="1399"/>
      <c r="AB7" s="1399"/>
      <c r="AC7" s="1399">
        <v>0</v>
      </c>
      <c r="AD7" s="1399"/>
      <c r="AE7" s="1399"/>
      <c r="AF7" s="1399"/>
      <c r="AG7" s="1399">
        <v>2780608</v>
      </c>
      <c r="AH7" s="1399">
        <v>1660332</v>
      </c>
      <c r="AI7" s="1399">
        <v>1120276</v>
      </c>
      <c r="AJ7" s="1399"/>
      <c r="AK7" s="1399">
        <v>2398661</v>
      </c>
      <c r="AL7" s="1399">
        <v>2398661</v>
      </c>
      <c r="AM7" s="1399"/>
      <c r="AN7" s="1399"/>
      <c r="AO7" s="1399">
        <v>3145971</v>
      </c>
      <c r="AP7" s="1399">
        <v>3145971</v>
      </c>
      <c r="AQ7" s="1399"/>
      <c r="AR7" s="1399"/>
      <c r="AS7" s="1399">
        <v>5092720</v>
      </c>
      <c r="AT7" s="1399">
        <v>2152207</v>
      </c>
      <c r="AU7" s="1399">
        <v>2940513</v>
      </c>
      <c r="AV7" s="1399"/>
      <c r="AW7" s="1399">
        <v>0</v>
      </c>
      <c r="AX7" s="1399"/>
      <c r="AY7" s="1399"/>
      <c r="AZ7" s="1399"/>
      <c r="BA7" s="1399"/>
      <c r="BB7" s="1399">
        <v>0</v>
      </c>
      <c r="BC7" s="1399">
        <v>0</v>
      </c>
      <c r="BD7" s="1399"/>
      <c r="BE7" s="1399">
        <v>0</v>
      </c>
      <c r="BF7" s="1399"/>
      <c r="BG7" s="1399"/>
      <c r="BH7" s="1399"/>
      <c r="BI7" s="1399"/>
      <c r="BJ7" s="1399">
        <v>0</v>
      </c>
      <c r="BK7" s="1399"/>
      <c r="BL7" s="1399">
        <v>0</v>
      </c>
      <c r="BM7" s="1399"/>
      <c r="BN7" s="1399"/>
      <c r="BO7" s="1399"/>
      <c r="BP7" s="1399"/>
      <c r="BQ7" s="1399">
        <v>0</v>
      </c>
      <c r="BR7" s="1399"/>
      <c r="BS7" s="1399">
        <v>0</v>
      </c>
      <c r="BT7" s="1399"/>
      <c r="BU7" s="1399"/>
      <c r="BV7" s="1399"/>
      <c r="BW7" s="1399"/>
      <c r="BX7" s="1399">
        <v>0</v>
      </c>
      <c r="BY7" s="1399"/>
      <c r="BZ7" s="1399"/>
      <c r="CA7" s="1399"/>
      <c r="CB7" s="1399"/>
      <c r="CC7" s="1399"/>
      <c r="CD7" s="1399">
        <v>0</v>
      </c>
      <c r="CE7" s="1399">
        <v>0</v>
      </c>
      <c r="CF7" s="1399"/>
      <c r="CG7" s="1399"/>
      <c r="CH7" s="1399">
        <v>0</v>
      </c>
      <c r="CI7" s="1399"/>
      <c r="CJ7" s="1399"/>
      <c r="CK7" s="1399"/>
      <c r="CL7" s="1399">
        <v>0</v>
      </c>
      <c r="CM7" s="1399"/>
      <c r="CN7" s="1399"/>
      <c r="CO7" s="1399"/>
      <c r="CP7" s="1399"/>
      <c r="CQ7" s="1399">
        <v>0</v>
      </c>
      <c r="CR7" s="1399">
        <v>0</v>
      </c>
      <c r="CS7" s="1399"/>
      <c r="CT7" s="1399"/>
      <c r="CU7" s="1399">
        <v>0</v>
      </c>
      <c r="CV7" s="1399"/>
      <c r="CW7" s="1399"/>
      <c r="CX7" s="1399"/>
      <c r="CY7" s="1399">
        <v>2391375</v>
      </c>
      <c r="CZ7" s="1399"/>
      <c r="DA7" s="1399">
        <v>0</v>
      </c>
      <c r="DB7" s="1399">
        <v>0</v>
      </c>
      <c r="DC7" s="1399"/>
      <c r="DD7" s="1399"/>
      <c r="DE7" s="1399"/>
      <c r="DF7" s="1399"/>
      <c r="DG7" s="1399"/>
      <c r="DH7" s="1399">
        <v>13646174</v>
      </c>
      <c r="DI7" s="1399">
        <v>4635820</v>
      </c>
      <c r="DJ7" s="1399">
        <v>3306455</v>
      </c>
      <c r="DK7" s="1399">
        <v>387616</v>
      </c>
      <c r="DL7" s="1399">
        <v>5316283</v>
      </c>
      <c r="DM7" s="1399"/>
      <c r="DN7" s="1399">
        <v>5640456.5199999958</v>
      </c>
      <c r="DO7" s="1399"/>
      <c r="DP7" s="1399"/>
      <c r="DQ7" s="1399">
        <v>107961546.52</v>
      </c>
      <c r="DR7" s="1350"/>
      <c r="DS7" s="1350"/>
      <c r="DT7" s="1350">
        <v>0</v>
      </c>
    </row>
    <row r="8" spans="2:124">
      <c r="B8" s="1200">
        <v>42036</v>
      </c>
      <c r="C8" s="1399">
        <v>72839136</v>
      </c>
      <c r="D8" s="1399">
        <v>72839136</v>
      </c>
      <c r="E8" s="1399">
        <v>65853362</v>
      </c>
      <c r="F8" s="1399">
        <v>6985774</v>
      </c>
      <c r="G8" s="1399"/>
      <c r="H8" s="1399"/>
      <c r="I8" s="1399"/>
      <c r="J8" s="1399"/>
      <c r="K8" s="1399"/>
      <c r="L8" s="1399"/>
      <c r="M8" s="1399"/>
      <c r="N8" s="1399"/>
      <c r="O8" s="1399">
        <v>17519805</v>
      </c>
      <c r="P8" s="1399">
        <v>2795911</v>
      </c>
      <c r="Q8" s="1399">
        <v>2743216</v>
      </c>
      <c r="R8" s="1399">
        <v>1581388</v>
      </c>
      <c r="S8" s="1399">
        <v>1161828</v>
      </c>
      <c r="T8" s="1399"/>
      <c r="U8" s="1399">
        <v>52695</v>
      </c>
      <c r="V8" s="1399">
        <v>52695</v>
      </c>
      <c r="W8" s="1399"/>
      <c r="X8" s="1399"/>
      <c r="Y8" s="1399">
        <v>0</v>
      </c>
      <c r="Z8" s="1399"/>
      <c r="AA8" s="1399"/>
      <c r="AB8" s="1399"/>
      <c r="AC8" s="1399">
        <v>0</v>
      </c>
      <c r="AD8" s="1399"/>
      <c r="AE8" s="1399"/>
      <c r="AF8" s="1399"/>
      <c r="AG8" s="1399">
        <v>3520864</v>
      </c>
      <c r="AH8" s="1399">
        <v>2677552</v>
      </c>
      <c r="AI8" s="1399">
        <v>843312</v>
      </c>
      <c r="AJ8" s="1399"/>
      <c r="AK8" s="1399">
        <v>2410917</v>
      </c>
      <c r="AL8" s="1399">
        <v>2410917</v>
      </c>
      <c r="AM8" s="1399"/>
      <c r="AN8" s="1399"/>
      <c r="AO8" s="1399">
        <v>3730606</v>
      </c>
      <c r="AP8" s="1399">
        <v>3730606</v>
      </c>
      <c r="AQ8" s="1399"/>
      <c r="AR8" s="1399"/>
      <c r="AS8" s="1399">
        <v>5061507</v>
      </c>
      <c r="AT8" s="1399">
        <v>3226297</v>
      </c>
      <c r="AU8" s="1399">
        <v>1835210</v>
      </c>
      <c r="AV8" s="1399"/>
      <c r="AW8" s="1399">
        <v>0</v>
      </c>
      <c r="AX8" s="1399"/>
      <c r="AY8" s="1399"/>
      <c r="AZ8" s="1399"/>
      <c r="BA8" s="1399"/>
      <c r="BB8" s="1399">
        <v>0</v>
      </c>
      <c r="BC8" s="1399">
        <v>0</v>
      </c>
      <c r="BD8" s="1399"/>
      <c r="BE8" s="1399">
        <v>0</v>
      </c>
      <c r="BF8" s="1399"/>
      <c r="BG8" s="1399"/>
      <c r="BH8" s="1399"/>
      <c r="BI8" s="1399"/>
      <c r="BJ8" s="1399">
        <v>0</v>
      </c>
      <c r="BK8" s="1399"/>
      <c r="BL8" s="1399">
        <v>0</v>
      </c>
      <c r="BM8" s="1399"/>
      <c r="BN8" s="1399"/>
      <c r="BO8" s="1399"/>
      <c r="BP8" s="1399"/>
      <c r="BQ8" s="1399">
        <v>0</v>
      </c>
      <c r="BR8" s="1399"/>
      <c r="BS8" s="1399">
        <v>0</v>
      </c>
      <c r="BT8" s="1399"/>
      <c r="BU8" s="1399"/>
      <c r="BV8" s="1399"/>
      <c r="BW8" s="1399"/>
      <c r="BX8" s="1399">
        <v>0</v>
      </c>
      <c r="BY8" s="1399"/>
      <c r="BZ8" s="1399"/>
      <c r="CA8" s="1399"/>
      <c r="CB8" s="1399"/>
      <c r="CC8" s="1399"/>
      <c r="CD8" s="1399">
        <v>0</v>
      </c>
      <c r="CE8" s="1399">
        <v>0</v>
      </c>
      <c r="CF8" s="1399"/>
      <c r="CG8" s="1399"/>
      <c r="CH8" s="1399">
        <v>0</v>
      </c>
      <c r="CI8" s="1399"/>
      <c r="CJ8" s="1399"/>
      <c r="CK8" s="1399"/>
      <c r="CL8" s="1399">
        <v>0</v>
      </c>
      <c r="CM8" s="1399"/>
      <c r="CN8" s="1399"/>
      <c r="CO8" s="1399"/>
      <c r="CP8" s="1399"/>
      <c r="CQ8" s="1399">
        <v>0</v>
      </c>
      <c r="CR8" s="1399">
        <v>0</v>
      </c>
      <c r="CS8" s="1399"/>
      <c r="CT8" s="1399"/>
      <c r="CU8" s="1399">
        <v>0</v>
      </c>
      <c r="CV8" s="1399"/>
      <c r="CW8" s="1399"/>
      <c r="CX8" s="1399"/>
      <c r="CY8" s="1399">
        <v>2224109</v>
      </c>
      <c r="CZ8" s="1399"/>
      <c r="DA8" s="1399">
        <v>0</v>
      </c>
      <c r="DB8" s="1399">
        <v>0</v>
      </c>
      <c r="DC8" s="1399"/>
      <c r="DD8" s="1399"/>
      <c r="DE8" s="1399"/>
      <c r="DF8" s="1399"/>
      <c r="DG8" s="1399"/>
      <c r="DH8" s="1399">
        <v>14200556.199999999</v>
      </c>
      <c r="DI8" s="1399">
        <v>4694670</v>
      </c>
      <c r="DJ8" s="1399">
        <v>3309560</v>
      </c>
      <c r="DK8" s="1399">
        <v>916734</v>
      </c>
      <c r="DL8" s="1399">
        <v>5279592.2</v>
      </c>
      <c r="DM8" s="1399"/>
      <c r="DN8" s="1399">
        <v>6339329.950000003</v>
      </c>
      <c r="DO8" s="1399"/>
      <c r="DP8" s="1399"/>
      <c r="DQ8" s="1399">
        <v>113122936.15000001</v>
      </c>
      <c r="DR8" s="1350"/>
      <c r="DS8" s="1350"/>
      <c r="DT8" s="1350">
        <v>0</v>
      </c>
    </row>
    <row r="9" spans="2:124">
      <c r="B9" s="1200">
        <v>42064</v>
      </c>
      <c r="C9" s="1399">
        <v>75993377</v>
      </c>
      <c r="D9" s="1399">
        <v>75993377</v>
      </c>
      <c r="E9" s="1399">
        <v>68324688</v>
      </c>
      <c r="F9" s="1399">
        <v>7668689</v>
      </c>
      <c r="G9" s="1399"/>
      <c r="H9" s="1399"/>
      <c r="I9" s="1399"/>
      <c r="J9" s="1399"/>
      <c r="K9" s="1399"/>
      <c r="L9" s="1399"/>
      <c r="M9" s="1399"/>
      <c r="N9" s="1399"/>
      <c r="O9" s="1399">
        <v>17638489</v>
      </c>
      <c r="P9" s="1399">
        <v>2852589</v>
      </c>
      <c r="Q9" s="1399">
        <v>2759347</v>
      </c>
      <c r="R9" s="1399">
        <v>1842653</v>
      </c>
      <c r="S9" s="1399">
        <v>916694</v>
      </c>
      <c r="T9" s="1399"/>
      <c r="U9" s="1399">
        <v>93242</v>
      </c>
      <c r="V9" s="1399">
        <v>93242</v>
      </c>
      <c r="W9" s="1399"/>
      <c r="X9" s="1399"/>
      <c r="Y9" s="1399">
        <v>0</v>
      </c>
      <c r="Z9" s="1399"/>
      <c r="AA9" s="1399"/>
      <c r="AB9" s="1399"/>
      <c r="AC9" s="1399">
        <v>0</v>
      </c>
      <c r="AD9" s="1399"/>
      <c r="AE9" s="1399"/>
      <c r="AF9" s="1399"/>
      <c r="AG9" s="1399">
        <v>3437212</v>
      </c>
      <c r="AH9" s="1399">
        <v>3095259</v>
      </c>
      <c r="AI9" s="1399">
        <v>341953</v>
      </c>
      <c r="AJ9" s="1399"/>
      <c r="AK9" s="1399">
        <v>2458895</v>
      </c>
      <c r="AL9" s="1399">
        <v>2458895</v>
      </c>
      <c r="AM9" s="1399"/>
      <c r="AN9" s="1399"/>
      <c r="AO9" s="1399">
        <v>3704639</v>
      </c>
      <c r="AP9" s="1399">
        <v>3368401</v>
      </c>
      <c r="AQ9" s="1399">
        <v>336238</v>
      </c>
      <c r="AR9" s="1399"/>
      <c r="AS9" s="1399">
        <v>5185154</v>
      </c>
      <c r="AT9" s="1399">
        <v>1890231</v>
      </c>
      <c r="AU9" s="1399">
        <v>3294923</v>
      </c>
      <c r="AV9" s="1399"/>
      <c r="AW9" s="1399">
        <v>0</v>
      </c>
      <c r="AX9" s="1399"/>
      <c r="AY9" s="1399"/>
      <c r="AZ9" s="1399"/>
      <c r="BA9" s="1399"/>
      <c r="BB9" s="1399">
        <v>0</v>
      </c>
      <c r="BC9" s="1399">
        <v>0</v>
      </c>
      <c r="BD9" s="1399"/>
      <c r="BE9" s="1399">
        <v>0</v>
      </c>
      <c r="BF9" s="1399"/>
      <c r="BG9" s="1399"/>
      <c r="BH9" s="1399"/>
      <c r="BI9" s="1399"/>
      <c r="BJ9" s="1399">
        <v>0</v>
      </c>
      <c r="BK9" s="1399"/>
      <c r="BL9" s="1399">
        <v>0</v>
      </c>
      <c r="BM9" s="1399"/>
      <c r="BN9" s="1399"/>
      <c r="BO9" s="1399"/>
      <c r="BP9" s="1399"/>
      <c r="BQ9" s="1399">
        <v>0</v>
      </c>
      <c r="BR9" s="1399"/>
      <c r="BS9" s="1399">
        <v>0</v>
      </c>
      <c r="BT9" s="1399"/>
      <c r="BU9" s="1399"/>
      <c r="BV9" s="1399"/>
      <c r="BW9" s="1399"/>
      <c r="BX9" s="1399">
        <v>0</v>
      </c>
      <c r="BY9" s="1399"/>
      <c r="BZ9" s="1399"/>
      <c r="CA9" s="1399"/>
      <c r="CB9" s="1399"/>
      <c r="CC9" s="1399"/>
      <c r="CD9" s="1399">
        <v>0</v>
      </c>
      <c r="CE9" s="1399">
        <v>0</v>
      </c>
      <c r="CF9" s="1399"/>
      <c r="CG9" s="1399"/>
      <c r="CH9" s="1399">
        <v>0</v>
      </c>
      <c r="CI9" s="1399"/>
      <c r="CJ9" s="1399"/>
      <c r="CK9" s="1399"/>
      <c r="CL9" s="1399">
        <v>0</v>
      </c>
      <c r="CM9" s="1399"/>
      <c r="CN9" s="1399"/>
      <c r="CO9" s="1399"/>
      <c r="CP9" s="1399"/>
      <c r="CQ9" s="1399">
        <v>0</v>
      </c>
      <c r="CR9" s="1399">
        <v>0</v>
      </c>
      <c r="CS9" s="1399"/>
      <c r="CT9" s="1399"/>
      <c r="CU9" s="1399">
        <v>0</v>
      </c>
      <c r="CV9" s="1399"/>
      <c r="CW9" s="1399"/>
      <c r="CX9" s="1399"/>
      <c r="CY9" s="1399">
        <v>2058375</v>
      </c>
      <c r="CZ9" s="1399"/>
      <c r="DA9" s="1399">
        <v>0</v>
      </c>
      <c r="DB9" s="1399">
        <v>0</v>
      </c>
      <c r="DC9" s="1399"/>
      <c r="DD9" s="1399"/>
      <c r="DE9" s="1399"/>
      <c r="DF9" s="1399"/>
      <c r="DG9" s="1399"/>
      <c r="DH9" s="1399">
        <v>17086306</v>
      </c>
      <c r="DI9" s="1399">
        <v>4833707</v>
      </c>
      <c r="DJ9" s="1399">
        <v>1004135</v>
      </c>
      <c r="DK9" s="1399">
        <v>3912008</v>
      </c>
      <c r="DL9" s="1399">
        <v>7336456</v>
      </c>
      <c r="DM9" s="1399"/>
      <c r="DN9" s="1399">
        <v>7205475.900000006</v>
      </c>
      <c r="DO9" s="1399"/>
      <c r="DP9" s="1399"/>
      <c r="DQ9" s="1399">
        <v>119982022.90000001</v>
      </c>
      <c r="DR9" s="1350"/>
      <c r="DS9" s="1350"/>
      <c r="DT9" s="1350">
        <v>0</v>
      </c>
    </row>
    <row r="10" spans="2:124">
      <c r="B10" s="1200">
        <v>42095</v>
      </c>
      <c r="C10" s="1399">
        <v>74678115</v>
      </c>
      <c r="D10" s="1399">
        <v>74678115</v>
      </c>
      <c r="E10" s="1399">
        <v>67668878</v>
      </c>
      <c r="F10" s="1399">
        <v>7009237</v>
      </c>
      <c r="G10" s="1399"/>
      <c r="H10" s="1399"/>
      <c r="I10" s="1399"/>
      <c r="J10" s="1399"/>
      <c r="K10" s="1399"/>
      <c r="L10" s="1399"/>
      <c r="M10" s="1399"/>
      <c r="N10" s="1399"/>
      <c r="O10" s="1399">
        <v>15733789</v>
      </c>
      <c r="P10" s="1399">
        <v>2669156</v>
      </c>
      <c r="Q10" s="1399">
        <v>2489632</v>
      </c>
      <c r="R10" s="1399">
        <v>1476774</v>
      </c>
      <c r="S10" s="1399">
        <v>1012858</v>
      </c>
      <c r="T10" s="1399"/>
      <c r="U10" s="1399">
        <v>179524</v>
      </c>
      <c r="V10" s="1399">
        <v>163958</v>
      </c>
      <c r="W10" s="1399">
        <v>15566</v>
      </c>
      <c r="X10" s="1399"/>
      <c r="Y10" s="1399">
        <v>0</v>
      </c>
      <c r="Z10" s="1399"/>
      <c r="AA10" s="1399"/>
      <c r="AB10" s="1399"/>
      <c r="AC10" s="1399">
        <v>0</v>
      </c>
      <c r="AD10" s="1399"/>
      <c r="AE10" s="1399"/>
      <c r="AF10" s="1399"/>
      <c r="AG10" s="1399">
        <v>2123636</v>
      </c>
      <c r="AH10" s="1399">
        <v>1466303</v>
      </c>
      <c r="AI10" s="1399">
        <v>657333</v>
      </c>
      <c r="AJ10" s="1399"/>
      <c r="AK10" s="1399">
        <v>2478740</v>
      </c>
      <c r="AL10" s="1399">
        <v>2478740</v>
      </c>
      <c r="AM10" s="1399"/>
      <c r="AN10" s="1399"/>
      <c r="AO10" s="1399">
        <v>2245561</v>
      </c>
      <c r="AP10" s="1399">
        <v>1752482</v>
      </c>
      <c r="AQ10" s="1399">
        <v>493079</v>
      </c>
      <c r="AR10" s="1399"/>
      <c r="AS10" s="1399">
        <v>6216696</v>
      </c>
      <c r="AT10" s="1399">
        <v>1998919</v>
      </c>
      <c r="AU10" s="1399">
        <v>4217777</v>
      </c>
      <c r="AV10" s="1399"/>
      <c r="AW10" s="1399">
        <v>0</v>
      </c>
      <c r="AX10" s="1399"/>
      <c r="AY10" s="1399"/>
      <c r="AZ10" s="1399"/>
      <c r="BA10" s="1399"/>
      <c r="BB10" s="1399">
        <v>0</v>
      </c>
      <c r="BC10" s="1399">
        <v>0</v>
      </c>
      <c r="BD10" s="1399"/>
      <c r="BE10" s="1399">
        <v>0</v>
      </c>
      <c r="BF10" s="1399"/>
      <c r="BG10" s="1399"/>
      <c r="BH10" s="1399"/>
      <c r="BI10" s="1399"/>
      <c r="BJ10" s="1399">
        <v>0</v>
      </c>
      <c r="BK10" s="1399"/>
      <c r="BL10" s="1399">
        <v>0</v>
      </c>
      <c r="BM10" s="1399"/>
      <c r="BN10" s="1399"/>
      <c r="BO10" s="1399"/>
      <c r="BP10" s="1399"/>
      <c r="BQ10" s="1399">
        <v>0</v>
      </c>
      <c r="BR10" s="1399"/>
      <c r="BS10" s="1399">
        <v>0</v>
      </c>
      <c r="BT10" s="1399"/>
      <c r="BU10" s="1399"/>
      <c r="BV10" s="1399"/>
      <c r="BW10" s="1399"/>
      <c r="BX10" s="1399">
        <v>0</v>
      </c>
      <c r="BY10" s="1399"/>
      <c r="BZ10" s="1399"/>
      <c r="CA10" s="1399"/>
      <c r="CB10" s="1399"/>
      <c r="CC10" s="1399"/>
      <c r="CD10" s="1399">
        <v>0</v>
      </c>
      <c r="CE10" s="1399">
        <v>0</v>
      </c>
      <c r="CF10" s="1399"/>
      <c r="CG10" s="1399"/>
      <c r="CH10" s="1399">
        <v>0</v>
      </c>
      <c r="CI10" s="1399"/>
      <c r="CJ10" s="1399"/>
      <c r="CK10" s="1399"/>
      <c r="CL10" s="1399">
        <v>0</v>
      </c>
      <c r="CM10" s="1399"/>
      <c r="CN10" s="1399"/>
      <c r="CO10" s="1399"/>
      <c r="CP10" s="1399"/>
      <c r="CQ10" s="1399">
        <v>0</v>
      </c>
      <c r="CR10" s="1399">
        <v>0</v>
      </c>
      <c r="CS10" s="1399"/>
      <c r="CT10" s="1399"/>
      <c r="CU10" s="1399">
        <v>0</v>
      </c>
      <c r="CV10" s="1399"/>
      <c r="CW10" s="1399"/>
      <c r="CX10" s="1399"/>
      <c r="CY10" s="1399">
        <v>1888830</v>
      </c>
      <c r="CZ10" s="1399"/>
      <c r="DA10" s="1399">
        <v>0</v>
      </c>
      <c r="DB10" s="1399">
        <v>0</v>
      </c>
      <c r="DC10" s="1399"/>
      <c r="DD10" s="1399"/>
      <c r="DE10" s="1399"/>
      <c r="DF10" s="1399"/>
      <c r="DG10" s="1399"/>
      <c r="DH10" s="1399">
        <v>17608854</v>
      </c>
      <c r="DI10" s="1399">
        <v>4960285</v>
      </c>
      <c r="DJ10" s="1399">
        <v>1004135</v>
      </c>
      <c r="DK10" s="1399">
        <v>4350055</v>
      </c>
      <c r="DL10" s="1399">
        <v>7294379</v>
      </c>
      <c r="DM10" s="1399"/>
      <c r="DN10" s="1399">
        <v>6519770.3700000048</v>
      </c>
      <c r="DO10" s="1399"/>
      <c r="DP10" s="1399"/>
      <c r="DQ10" s="1399">
        <v>116429358.37</v>
      </c>
      <c r="DR10" s="1350"/>
      <c r="DS10" s="1350"/>
      <c r="DT10" s="1350">
        <v>0</v>
      </c>
    </row>
    <row r="11" spans="2:124">
      <c r="B11" s="1200">
        <v>42125</v>
      </c>
      <c r="C11" s="1399">
        <v>71195609</v>
      </c>
      <c r="D11" s="1399">
        <v>71195609</v>
      </c>
      <c r="E11" s="1399">
        <v>60271534</v>
      </c>
      <c r="F11" s="1399">
        <v>10924075</v>
      </c>
      <c r="G11" s="1399"/>
      <c r="H11" s="1399"/>
      <c r="I11" s="1399"/>
      <c r="J11" s="1399"/>
      <c r="K11" s="1399"/>
      <c r="L11" s="1399"/>
      <c r="M11" s="1399"/>
      <c r="N11" s="1399"/>
      <c r="O11" s="1399">
        <v>18011768</v>
      </c>
      <c r="P11" s="1399">
        <v>2940931</v>
      </c>
      <c r="Q11" s="1399">
        <v>2788832</v>
      </c>
      <c r="R11" s="1399">
        <v>1483323</v>
      </c>
      <c r="S11" s="1399">
        <v>1305509</v>
      </c>
      <c r="T11" s="1399"/>
      <c r="U11" s="1399">
        <v>152099</v>
      </c>
      <c r="V11" s="1399">
        <v>152099</v>
      </c>
      <c r="W11" s="1399"/>
      <c r="X11" s="1399"/>
      <c r="Y11" s="1399">
        <v>0</v>
      </c>
      <c r="Z11" s="1399"/>
      <c r="AA11" s="1399"/>
      <c r="AB11" s="1399"/>
      <c r="AC11" s="1399">
        <v>0</v>
      </c>
      <c r="AD11" s="1399"/>
      <c r="AE11" s="1399"/>
      <c r="AF11" s="1399"/>
      <c r="AG11" s="1399">
        <v>3108146</v>
      </c>
      <c r="AH11" s="1399">
        <v>1976469</v>
      </c>
      <c r="AI11" s="1399">
        <v>1131677</v>
      </c>
      <c r="AJ11" s="1399"/>
      <c r="AK11" s="1399">
        <v>2487346</v>
      </c>
      <c r="AL11" s="1399">
        <v>2487346</v>
      </c>
      <c r="AM11" s="1399"/>
      <c r="AN11" s="1399"/>
      <c r="AO11" s="1399">
        <v>2873306</v>
      </c>
      <c r="AP11" s="1399">
        <v>2532510</v>
      </c>
      <c r="AQ11" s="1399">
        <v>340796</v>
      </c>
      <c r="AR11" s="1399"/>
      <c r="AS11" s="1399">
        <v>6602039</v>
      </c>
      <c r="AT11" s="1399">
        <v>4495589</v>
      </c>
      <c r="AU11" s="1399">
        <v>2106450</v>
      </c>
      <c r="AV11" s="1399"/>
      <c r="AW11" s="1399">
        <v>0</v>
      </c>
      <c r="AX11" s="1399"/>
      <c r="AY11" s="1399"/>
      <c r="AZ11" s="1399"/>
      <c r="BA11" s="1399"/>
      <c r="BB11" s="1399">
        <v>0</v>
      </c>
      <c r="BC11" s="1399">
        <v>0</v>
      </c>
      <c r="BD11" s="1399"/>
      <c r="BE11" s="1399">
        <v>0</v>
      </c>
      <c r="BF11" s="1399"/>
      <c r="BG11" s="1399"/>
      <c r="BH11" s="1399"/>
      <c r="BI11" s="1399"/>
      <c r="BJ11" s="1399">
        <v>0</v>
      </c>
      <c r="BK11" s="1399"/>
      <c r="BL11" s="1399">
        <v>0</v>
      </c>
      <c r="BM11" s="1399"/>
      <c r="BN11" s="1399"/>
      <c r="BO11" s="1399"/>
      <c r="BP11" s="1399"/>
      <c r="BQ11" s="1399">
        <v>0</v>
      </c>
      <c r="BR11" s="1399"/>
      <c r="BS11" s="1399">
        <v>0</v>
      </c>
      <c r="BT11" s="1399"/>
      <c r="BU11" s="1399"/>
      <c r="BV11" s="1399"/>
      <c r="BW11" s="1399"/>
      <c r="BX11" s="1399">
        <v>0</v>
      </c>
      <c r="BY11" s="1399"/>
      <c r="BZ11" s="1399"/>
      <c r="CA11" s="1399"/>
      <c r="CB11" s="1399"/>
      <c r="CC11" s="1399"/>
      <c r="CD11" s="1399">
        <v>0</v>
      </c>
      <c r="CE11" s="1399">
        <v>0</v>
      </c>
      <c r="CF11" s="1399"/>
      <c r="CG11" s="1399"/>
      <c r="CH11" s="1399">
        <v>0</v>
      </c>
      <c r="CI11" s="1399"/>
      <c r="CJ11" s="1399"/>
      <c r="CK11" s="1399"/>
      <c r="CL11" s="1399">
        <v>0</v>
      </c>
      <c r="CM11" s="1399"/>
      <c r="CN11" s="1399"/>
      <c r="CO11" s="1399"/>
      <c r="CP11" s="1399"/>
      <c r="CQ11" s="1399">
        <v>0</v>
      </c>
      <c r="CR11" s="1399">
        <v>0</v>
      </c>
      <c r="CS11" s="1399"/>
      <c r="CT11" s="1399"/>
      <c r="CU11" s="1399">
        <v>0</v>
      </c>
      <c r="CV11" s="1399"/>
      <c r="CW11" s="1399"/>
      <c r="CX11" s="1399"/>
      <c r="CY11" s="1399">
        <v>1719139</v>
      </c>
      <c r="CZ11" s="1399"/>
      <c r="DA11" s="1399">
        <v>0</v>
      </c>
      <c r="DB11" s="1399">
        <v>0</v>
      </c>
      <c r="DC11" s="1399"/>
      <c r="DD11" s="1399"/>
      <c r="DE11" s="1399"/>
      <c r="DF11" s="1399"/>
      <c r="DG11" s="1399"/>
      <c r="DH11" s="1399">
        <v>9734538.1400000006</v>
      </c>
      <c r="DI11" s="1399">
        <v>5149173</v>
      </c>
      <c r="DJ11" s="1399">
        <v>9216139</v>
      </c>
      <c r="DK11" s="1399">
        <v>-3512895</v>
      </c>
      <c r="DL11" s="1399">
        <v>-1117878.8600000001</v>
      </c>
      <c r="DM11" s="1399"/>
      <c r="DN11" s="1399">
        <v>6903969</v>
      </c>
      <c r="DO11" s="1399"/>
      <c r="DP11" s="1399"/>
      <c r="DQ11" s="1399">
        <v>107565023.14</v>
      </c>
      <c r="DR11" s="1350"/>
      <c r="DS11" s="1350"/>
      <c r="DT11" s="1350">
        <v>0</v>
      </c>
    </row>
    <row r="12" spans="2:124">
      <c r="B12" s="1200">
        <v>42156</v>
      </c>
      <c r="C12" s="1399">
        <v>73397564</v>
      </c>
      <c r="D12" s="1399">
        <v>73397564</v>
      </c>
      <c r="E12" s="1399">
        <v>64444295</v>
      </c>
      <c r="F12" s="1399">
        <v>8953269</v>
      </c>
      <c r="G12" s="1399"/>
      <c r="H12" s="1399"/>
      <c r="I12" s="1399"/>
      <c r="J12" s="1399"/>
      <c r="K12" s="1399"/>
      <c r="L12" s="1399"/>
      <c r="M12" s="1399"/>
      <c r="N12" s="1399"/>
      <c r="O12" s="1399">
        <v>21694544</v>
      </c>
      <c r="P12" s="1399">
        <v>3134481</v>
      </c>
      <c r="Q12" s="1399">
        <v>2997816</v>
      </c>
      <c r="R12" s="1399">
        <v>1798877</v>
      </c>
      <c r="S12" s="1399">
        <v>1198939</v>
      </c>
      <c r="T12" s="1399"/>
      <c r="U12" s="1399">
        <v>136665</v>
      </c>
      <c r="V12" s="1399">
        <v>113824</v>
      </c>
      <c r="W12" s="1399">
        <v>22841</v>
      </c>
      <c r="X12" s="1399"/>
      <c r="Y12" s="1399">
        <v>0</v>
      </c>
      <c r="Z12" s="1399"/>
      <c r="AA12" s="1399"/>
      <c r="AB12" s="1399"/>
      <c r="AC12" s="1399">
        <v>4432919</v>
      </c>
      <c r="AD12" s="1399"/>
      <c r="AE12" s="1399">
        <v>4432919</v>
      </c>
      <c r="AF12" s="1399"/>
      <c r="AG12" s="1399">
        <v>4399498</v>
      </c>
      <c r="AH12" s="1399">
        <v>3264842</v>
      </c>
      <c r="AI12" s="1399">
        <v>1134656</v>
      </c>
      <c r="AJ12" s="1399"/>
      <c r="AK12" s="1399">
        <v>2500347</v>
      </c>
      <c r="AL12" s="1399">
        <v>2500347</v>
      </c>
      <c r="AM12" s="1399"/>
      <c r="AN12" s="1399"/>
      <c r="AO12" s="1399">
        <v>2917817</v>
      </c>
      <c r="AP12" s="1399">
        <v>2867575</v>
      </c>
      <c r="AQ12" s="1399">
        <v>50242</v>
      </c>
      <c r="AR12" s="1399"/>
      <c r="AS12" s="1399">
        <v>4309482</v>
      </c>
      <c r="AT12" s="1399">
        <v>2213703</v>
      </c>
      <c r="AU12" s="1399">
        <v>2095779</v>
      </c>
      <c r="AV12" s="1399"/>
      <c r="AW12" s="1399">
        <v>0</v>
      </c>
      <c r="AX12" s="1399"/>
      <c r="AY12" s="1399"/>
      <c r="AZ12" s="1399"/>
      <c r="BA12" s="1399"/>
      <c r="BB12" s="1399">
        <v>0</v>
      </c>
      <c r="BC12" s="1399">
        <v>0</v>
      </c>
      <c r="BD12" s="1399"/>
      <c r="BE12" s="1399">
        <v>0</v>
      </c>
      <c r="BF12" s="1399"/>
      <c r="BG12" s="1399"/>
      <c r="BH12" s="1399"/>
      <c r="BI12" s="1399"/>
      <c r="BJ12" s="1399">
        <v>0</v>
      </c>
      <c r="BK12" s="1399"/>
      <c r="BL12" s="1399">
        <v>0</v>
      </c>
      <c r="BM12" s="1399"/>
      <c r="BN12" s="1399"/>
      <c r="BO12" s="1399"/>
      <c r="BP12" s="1399"/>
      <c r="BQ12" s="1399">
        <v>0</v>
      </c>
      <c r="BR12" s="1399"/>
      <c r="BS12" s="1399">
        <v>0</v>
      </c>
      <c r="BT12" s="1399"/>
      <c r="BU12" s="1399"/>
      <c r="BV12" s="1399"/>
      <c r="BW12" s="1399"/>
      <c r="BX12" s="1399">
        <v>0</v>
      </c>
      <c r="BY12" s="1399"/>
      <c r="BZ12" s="1399"/>
      <c r="CA12" s="1399"/>
      <c r="CB12" s="1399"/>
      <c r="CC12" s="1399"/>
      <c r="CD12" s="1399">
        <v>0</v>
      </c>
      <c r="CE12" s="1399">
        <v>0</v>
      </c>
      <c r="CF12" s="1399"/>
      <c r="CG12" s="1399"/>
      <c r="CH12" s="1399">
        <v>0</v>
      </c>
      <c r="CI12" s="1399"/>
      <c r="CJ12" s="1399"/>
      <c r="CK12" s="1399"/>
      <c r="CL12" s="1399">
        <v>0</v>
      </c>
      <c r="CM12" s="1399"/>
      <c r="CN12" s="1399"/>
      <c r="CO12" s="1399"/>
      <c r="CP12" s="1399"/>
      <c r="CQ12" s="1399">
        <v>0</v>
      </c>
      <c r="CR12" s="1399">
        <v>0</v>
      </c>
      <c r="CS12" s="1399"/>
      <c r="CT12" s="1399"/>
      <c r="CU12" s="1399">
        <v>0</v>
      </c>
      <c r="CV12" s="1399"/>
      <c r="CW12" s="1399"/>
      <c r="CX12" s="1399"/>
      <c r="CY12" s="1399">
        <v>1594104</v>
      </c>
      <c r="CZ12" s="1399"/>
      <c r="DA12" s="1399">
        <v>0</v>
      </c>
      <c r="DB12" s="1399">
        <v>0</v>
      </c>
      <c r="DC12" s="1399"/>
      <c r="DD12" s="1399"/>
      <c r="DE12" s="1399"/>
      <c r="DF12" s="1399"/>
      <c r="DG12" s="1399"/>
      <c r="DH12" s="1399">
        <v>18669711</v>
      </c>
      <c r="DI12" s="1399">
        <v>5146944</v>
      </c>
      <c r="DJ12" s="1399">
        <v>1004135</v>
      </c>
      <c r="DK12" s="1399">
        <v>5459814</v>
      </c>
      <c r="DL12" s="1399">
        <v>7058818</v>
      </c>
      <c r="DM12" s="1399"/>
      <c r="DN12" s="1399">
        <v>7253550</v>
      </c>
      <c r="DO12" s="1399"/>
      <c r="DP12" s="1399"/>
      <c r="DQ12" s="1399">
        <v>122609473</v>
      </c>
      <c r="DR12" s="1350"/>
      <c r="DS12" s="1350"/>
      <c r="DT12" s="1350">
        <v>0</v>
      </c>
    </row>
    <row r="13" spans="2:124">
      <c r="B13" s="1200">
        <v>42186</v>
      </c>
      <c r="C13" s="1399">
        <v>68785675</v>
      </c>
      <c r="D13" s="1399">
        <v>68785675</v>
      </c>
      <c r="E13" s="1399">
        <v>62123532</v>
      </c>
      <c r="F13" s="1399">
        <v>6662143</v>
      </c>
      <c r="G13" s="1399"/>
      <c r="H13" s="1399"/>
      <c r="I13" s="1399"/>
      <c r="J13" s="1399"/>
      <c r="K13" s="1399"/>
      <c r="L13" s="1399"/>
      <c r="M13" s="1399"/>
      <c r="N13" s="1399"/>
      <c r="O13" s="1399">
        <v>23646514</v>
      </c>
      <c r="P13" s="1399">
        <v>6488911</v>
      </c>
      <c r="Q13" s="1399">
        <v>2997235</v>
      </c>
      <c r="R13" s="1399">
        <v>1795121</v>
      </c>
      <c r="S13" s="1399">
        <v>1202114</v>
      </c>
      <c r="T13" s="1399"/>
      <c r="U13" s="1399">
        <v>3491676</v>
      </c>
      <c r="V13" s="1399">
        <v>481343</v>
      </c>
      <c r="W13" s="1399">
        <v>3010333</v>
      </c>
      <c r="X13" s="1399"/>
      <c r="Y13" s="1399">
        <v>0</v>
      </c>
      <c r="Z13" s="1399"/>
      <c r="AA13" s="1399"/>
      <c r="AB13" s="1399"/>
      <c r="AC13" s="1399">
        <v>0</v>
      </c>
      <c r="AD13" s="1399"/>
      <c r="AE13" s="1399"/>
      <c r="AF13" s="1399"/>
      <c r="AG13" s="1399">
        <v>5324944</v>
      </c>
      <c r="AH13" s="1399">
        <v>4505367</v>
      </c>
      <c r="AI13" s="1399">
        <v>819577</v>
      </c>
      <c r="AJ13" s="1399"/>
      <c r="AK13" s="1399">
        <v>2519389</v>
      </c>
      <c r="AL13" s="1399">
        <v>2519389</v>
      </c>
      <c r="AM13" s="1399"/>
      <c r="AN13" s="1399"/>
      <c r="AO13" s="1399">
        <v>3047356</v>
      </c>
      <c r="AP13" s="1399">
        <v>2701940</v>
      </c>
      <c r="AQ13" s="1399">
        <v>345416</v>
      </c>
      <c r="AR13" s="1399"/>
      <c r="AS13" s="1399">
        <v>6265914</v>
      </c>
      <c r="AT13" s="1399">
        <v>3594359</v>
      </c>
      <c r="AU13" s="1399">
        <v>2671555</v>
      </c>
      <c r="AV13" s="1399"/>
      <c r="AW13" s="1399">
        <v>0</v>
      </c>
      <c r="AX13" s="1399"/>
      <c r="AY13" s="1399"/>
      <c r="AZ13" s="1399"/>
      <c r="BA13" s="1399"/>
      <c r="BB13" s="1399">
        <v>0</v>
      </c>
      <c r="BC13" s="1399">
        <v>0</v>
      </c>
      <c r="BD13" s="1399"/>
      <c r="BE13" s="1399">
        <v>0</v>
      </c>
      <c r="BF13" s="1399"/>
      <c r="BG13" s="1399"/>
      <c r="BH13" s="1399"/>
      <c r="BI13" s="1399"/>
      <c r="BJ13" s="1399">
        <v>0</v>
      </c>
      <c r="BK13" s="1399"/>
      <c r="BL13" s="1399">
        <v>0</v>
      </c>
      <c r="BM13" s="1399"/>
      <c r="BN13" s="1399"/>
      <c r="BO13" s="1399"/>
      <c r="BP13" s="1399"/>
      <c r="BQ13" s="1399">
        <v>0</v>
      </c>
      <c r="BR13" s="1399"/>
      <c r="BS13" s="1399">
        <v>0</v>
      </c>
      <c r="BT13" s="1399"/>
      <c r="BU13" s="1399"/>
      <c r="BV13" s="1399"/>
      <c r="BW13" s="1399"/>
      <c r="BX13" s="1399">
        <v>0</v>
      </c>
      <c r="BY13" s="1399"/>
      <c r="BZ13" s="1399"/>
      <c r="CA13" s="1399"/>
      <c r="CB13" s="1399"/>
      <c r="CC13" s="1399"/>
      <c r="CD13" s="1399">
        <v>0</v>
      </c>
      <c r="CE13" s="1399">
        <v>0</v>
      </c>
      <c r="CF13" s="1399"/>
      <c r="CG13" s="1399"/>
      <c r="CH13" s="1399">
        <v>0</v>
      </c>
      <c r="CI13" s="1399"/>
      <c r="CJ13" s="1399"/>
      <c r="CK13" s="1399"/>
      <c r="CL13" s="1399">
        <v>0</v>
      </c>
      <c r="CM13" s="1399"/>
      <c r="CN13" s="1399"/>
      <c r="CO13" s="1399"/>
      <c r="CP13" s="1399"/>
      <c r="CQ13" s="1399">
        <v>0</v>
      </c>
      <c r="CR13" s="1399">
        <v>0</v>
      </c>
      <c r="CS13" s="1399"/>
      <c r="CT13" s="1399"/>
      <c r="CU13" s="1399">
        <v>0</v>
      </c>
      <c r="CV13" s="1399"/>
      <c r="CW13" s="1399"/>
      <c r="CX13" s="1399"/>
      <c r="CY13" s="1399">
        <v>1468352</v>
      </c>
      <c r="CZ13" s="1399"/>
      <c r="DA13" s="1399">
        <v>0</v>
      </c>
      <c r="DB13" s="1399">
        <v>0</v>
      </c>
      <c r="DC13" s="1399"/>
      <c r="DD13" s="1399"/>
      <c r="DE13" s="1399"/>
      <c r="DF13" s="1399"/>
      <c r="DG13" s="1399"/>
      <c r="DH13" s="1399">
        <v>19625656</v>
      </c>
      <c r="DI13" s="1399">
        <v>5307376</v>
      </c>
      <c r="DJ13" s="1399">
        <v>1004135</v>
      </c>
      <c r="DK13" s="1399">
        <v>6899577</v>
      </c>
      <c r="DL13" s="1399">
        <v>6414568</v>
      </c>
      <c r="DM13" s="1399"/>
      <c r="DN13" s="1399">
        <v>4500852.8400000036</v>
      </c>
      <c r="DO13" s="1399"/>
      <c r="DP13" s="1399"/>
      <c r="DQ13" s="1399">
        <v>118027049.84</v>
      </c>
      <c r="DR13" s="1350"/>
      <c r="DS13" s="1350"/>
      <c r="DT13" s="1350">
        <v>0</v>
      </c>
    </row>
    <row r="14" spans="2:124">
      <c r="B14" s="1200">
        <v>42217</v>
      </c>
      <c r="C14" s="1399">
        <v>71554185</v>
      </c>
      <c r="D14" s="1399">
        <v>71554185</v>
      </c>
      <c r="E14" s="1399">
        <v>61205557</v>
      </c>
      <c r="F14" s="1399">
        <v>10348628</v>
      </c>
      <c r="G14" s="1399"/>
      <c r="H14" s="1399"/>
      <c r="I14" s="1399"/>
      <c r="J14" s="1399"/>
      <c r="K14" s="1399"/>
      <c r="L14" s="1399"/>
      <c r="M14" s="1399"/>
      <c r="N14" s="1399"/>
      <c r="O14" s="1399">
        <v>21540265</v>
      </c>
      <c r="P14" s="1399">
        <v>10755824</v>
      </c>
      <c r="Q14" s="1399">
        <v>3211812</v>
      </c>
      <c r="R14" s="1399">
        <v>1792539</v>
      </c>
      <c r="S14" s="1399">
        <v>1419273</v>
      </c>
      <c r="T14" s="1399"/>
      <c r="U14" s="1399">
        <v>7544012</v>
      </c>
      <c r="V14" s="1399">
        <v>499429</v>
      </c>
      <c r="W14" s="1399">
        <v>7044583</v>
      </c>
      <c r="X14" s="1399"/>
      <c r="Y14" s="1399">
        <v>0</v>
      </c>
      <c r="Z14" s="1399"/>
      <c r="AA14" s="1399"/>
      <c r="AB14" s="1399"/>
      <c r="AC14" s="1399">
        <v>0</v>
      </c>
      <c r="AD14" s="1399"/>
      <c r="AE14" s="1399"/>
      <c r="AF14" s="1399"/>
      <c r="AG14" s="1399">
        <v>3415941</v>
      </c>
      <c r="AH14" s="1399">
        <v>2536541</v>
      </c>
      <c r="AI14" s="1399">
        <v>879400</v>
      </c>
      <c r="AJ14" s="1399"/>
      <c r="AK14" s="1399">
        <v>2497902</v>
      </c>
      <c r="AL14" s="1399">
        <v>2497902</v>
      </c>
      <c r="AM14" s="1399"/>
      <c r="AN14" s="1399"/>
      <c r="AO14" s="1399">
        <v>2142769</v>
      </c>
      <c r="AP14" s="1399">
        <v>2142769</v>
      </c>
      <c r="AQ14" s="1399"/>
      <c r="AR14" s="1399"/>
      <c r="AS14" s="1399">
        <v>2727829</v>
      </c>
      <c r="AT14" s="1399">
        <v>2727829</v>
      </c>
      <c r="AU14" s="1399"/>
      <c r="AV14" s="1399"/>
      <c r="AW14" s="1399">
        <v>0</v>
      </c>
      <c r="AX14" s="1399"/>
      <c r="AY14" s="1399"/>
      <c r="AZ14" s="1399"/>
      <c r="BA14" s="1399"/>
      <c r="BB14" s="1399">
        <v>0</v>
      </c>
      <c r="BC14" s="1399">
        <v>0</v>
      </c>
      <c r="BD14" s="1399"/>
      <c r="BE14" s="1399">
        <v>0</v>
      </c>
      <c r="BF14" s="1399"/>
      <c r="BG14" s="1399"/>
      <c r="BH14" s="1399"/>
      <c r="BI14" s="1399"/>
      <c r="BJ14" s="1399">
        <v>0</v>
      </c>
      <c r="BK14" s="1399"/>
      <c r="BL14" s="1399">
        <v>0</v>
      </c>
      <c r="BM14" s="1399"/>
      <c r="BN14" s="1399"/>
      <c r="BO14" s="1399"/>
      <c r="BP14" s="1399"/>
      <c r="BQ14" s="1399">
        <v>0</v>
      </c>
      <c r="BR14" s="1399"/>
      <c r="BS14" s="1399">
        <v>0</v>
      </c>
      <c r="BT14" s="1399"/>
      <c r="BU14" s="1399"/>
      <c r="BV14" s="1399"/>
      <c r="BW14" s="1399"/>
      <c r="BX14" s="1399">
        <v>0</v>
      </c>
      <c r="BY14" s="1399"/>
      <c r="BZ14" s="1399"/>
      <c r="CA14" s="1399"/>
      <c r="CB14" s="1399"/>
      <c r="CC14" s="1399"/>
      <c r="CD14" s="1399">
        <v>0</v>
      </c>
      <c r="CE14" s="1399">
        <v>0</v>
      </c>
      <c r="CF14" s="1399"/>
      <c r="CG14" s="1399"/>
      <c r="CH14" s="1399">
        <v>0</v>
      </c>
      <c r="CI14" s="1399"/>
      <c r="CJ14" s="1399"/>
      <c r="CK14" s="1399"/>
      <c r="CL14" s="1399">
        <v>0</v>
      </c>
      <c r="CM14" s="1399"/>
      <c r="CN14" s="1399"/>
      <c r="CO14" s="1399"/>
      <c r="CP14" s="1399"/>
      <c r="CQ14" s="1399">
        <v>0</v>
      </c>
      <c r="CR14" s="1399">
        <v>0</v>
      </c>
      <c r="CS14" s="1399"/>
      <c r="CT14" s="1399"/>
      <c r="CU14" s="1399">
        <v>0</v>
      </c>
      <c r="CV14" s="1399"/>
      <c r="CW14" s="1399"/>
      <c r="CX14" s="1399"/>
      <c r="CY14" s="1399">
        <v>1341353</v>
      </c>
      <c r="CZ14" s="1399"/>
      <c r="DA14" s="1399">
        <v>0</v>
      </c>
      <c r="DB14" s="1399">
        <v>0</v>
      </c>
      <c r="DC14" s="1399"/>
      <c r="DD14" s="1399"/>
      <c r="DE14" s="1399"/>
      <c r="DF14" s="1399"/>
      <c r="DG14" s="1399"/>
      <c r="DH14" s="1399">
        <v>20226050</v>
      </c>
      <c r="DI14" s="1399">
        <v>5357333</v>
      </c>
      <c r="DJ14" s="1399">
        <v>1004135</v>
      </c>
      <c r="DK14" s="1399">
        <v>7587712</v>
      </c>
      <c r="DL14" s="1399">
        <v>6276870</v>
      </c>
      <c r="DM14" s="1399"/>
      <c r="DN14" s="1399">
        <v>5129733</v>
      </c>
      <c r="DO14" s="1399"/>
      <c r="DP14" s="1399"/>
      <c r="DQ14" s="1399">
        <v>119791586</v>
      </c>
      <c r="DR14" s="1350"/>
      <c r="DS14" s="1350"/>
      <c r="DT14" s="1350">
        <v>0</v>
      </c>
    </row>
    <row r="15" spans="2:124">
      <c r="B15" s="1200">
        <v>42248</v>
      </c>
      <c r="C15" s="1399">
        <v>77161539</v>
      </c>
      <c r="D15" s="1399">
        <v>77161539</v>
      </c>
      <c r="E15" s="1399">
        <v>65193563</v>
      </c>
      <c r="F15" s="1399">
        <v>11967976</v>
      </c>
      <c r="G15" s="1399"/>
      <c r="H15" s="1399"/>
      <c r="I15" s="1399"/>
      <c r="J15" s="1399"/>
      <c r="K15" s="1399"/>
      <c r="L15" s="1399"/>
      <c r="M15" s="1399"/>
      <c r="N15" s="1399"/>
      <c r="O15" s="1399">
        <v>24130002</v>
      </c>
      <c r="P15" s="1399">
        <v>10953946</v>
      </c>
      <c r="Q15" s="1399">
        <v>3089992</v>
      </c>
      <c r="R15" s="1399">
        <v>1801827</v>
      </c>
      <c r="S15" s="1399">
        <v>1288165</v>
      </c>
      <c r="T15" s="1399"/>
      <c r="U15" s="1399">
        <v>7863954</v>
      </c>
      <c r="V15" s="1399">
        <v>3507204</v>
      </c>
      <c r="W15" s="1399">
        <v>4356750</v>
      </c>
      <c r="X15" s="1399"/>
      <c r="Y15" s="1399">
        <v>0</v>
      </c>
      <c r="Z15" s="1399"/>
      <c r="AA15" s="1399"/>
      <c r="AB15" s="1399"/>
      <c r="AC15" s="1399">
        <v>110988</v>
      </c>
      <c r="AD15" s="1399"/>
      <c r="AE15" s="1399">
        <v>110988</v>
      </c>
      <c r="AF15" s="1399"/>
      <c r="AG15" s="1399">
        <v>4272625</v>
      </c>
      <c r="AH15" s="1399">
        <v>2379005</v>
      </c>
      <c r="AI15" s="1399">
        <v>1893620</v>
      </c>
      <c r="AJ15" s="1399"/>
      <c r="AK15" s="1399">
        <v>2501457</v>
      </c>
      <c r="AL15" s="1399">
        <v>2501457</v>
      </c>
      <c r="AM15" s="1399"/>
      <c r="AN15" s="1399"/>
      <c r="AO15" s="1399">
        <v>2366946</v>
      </c>
      <c r="AP15" s="1399">
        <v>2017137</v>
      </c>
      <c r="AQ15" s="1399">
        <v>349809</v>
      </c>
      <c r="AR15" s="1399"/>
      <c r="AS15" s="1399">
        <v>3924040</v>
      </c>
      <c r="AT15" s="1399">
        <v>1166363</v>
      </c>
      <c r="AU15" s="1399">
        <v>2757677</v>
      </c>
      <c r="AV15" s="1399"/>
      <c r="AW15" s="1399">
        <v>0</v>
      </c>
      <c r="AX15" s="1399"/>
      <c r="AY15" s="1399"/>
      <c r="AZ15" s="1399"/>
      <c r="BA15" s="1399"/>
      <c r="BB15" s="1399">
        <v>0</v>
      </c>
      <c r="BC15" s="1399">
        <v>0</v>
      </c>
      <c r="BD15" s="1399"/>
      <c r="BE15" s="1399">
        <v>0</v>
      </c>
      <c r="BF15" s="1399"/>
      <c r="BG15" s="1399"/>
      <c r="BH15" s="1399"/>
      <c r="BI15" s="1399"/>
      <c r="BJ15" s="1399">
        <v>0</v>
      </c>
      <c r="BK15" s="1399"/>
      <c r="BL15" s="1399">
        <v>0</v>
      </c>
      <c r="BM15" s="1399"/>
      <c r="BN15" s="1399"/>
      <c r="BO15" s="1399"/>
      <c r="BP15" s="1399"/>
      <c r="BQ15" s="1399">
        <v>0</v>
      </c>
      <c r="BR15" s="1399"/>
      <c r="BS15" s="1399">
        <v>0</v>
      </c>
      <c r="BT15" s="1399"/>
      <c r="BU15" s="1399"/>
      <c r="BV15" s="1399"/>
      <c r="BW15" s="1399"/>
      <c r="BX15" s="1399">
        <v>0</v>
      </c>
      <c r="BY15" s="1399"/>
      <c r="BZ15" s="1399"/>
      <c r="CA15" s="1399"/>
      <c r="CB15" s="1399"/>
      <c r="CC15" s="1399"/>
      <c r="CD15" s="1399">
        <v>0</v>
      </c>
      <c r="CE15" s="1399">
        <v>0</v>
      </c>
      <c r="CF15" s="1399"/>
      <c r="CG15" s="1399"/>
      <c r="CH15" s="1399">
        <v>0</v>
      </c>
      <c r="CI15" s="1399"/>
      <c r="CJ15" s="1399"/>
      <c r="CK15" s="1399"/>
      <c r="CL15" s="1399">
        <v>0</v>
      </c>
      <c r="CM15" s="1399"/>
      <c r="CN15" s="1399"/>
      <c r="CO15" s="1399"/>
      <c r="CP15" s="1399"/>
      <c r="CQ15" s="1399">
        <v>0</v>
      </c>
      <c r="CR15" s="1399">
        <v>0</v>
      </c>
      <c r="CS15" s="1399"/>
      <c r="CT15" s="1399"/>
      <c r="CU15" s="1399">
        <v>0</v>
      </c>
      <c r="CV15" s="1399"/>
      <c r="CW15" s="1399"/>
      <c r="CX15" s="1399"/>
      <c r="CY15" s="1399">
        <v>1212901</v>
      </c>
      <c r="CZ15" s="1399"/>
      <c r="DA15" s="1399">
        <v>0</v>
      </c>
      <c r="DB15" s="1399">
        <v>0</v>
      </c>
      <c r="DC15" s="1399"/>
      <c r="DD15" s="1399"/>
      <c r="DE15" s="1399"/>
      <c r="DF15" s="1399"/>
      <c r="DG15" s="1399"/>
      <c r="DH15" s="1399">
        <v>20898348</v>
      </c>
      <c r="DI15" s="1399">
        <v>5402984</v>
      </c>
      <c r="DJ15" s="1399">
        <v>1004135</v>
      </c>
      <c r="DK15" s="1399">
        <v>8291935</v>
      </c>
      <c r="DL15" s="1399">
        <v>6199294</v>
      </c>
      <c r="DM15" s="1399"/>
      <c r="DN15" s="1399">
        <v>5683603</v>
      </c>
      <c r="DO15" s="1399"/>
      <c r="DP15" s="1399"/>
      <c r="DQ15" s="1399">
        <v>129086393</v>
      </c>
      <c r="DR15" s="1350"/>
      <c r="DS15" s="1350"/>
      <c r="DT15" s="1350">
        <v>0</v>
      </c>
    </row>
    <row r="16" spans="2:124">
      <c r="B16" s="1200">
        <v>42278</v>
      </c>
      <c r="C16" s="1399">
        <v>73380492</v>
      </c>
      <c r="D16" s="1399">
        <v>73380492</v>
      </c>
      <c r="E16" s="1399">
        <v>62416859</v>
      </c>
      <c r="F16" s="1399">
        <v>10963633</v>
      </c>
      <c r="G16" s="1399"/>
      <c r="H16" s="1399"/>
      <c r="I16" s="1399"/>
      <c r="J16" s="1399"/>
      <c r="K16" s="1399"/>
      <c r="L16" s="1399"/>
      <c r="M16" s="1399"/>
      <c r="N16" s="1399"/>
      <c r="O16" s="1399">
        <v>24121472</v>
      </c>
      <c r="P16" s="1399">
        <v>11110875</v>
      </c>
      <c r="Q16" s="1399">
        <v>3139876</v>
      </c>
      <c r="R16" s="1399">
        <v>1762805</v>
      </c>
      <c r="S16" s="1399">
        <v>1377071</v>
      </c>
      <c r="T16" s="1399"/>
      <c r="U16" s="1399">
        <v>7970999</v>
      </c>
      <c r="V16" s="1399">
        <v>841402</v>
      </c>
      <c r="W16" s="1399">
        <v>7129597</v>
      </c>
      <c r="X16" s="1399"/>
      <c r="Y16" s="1399">
        <v>0</v>
      </c>
      <c r="Z16" s="1399"/>
      <c r="AA16" s="1399"/>
      <c r="AB16" s="1399"/>
      <c r="AC16" s="1399">
        <v>111223</v>
      </c>
      <c r="AD16" s="1399"/>
      <c r="AE16" s="1399">
        <v>111223</v>
      </c>
      <c r="AF16" s="1399"/>
      <c r="AG16" s="1399">
        <v>3636162</v>
      </c>
      <c r="AH16" s="1399">
        <v>2277560</v>
      </c>
      <c r="AI16" s="1399">
        <v>1358602</v>
      </c>
      <c r="AJ16" s="1399"/>
      <c r="AK16" s="1399">
        <v>2527608</v>
      </c>
      <c r="AL16" s="1399">
        <v>2527608</v>
      </c>
      <c r="AM16" s="1399"/>
      <c r="AN16" s="1399"/>
      <c r="AO16" s="1399">
        <v>2437046</v>
      </c>
      <c r="AP16" s="1399">
        <v>2385528</v>
      </c>
      <c r="AQ16" s="1399">
        <v>51518</v>
      </c>
      <c r="AR16" s="1399"/>
      <c r="AS16" s="1399">
        <v>4298558</v>
      </c>
      <c r="AT16" s="1399">
        <v>1154314</v>
      </c>
      <c r="AU16" s="1399">
        <v>3144244</v>
      </c>
      <c r="AV16" s="1399"/>
      <c r="AW16" s="1399">
        <v>0</v>
      </c>
      <c r="AX16" s="1399"/>
      <c r="AY16" s="1399"/>
      <c r="AZ16" s="1399"/>
      <c r="BA16" s="1399"/>
      <c r="BB16" s="1399">
        <v>0</v>
      </c>
      <c r="BC16" s="1399">
        <v>0</v>
      </c>
      <c r="BD16" s="1399"/>
      <c r="BE16" s="1399">
        <v>0</v>
      </c>
      <c r="BF16" s="1399"/>
      <c r="BG16" s="1399"/>
      <c r="BH16" s="1399"/>
      <c r="BI16" s="1399"/>
      <c r="BJ16" s="1399">
        <v>0</v>
      </c>
      <c r="BK16" s="1399"/>
      <c r="BL16" s="1399">
        <v>0</v>
      </c>
      <c r="BM16" s="1399"/>
      <c r="BN16" s="1399"/>
      <c r="BO16" s="1399"/>
      <c r="BP16" s="1399"/>
      <c r="BQ16" s="1399">
        <v>0</v>
      </c>
      <c r="BR16" s="1399"/>
      <c r="BS16" s="1399">
        <v>0</v>
      </c>
      <c r="BT16" s="1399"/>
      <c r="BU16" s="1399"/>
      <c r="BV16" s="1399"/>
      <c r="BW16" s="1399"/>
      <c r="BX16" s="1399">
        <v>0</v>
      </c>
      <c r="BY16" s="1399"/>
      <c r="BZ16" s="1399"/>
      <c r="CA16" s="1399"/>
      <c r="CB16" s="1399"/>
      <c r="CC16" s="1399"/>
      <c r="CD16" s="1399">
        <v>0</v>
      </c>
      <c r="CE16" s="1399">
        <v>0</v>
      </c>
      <c r="CF16" s="1399"/>
      <c r="CG16" s="1399"/>
      <c r="CH16" s="1399">
        <v>0</v>
      </c>
      <c r="CI16" s="1399"/>
      <c r="CJ16" s="1399"/>
      <c r="CK16" s="1399"/>
      <c r="CL16" s="1399">
        <v>0</v>
      </c>
      <c r="CM16" s="1399"/>
      <c r="CN16" s="1399"/>
      <c r="CO16" s="1399"/>
      <c r="CP16" s="1399"/>
      <c r="CQ16" s="1399">
        <v>0</v>
      </c>
      <c r="CR16" s="1399">
        <v>0</v>
      </c>
      <c r="CS16" s="1399"/>
      <c r="CT16" s="1399"/>
      <c r="CU16" s="1399">
        <v>0</v>
      </c>
      <c r="CV16" s="1399"/>
      <c r="CW16" s="1399"/>
      <c r="CX16" s="1399"/>
      <c r="CY16" s="1399">
        <v>1083046</v>
      </c>
      <c r="CZ16" s="1399"/>
      <c r="DA16" s="1399">
        <v>0</v>
      </c>
      <c r="DB16" s="1399">
        <v>0</v>
      </c>
      <c r="DC16" s="1399"/>
      <c r="DD16" s="1399"/>
      <c r="DE16" s="1399"/>
      <c r="DF16" s="1399"/>
      <c r="DG16" s="1399"/>
      <c r="DH16" s="1399">
        <v>21653882</v>
      </c>
      <c r="DI16" s="1399">
        <v>5476525</v>
      </c>
      <c r="DJ16" s="1399">
        <v>1004135</v>
      </c>
      <c r="DK16" s="1399">
        <v>9075843</v>
      </c>
      <c r="DL16" s="1399">
        <v>6097379</v>
      </c>
      <c r="DM16" s="1399"/>
      <c r="DN16" s="1399">
        <v>6439571</v>
      </c>
      <c r="DO16" s="1399"/>
      <c r="DP16" s="1399"/>
      <c r="DQ16" s="1399">
        <v>126678463</v>
      </c>
      <c r="DR16" s="1350"/>
      <c r="DS16" s="1350"/>
      <c r="DT16" s="1350">
        <v>0</v>
      </c>
    </row>
    <row r="17" spans="2:124">
      <c r="B17" s="1200">
        <v>42309</v>
      </c>
      <c r="C17" s="1399">
        <v>76307696</v>
      </c>
      <c r="D17" s="1399">
        <v>76307696</v>
      </c>
      <c r="E17" s="1399">
        <v>66161719</v>
      </c>
      <c r="F17" s="1399">
        <v>10145977</v>
      </c>
      <c r="G17" s="1399"/>
      <c r="H17" s="1399"/>
      <c r="I17" s="1399"/>
      <c r="J17" s="1399"/>
      <c r="K17" s="1399"/>
      <c r="L17" s="1399"/>
      <c r="M17" s="1399"/>
      <c r="N17" s="1399"/>
      <c r="O17" s="1399">
        <v>23679875</v>
      </c>
      <c r="P17" s="1399">
        <v>11727062</v>
      </c>
      <c r="Q17" s="1399">
        <v>3029363</v>
      </c>
      <c r="R17" s="1399">
        <v>1644965</v>
      </c>
      <c r="S17" s="1399">
        <v>1384398</v>
      </c>
      <c r="T17" s="1399"/>
      <c r="U17" s="1399">
        <v>8697699</v>
      </c>
      <c r="V17" s="1399">
        <v>487182</v>
      </c>
      <c r="W17" s="1399">
        <v>8210517</v>
      </c>
      <c r="X17" s="1399"/>
      <c r="Y17" s="1399">
        <v>0</v>
      </c>
      <c r="Z17" s="1399"/>
      <c r="AA17" s="1399"/>
      <c r="AB17" s="1399"/>
      <c r="AC17" s="1399">
        <v>11399</v>
      </c>
      <c r="AD17" s="1399"/>
      <c r="AE17" s="1399">
        <v>11399</v>
      </c>
      <c r="AF17" s="1399"/>
      <c r="AG17" s="1399">
        <v>3534562</v>
      </c>
      <c r="AH17" s="1399">
        <v>2030750</v>
      </c>
      <c r="AI17" s="1399">
        <v>1503812</v>
      </c>
      <c r="AJ17" s="1399"/>
      <c r="AK17" s="1399">
        <v>2525810</v>
      </c>
      <c r="AL17" s="1399">
        <v>2525810</v>
      </c>
      <c r="AM17" s="1399"/>
      <c r="AN17" s="1399"/>
      <c r="AO17" s="1399">
        <v>2461686</v>
      </c>
      <c r="AP17" s="1399">
        <v>2108012</v>
      </c>
      <c r="AQ17" s="1399">
        <v>353674</v>
      </c>
      <c r="AR17" s="1399"/>
      <c r="AS17" s="1399">
        <v>3419356</v>
      </c>
      <c r="AT17" s="1399">
        <v>1996478</v>
      </c>
      <c r="AU17" s="1399">
        <v>1422878</v>
      </c>
      <c r="AV17" s="1399"/>
      <c r="AW17" s="1399">
        <v>0</v>
      </c>
      <c r="AX17" s="1399"/>
      <c r="AY17" s="1399"/>
      <c r="AZ17" s="1399"/>
      <c r="BA17" s="1399"/>
      <c r="BB17" s="1399">
        <v>0</v>
      </c>
      <c r="BC17" s="1399">
        <v>0</v>
      </c>
      <c r="BD17" s="1399"/>
      <c r="BE17" s="1399">
        <v>0</v>
      </c>
      <c r="BF17" s="1399"/>
      <c r="BG17" s="1399"/>
      <c r="BH17" s="1399"/>
      <c r="BI17" s="1399"/>
      <c r="BJ17" s="1399">
        <v>0</v>
      </c>
      <c r="BK17" s="1399"/>
      <c r="BL17" s="1399">
        <v>0</v>
      </c>
      <c r="BM17" s="1399"/>
      <c r="BN17" s="1399"/>
      <c r="BO17" s="1399"/>
      <c r="BP17" s="1399"/>
      <c r="BQ17" s="1399">
        <v>0</v>
      </c>
      <c r="BR17" s="1399"/>
      <c r="BS17" s="1399">
        <v>0</v>
      </c>
      <c r="BT17" s="1399"/>
      <c r="BU17" s="1399"/>
      <c r="BV17" s="1399"/>
      <c r="BW17" s="1399"/>
      <c r="BX17" s="1399">
        <v>0</v>
      </c>
      <c r="BY17" s="1399"/>
      <c r="BZ17" s="1399"/>
      <c r="CA17" s="1399"/>
      <c r="CB17" s="1399"/>
      <c r="CC17" s="1399"/>
      <c r="CD17" s="1399">
        <v>0</v>
      </c>
      <c r="CE17" s="1399">
        <v>0</v>
      </c>
      <c r="CF17" s="1399"/>
      <c r="CG17" s="1399"/>
      <c r="CH17" s="1399">
        <v>0</v>
      </c>
      <c r="CI17" s="1399"/>
      <c r="CJ17" s="1399"/>
      <c r="CK17" s="1399"/>
      <c r="CL17" s="1399">
        <v>0</v>
      </c>
      <c r="CM17" s="1399"/>
      <c r="CN17" s="1399"/>
      <c r="CO17" s="1399"/>
      <c r="CP17" s="1399"/>
      <c r="CQ17" s="1399">
        <v>0</v>
      </c>
      <c r="CR17" s="1399">
        <v>0</v>
      </c>
      <c r="CS17" s="1399"/>
      <c r="CT17" s="1399"/>
      <c r="CU17" s="1399">
        <v>0</v>
      </c>
      <c r="CV17" s="1399"/>
      <c r="CW17" s="1399"/>
      <c r="CX17" s="1399"/>
      <c r="CY17" s="1399">
        <v>952142</v>
      </c>
      <c r="CZ17" s="1399"/>
      <c r="DA17" s="1399">
        <v>0</v>
      </c>
      <c r="DB17" s="1399">
        <v>0</v>
      </c>
      <c r="DC17" s="1399"/>
      <c r="DD17" s="1399"/>
      <c r="DE17" s="1399"/>
      <c r="DF17" s="1399"/>
      <c r="DG17" s="1399"/>
      <c r="DH17" s="1399">
        <v>21919605</v>
      </c>
      <c r="DI17" s="1399">
        <v>5377487</v>
      </c>
      <c r="DJ17" s="1399">
        <v>1004135</v>
      </c>
      <c r="DK17" s="1399">
        <v>9528475</v>
      </c>
      <c r="DL17" s="1399">
        <v>6009508</v>
      </c>
      <c r="DM17" s="1399"/>
      <c r="DN17" s="1399">
        <v>6385140</v>
      </c>
      <c r="DO17" s="1399"/>
      <c r="DP17" s="1399"/>
      <c r="DQ17" s="1399">
        <v>129244458</v>
      </c>
      <c r="DR17" s="1350"/>
      <c r="DS17" s="1350"/>
      <c r="DT17" s="1350">
        <v>0</v>
      </c>
    </row>
    <row r="18" spans="2:124">
      <c r="B18" s="1200">
        <v>42339</v>
      </c>
      <c r="C18" s="1399">
        <v>72505781</v>
      </c>
      <c r="D18" s="1399">
        <v>72505781</v>
      </c>
      <c r="E18" s="1399">
        <v>62081085</v>
      </c>
      <c r="F18" s="1399">
        <v>10424696</v>
      </c>
      <c r="G18" s="1399"/>
      <c r="H18" s="1399"/>
      <c r="I18" s="1399"/>
      <c r="J18" s="1399"/>
      <c r="K18" s="1399"/>
      <c r="L18" s="1399"/>
      <c r="M18" s="1399"/>
      <c r="N18" s="1399"/>
      <c r="O18" s="1399">
        <v>21862680</v>
      </c>
      <c r="P18" s="1399">
        <v>11770638</v>
      </c>
      <c r="Q18" s="1399">
        <v>3114697</v>
      </c>
      <c r="R18" s="1399">
        <v>1996824</v>
      </c>
      <c r="S18" s="1399">
        <v>1117873</v>
      </c>
      <c r="T18" s="1399"/>
      <c r="U18" s="1399">
        <v>8655941</v>
      </c>
      <c r="V18" s="1399">
        <v>4553301</v>
      </c>
      <c r="W18" s="1399">
        <v>4102640</v>
      </c>
      <c r="X18" s="1399"/>
      <c r="Y18" s="1399">
        <v>0</v>
      </c>
      <c r="Z18" s="1399"/>
      <c r="AA18" s="1399"/>
      <c r="AB18" s="1399"/>
      <c r="AC18" s="1399">
        <v>11423</v>
      </c>
      <c r="AD18" s="1399"/>
      <c r="AE18" s="1399">
        <v>11423</v>
      </c>
      <c r="AF18" s="1399"/>
      <c r="AG18" s="1399">
        <v>3923394</v>
      </c>
      <c r="AH18" s="1399">
        <v>2492368</v>
      </c>
      <c r="AI18" s="1399">
        <v>1431026</v>
      </c>
      <c r="AJ18" s="1399"/>
      <c r="AK18" s="1399">
        <v>2536643</v>
      </c>
      <c r="AL18" s="1399">
        <v>2536643</v>
      </c>
      <c r="AM18" s="1399"/>
      <c r="AN18" s="1399"/>
      <c r="AO18" s="1399">
        <v>1407579</v>
      </c>
      <c r="AP18" s="1399">
        <v>1355535</v>
      </c>
      <c r="AQ18" s="1399">
        <v>52044</v>
      </c>
      <c r="AR18" s="1399"/>
      <c r="AS18" s="1399">
        <v>2213003</v>
      </c>
      <c r="AT18" s="1399">
        <v>563122</v>
      </c>
      <c r="AU18" s="1399">
        <v>1649881</v>
      </c>
      <c r="AV18" s="1399"/>
      <c r="AW18" s="1399">
        <v>0</v>
      </c>
      <c r="AX18" s="1399"/>
      <c r="AY18" s="1399"/>
      <c r="AZ18" s="1399"/>
      <c r="BA18" s="1399"/>
      <c r="BB18" s="1399">
        <v>0</v>
      </c>
      <c r="BC18" s="1399">
        <v>0</v>
      </c>
      <c r="BD18" s="1399"/>
      <c r="BE18" s="1399">
        <v>0</v>
      </c>
      <c r="BF18" s="1399"/>
      <c r="BG18" s="1399"/>
      <c r="BH18" s="1399"/>
      <c r="BI18" s="1399"/>
      <c r="BJ18" s="1399">
        <v>0</v>
      </c>
      <c r="BK18" s="1399"/>
      <c r="BL18" s="1399">
        <v>0</v>
      </c>
      <c r="BM18" s="1399"/>
      <c r="BN18" s="1399"/>
      <c r="BO18" s="1399"/>
      <c r="BP18" s="1399"/>
      <c r="BQ18" s="1399">
        <v>0</v>
      </c>
      <c r="BR18" s="1399"/>
      <c r="BS18" s="1399">
        <v>0</v>
      </c>
      <c r="BT18" s="1399"/>
      <c r="BU18" s="1399"/>
      <c r="BV18" s="1399"/>
      <c r="BW18" s="1399"/>
      <c r="BX18" s="1399">
        <v>0</v>
      </c>
      <c r="BY18" s="1399"/>
      <c r="BZ18" s="1399"/>
      <c r="CA18" s="1399"/>
      <c r="CB18" s="1399"/>
      <c r="CC18" s="1399"/>
      <c r="CD18" s="1399">
        <v>0</v>
      </c>
      <c r="CE18" s="1399">
        <v>0</v>
      </c>
      <c r="CF18" s="1399"/>
      <c r="CG18" s="1399"/>
      <c r="CH18" s="1399">
        <v>0</v>
      </c>
      <c r="CI18" s="1399"/>
      <c r="CJ18" s="1399"/>
      <c r="CK18" s="1399"/>
      <c r="CL18" s="1399">
        <v>0</v>
      </c>
      <c r="CM18" s="1399"/>
      <c r="CN18" s="1399"/>
      <c r="CO18" s="1399"/>
      <c r="CP18" s="1399"/>
      <c r="CQ18" s="1399">
        <v>0</v>
      </c>
      <c r="CR18" s="1399">
        <v>0</v>
      </c>
      <c r="CS18" s="1399"/>
      <c r="CT18" s="1399"/>
      <c r="CU18" s="1399">
        <v>0</v>
      </c>
      <c r="CV18" s="1399"/>
      <c r="CW18" s="1399"/>
      <c r="CX18" s="1399"/>
      <c r="CY18" s="1399">
        <v>820243</v>
      </c>
      <c r="CZ18" s="1399"/>
      <c r="DA18" s="1399">
        <v>0</v>
      </c>
      <c r="DB18" s="1399">
        <v>0</v>
      </c>
      <c r="DC18" s="1399"/>
      <c r="DD18" s="1399"/>
      <c r="DE18" s="1399"/>
      <c r="DF18" s="1399"/>
      <c r="DG18" s="1399"/>
      <c r="DH18" s="1399">
        <v>42781306</v>
      </c>
      <c r="DI18" s="1399">
        <v>5546954</v>
      </c>
      <c r="DJ18" s="1399">
        <v>1004135</v>
      </c>
      <c r="DK18" s="1399">
        <v>10372519</v>
      </c>
      <c r="DL18" s="1399">
        <v>25857698</v>
      </c>
      <c r="DM18" s="1399"/>
      <c r="DN18" s="1399">
        <v>5510499</v>
      </c>
      <c r="DO18" s="1399"/>
      <c r="DP18" s="1399"/>
      <c r="DQ18" s="1399">
        <v>143480509</v>
      </c>
      <c r="DR18" s="1350"/>
      <c r="DS18" s="1350"/>
      <c r="DT18" s="1350">
        <v>0</v>
      </c>
    </row>
    <row r="19" spans="2:124">
      <c r="B19" s="1200"/>
      <c r="C19" s="1399"/>
      <c r="D19" s="1399"/>
      <c r="E19" s="1399"/>
      <c r="F19" s="1399"/>
      <c r="G19" s="1399"/>
      <c r="H19" s="1399"/>
      <c r="I19" s="1399"/>
      <c r="J19" s="1399"/>
      <c r="K19" s="1399"/>
      <c r="L19" s="1399"/>
      <c r="M19" s="1399"/>
      <c r="N19" s="1399"/>
      <c r="O19" s="1399"/>
      <c r="P19" s="1399"/>
      <c r="Q19" s="1399"/>
      <c r="R19" s="1399"/>
      <c r="S19" s="1399"/>
      <c r="T19" s="1399"/>
      <c r="U19" s="1399"/>
      <c r="V19" s="1399"/>
      <c r="W19" s="1399"/>
      <c r="X19" s="1399"/>
      <c r="Y19" s="1399"/>
      <c r="Z19" s="1399"/>
      <c r="AA19" s="1399"/>
      <c r="AB19" s="1399"/>
      <c r="AC19" s="1399"/>
      <c r="AD19" s="1399"/>
      <c r="AE19" s="1399"/>
      <c r="AF19" s="1399"/>
      <c r="AG19" s="1399"/>
      <c r="AH19" s="1399"/>
      <c r="AI19" s="1399"/>
      <c r="AJ19" s="1399"/>
      <c r="AK19" s="1399"/>
      <c r="AL19" s="1399"/>
      <c r="AM19" s="1399"/>
      <c r="AN19" s="1399"/>
      <c r="AO19" s="1399"/>
      <c r="AP19" s="1399"/>
      <c r="AQ19" s="1399"/>
      <c r="AR19" s="1399"/>
      <c r="AS19" s="1399"/>
      <c r="AT19" s="1399"/>
      <c r="AU19" s="1399"/>
      <c r="AV19" s="1399"/>
      <c r="AW19" s="1399"/>
      <c r="AX19" s="1399"/>
      <c r="AY19" s="1399"/>
      <c r="AZ19" s="1399"/>
      <c r="BA19" s="1399"/>
      <c r="BB19" s="1399"/>
      <c r="BC19" s="1399"/>
      <c r="BD19" s="1399"/>
      <c r="BE19" s="1399"/>
      <c r="BF19" s="1399"/>
      <c r="BG19" s="1399"/>
      <c r="BH19" s="1399"/>
      <c r="BI19" s="1399"/>
      <c r="BJ19" s="1399"/>
      <c r="BK19" s="1399"/>
      <c r="BL19" s="1399"/>
      <c r="BM19" s="1399"/>
      <c r="BN19" s="1399"/>
      <c r="BO19" s="1399"/>
      <c r="BP19" s="1399"/>
      <c r="BQ19" s="1399"/>
      <c r="BR19" s="1399"/>
      <c r="BS19" s="1399"/>
      <c r="BT19" s="1399"/>
      <c r="BU19" s="1399"/>
      <c r="BV19" s="1399"/>
      <c r="BW19" s="1399"/>
      <c r="BX19" s="1399"/>
      <c r="BY19" s="1399"/>
      <c r="BZ19" s="1399"/>
      <c r="CA19" s="1399"/>
      <c r="CB19" s="1399"/>
      <c r="CC19" s="1399"/>
      <c r="CD19" s="1399"/>
      <c r="CE19" s="1399"/>
      <c r="CF19" s="1399"/>
      <c r="CG19" s="1399"/>
      <c r="CH19" s="1399"/>
      <c r="CI19" s="1399"/>
      <c r="CJ19" s="1399"/>
      <c r="CK19" s="1399"/>
      <c r="CL19" s="1399"/>
      <c r="CM19" s="1399"/>
      <c r="CN19" s="1399"/>
      <c r="CO19" s="1399"/>
      <c r="CP19" s="1399"/>
      <c r="CQ19" s="1399"/>
      <c r="CR19" s="1399"/>
      <c r="CS19" s="1399"/>
      <c r="CT19" s="1399"/>
      <c r="CU19" s="1399"/>
      <c r="CV19" s="1399"/>
      <c r="CW19" s="1399"/>
      <c r="CX19" s="1399"/>
      <c r="CY19" s="1399"/>
      <c r="CZ19" s="1399"/>
      <c r="DA19" s="1399"/>
      <c r="DB19" s="1399"/>
      <c r="DC19" s="1399"/>
      <c r="DD19" s="1399"/>
      <c r="DE19" s="1399"/>
      <c r="DF19" s="1399"/>
      <c r="DG19" s="1399"/>
      <c r="DH19" s="1399"/>
      <c r="DI19" s="1399"/>
      <c r="DJ19" s="1399"/>
      <c r="DK19" s="1399"/>
      <c r="DL19" s="1399"/>
      <c r="DM19" s="1399"/>
      <c r="DN19" s="1399"/>
      <c r="DO19" s="1399"/>
      <c r="DP19" s="1399"/>
      <c r="DQ19" s="1399"/>
      <c r="DR19" s="1350"/>
      <c r="DS19" s="1350"/>
      <c r="DT19" s="1350"/>
    </row>
    <row r="20" spans="2:124">
      <c r="B20" s="1200"/>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399"/>
      <c r="AC20" s="1399"/>
      <c r="AD20" s="1399"/>
      <c r="AE20" s="1399"/>
      <c r="AF20" s="1399"/>
      <c r="AG20" s="1399"/>
      <c r="AH20" s="1399"/>
      <c r="AI20" s="1399"/>
      <c r="AJ20" s="1399"/>
      <c r="AK20" s="1399"/>
      <c r="AL20" s="1399"/>
      <c r="AM20" s="1399"/>
      <c r="AN20" s="1399"/>
      <c r="AO20" s="1399"/>
      <c r="AP20" s="1399"/>
      <c r="AQ20" s="1399"/>
      <c r="AR20" s="1399"/>
      <c r="AS20" s="1399"/>
      <c r="AT20" s="1399"/>
      <c r="AU20" s="1399"/>
      <c r="AV20" s="1399"/>
      <c r="AW20" s="1399"/>
      <c r="AX20" s="1399"/>
      <c r="AY20" s="1399"/>
      <c r="AZ20" s="1399"/>
      <c r="BA20" s="1399"/>
      <c r="BB20" s="1399"/>
      <c r="BC20" s="1399"/>
      <c r="BD20" s="1399"/>
      <c r="BE20" s="1399"/>
      <c r="BF20" s="1399"/>
      <c r="BG20" s="1399"/>
      <c r="BH20" s="1399"/>
      <c r="BI20" s="1399"/>
      <c r="BJ20" s="1399"/>
      <c r="BK20" s="1399"/>
      <c r="BL20" s="1399"/>
      <c r="BM20" s="1399"/>
      <c r="BN20" s="1399"/>
      <c r="BO20" s="1399"/>
      <c r="BP20" s="1399"/>
      <c r="BQ20" s="1399"/>
      <c r="BR20" s="1399"/>
      <c r="BS20" s="1399"/>
      <c r="BT20" s="1399"/>
      <c r="BU20" s="1399"/>
      <c r="BV20" s="1399"/>
      <c r="BW20" s="1399"/>
      <c r="BX20" s="1399"/>
      <c r="BY20" s="1399"/>
      <c r="BZ20" s="1399"/>
      <c r="CA20" s="1399"/>
      <c r="CB20" s="1399"/>
      <c r="CC20" s="1399"/>
      <c r="CD20" s="1399"/>
      <c r="CE20" s="1399"/>
      <c r="CF20" s="1399"/>
      <c r="CG20" s="1399"/>
      <c r="CH20" s="1399"/>
      <c r="CI20" s="1399"/>
      <c r="CJ20" s="1399"/>
      <c r="CK20" s="1399"/>
      <c r="CL20" s="1399"/>
      <c r="CM20" s="1399"/>
      <c r="CN20" s="1399"/>
      <c r="CO20" s="1399"/>
      <c r="CP20" s="1399"/>
      <c r="CQ20" s="1399"/>
      <c r="CR20" s="1399"/>
      <c r="CS20" s="1399"/>
      <c r="CT20" s="1399"/>
      <c r="CU20" s="1399"/>
      <c r="CV20" s="1399"/>
      <c r="CW20" s="1399"/>
      <c r="CX20" s="1399"/>
      <c r="CY20" s="1399"/>
      <c r="CZ20" s="1399"/>
      <c r="DA20" s="1399"/>
      <c r="DB20" s="1399"/>
      <c r="DC20" s="1399"/>
      <c r="DD20" s="1399"/>
      <c r="DE20" s="1399"/>
      <c r="DF20" s="1399"/>
      <c r="DG20" s="1399"/>
      <c r="DH20" s="1399"/>
      <c r="DI20" s="1399"/>
      <c r="DJ20" s="1399"/>
      <c r="DK20" s="1399"/>
      <c r="DL20" s="1399"/>
      <c r="DM20" s="1399"/>
      <c r="DN20" s="1399"/>
      <c r="DO20" s="1399"/>
      <c r="DP20" s="1399"/>
      <c r="DQ20" s="1399"/>
      <c r="DR20" s="1350"/>
      <c r="DS20" s="1350"/>
      <c r="DT20" s="1350"/>
    </row>
    <row r="21" spans="2:124">
      <c r="B21" s="1200">
        <v>42370</v>
      </c>
      <c r="C21" s="1399">
        <v>73735740</v>
      </c>
      <c r="D21" s="1399">
        <v>73735740</v>
      </c>
      <c r="E21" s="1399">
        <v>61020213</v>
      </c>
      <c r="F21" s="1399">
        <v>12715527</v>
      </c>
      <c r="G21" s="1399"/>
      <c r="H21" s="1399"/>
      <c r="I21" s="1399"/>
      <c r="J21" s="1399"/>
      <c r="K21" s="1399"/>
      <c r="L21" s="1399"/>
      <c r="M21" s="1399"/>
      <c r="N21" s="1399"/>
      <c r="O21" s="1399">
        <v>25838328</v>
      </c>
      <c r="P21" s="1399">
        <v>12243643</v>
      </c>
      <c r="Q21" s="1399">
        <v>2953466</v>
      </c>
      <c r="R21" s="1399">
        <v>1980311</v>
      </c>
      <c r="S21" s="1399">
        <v>973155</v>
      </c>
      <c r="T21" s="1399"/>
      <c r="U21" s="1399">
        <v>9290177</v>
      </c>
      <c r="V21" s="1399">
        <v>5191034</v>
      </c>
      <c r="W21" s="1399">
        <v>4099143</v>
      </c>
      <c r="X21" s="1399"/>
      <c r="Y21" s="1399">
        <v>0</v>
      </c>
      <c r="Z21" s="1399"/>
      <c r="AA21" s="1399"/>
      <c r="AB21" s="1399"/>
      <c r="AC21" s="1399">
        <v>511778</v>
      </c>
      <c r="AD21" s="1399"/>
      <c r="AE21" s="1399">
        <v>511778</v>
      </c>
      <c r="AF21" s="1399"/>
      <c r="AG21" s="1399">
        <v>4703061</v>
      </c>
      <c r="AH21" s="1399">
        <v>3607939</v>
      </c>
      <c r="AI21" s="1399">
        <v>1095122</v>
      </c>
      <c r="AJ21" s="1399"/>
      <c r="AK21" s="1399">
        <v>1559498</v>
      </c>
      <c r="AL21" s="1399">
        <v>1559498</v>
      </c>
      <c r="AM21" s="1399"/>
      <c r="AN21" s="1399"/>
      <c r="AO21" s="1399">
        <v>2215126</v>
      </c>
      <c r="AP21" s="1399">
        <v>1202721</v>
      </c>
      <c r="AQ21" s="1399">
        <v>1012405</v>
      </c>
      <c r="AR21" s="1399"/>
      <c r="AS21" s="1399">
        <v>4605222</v>
      </c>
      <c r="AT21" s="1399">
        <v>511933</v>
      </c>
      <c r="AU21" s="1399">
        <v>4093289</v>
      </c>
      <c r="AV21" s="1399"/>
      <c r="AW21" s="1399">
        <v>0</v>
      </c>
      <c r="AX21" s="1399"/>
      <c r="AY21" s="1399"/>
      <c r="AZ21" s="1399"/>
      <c r="BA21" s="1399"/>
      <c r="BB21" s="1399">
        <v>0</v>
      </c>
      <c r="BC21" s="1399">
        <v>0</v>
      </c>
      <c r="BD21" s="1399"/>
      <c r="BE21" s="1399">
        <v>0</v>
      </c>
      <c r="BF21" s="1399"/>
      <c r="BG21" s="1399"/>
      <c r="BH21" s="1399"/>
      <c r="BI21" s="1399"/>
      <c r="BJ21" s="1399">
        <v>0</v>
      </c>
      <c r="BK21" s="1399"/>
      <c r="BL21" s="1399">
        <v>0</v>
      </c>
      <c r="BM21" s="1399"/>
      <c r="BN21" s="1399"/>
      <c r="BO21" s="1399"/>
      <c r="BP21" s="1399"/>
      <c r="BQ21" s="1399">
        <v>0</v>
      </c>
      <c r="BR21" s="1399"/>
      <c r="BS21" s="1399">
        <v>0</v>
      </c>
      <c r="BT21" s="1399"/>
      <c r="BU21" s="1399"/>
      <c r="BV21" s="1399"/>
      <c r="BW21" s="1399"/>
      <c r="BX21" s="1399">
        <v>0</v>
      </c>
      <c r="BY21" s="1399"/>
      <c r="BZ21" s="1399"/>
      <c r="CA21" s="1399"/>
      <c r="CB21" s="1399"/>
      <c r="CC21" s="1399"/>
      <c r="CD21" s="1399">
        <v>0</v>
      </c>
      <c r="CE21" s="1399">
        <v>0</v>
      </c>
      <c r="CF21" s="1399"/>
      <c r="CG21" s="1399"/>
      <c r="CH21" s="1399">
        <v>0</v>
      </c>
      <c r="CI21" s="1399"/>
      <c r="CJ21" s="1399"/>
      <c r="CK21" s="1399"/>
      <c r="CL21" s="1399">
        <v>0</v>
      </c>
      <c r="CM21" s="1399"/>
      <c r="CN21" s="1399"/>
      <c r="CO21" s="1399"/>
      <c r="CP21" s="1399"/>
      <c r="CQ21" s="1399">
        <v>0</v>
      </c>
      <c r="CR21" s="1399">
        <v>0</v>
      </c>
      <c r="CS21" s="1399"/>
      <c r="CT21" s="1399"/>
      <c r="CU21" s="1399">
        <v>0</v>
      </c>
      <c r="CV21" s="1399"/>
      <c r="CW21" s="1399"/>
      <c r="CX21" s="1399"/>
      <c r="CY21" s="1399">
        <v>686665</v>
      </c>
      <c r="CZ21" s="1399"/>
      <c r="DA21" s="1399">
        <v>0</v>
      </c>
      <c r="DB21" s="1399">
        <v>0</v>
      </c>
      <c r="DC21" s="1399"/>
      <c r="DD21" s="1399"/>
      <c r="DE21" s="1399"/>
      <c r="DF21" s="1399"/>
      <c r="DG21" s="1399"/>
      <c r="DH21" s="1399">
        <v>43580230</v>
      </c>
      <c r="DI21" s="1399">
        <v>5627488</v>
      </c>
      <c r="DJ21" s="1399">
        <v>1004135</v>
      </c>
      <c r="DK21" s="1399">
        <v>601431</v>
      </c>
      <c r="DL21" s="1399">
        <v>36347176</v>
      </c>
      <c r="DM21" s="1399"/>
      <c r="DN21" s="1399">
        <v>4675613</v>
      </c>
      <c r="DO21" s="1399"/>
      <c r="DP21" s="1399"/>
      <c r="DQ21" s="1399">
        <v>148516576</v>
      </c>
      <c r="DR21" s="1350"/>
      <c r="DS21" s="1350"/>
      <c r="DT21" s="1350">
        <v>0</v>
      </c>
    </row>
    <row r="22" spans="2:124">
      <c r="B22" s="1200">
        <v>42401</v>
      </c>
      <c r="C22" s="1399">
        <v>73847949</v>
      </c>
      <c r="D22" s="1399">
        <v>73847949</v>
      </c>
      <c r="E22" s="1399">
        <v>62377197</v>
      </c>
      <c r="F22" s="1399">
        <v>11470752</v>
      </c>
      <c r="G22" s="1399"/>
      <c r="H22" s="1399"/>
      <c r="I22" s="1399"/>
      <c r="J22" s="1399"/>
      <c r="K22" s="1399"/>
      <c r="L22" s="1399"/>
      <c r="M22" s="1399"/>
      <c r="N22" s="1399"/>
      <c r="O22" s="1399">
        <v>25392671</v>
      </c>
      <c r="P22" s="1399">
        <v>11675950</v>
      </c>
      <c r="Q22" s="1399">
        <v>2844775</v>
      </c>
      <c r="R22" s="1399">
        <v>1747175</v>
      </c>
      <c r="S22" s="1399">
        <v>1097600</v>
      </c>
      <c r="T22" s="1399"/>
      <c r="U22" s="1399">
        <v>8831175</v>
      </c>
      <c r="V22" s="1399">
        <v>553827</v>
      </c>
      <c r="W22" s="1399">
        <v>8277348</v>
      </c>
      <c r="X22" s="1399"/>
      <c r="Y22" s="1399">
        <v>0</v>
      </c>
      <c r="Z22" s="1399"/>
      <c r="AA22" s="1399"/>
      <c r="AB22" s="1399"/>
      <c r="AC22" s="1399">
        <v>511519</v>
      </c>
      <c r="AD22" s="1399"/>
      <c r="AE22" s="1399">
        <v>511519</v>
      </c>
      <c r="AF22" s="1399"/>
      <c r="AG22" s="1399">
        <v>4552826</v>
      </c>
      <c r="AH22" s="1399">
        <v>3611863</v>
      </c>
      <c r="AI22" s="1399">
        <v>940963</v>
      </c>
      <c r="AJ22" s="1399"/>
      <c r="AK22" s="1399">
        <v>1547883</v>
      </c>
      <c r="AL22" s="1399">
        <v>1547883</v>
      </c>
      <c r="AM22" s="1399"/>
      <c r="AN22" s="1399"/>
      <c r="AO22" s="1399">
        <v>2756790</v>
      </c>
      <c r="AP22" s="1399">
        <v>2604205</v>
      </c>
      <c r="AQ22" s="1399">
        <v>152585</v>
      </c>
      <c r="AR22" s="1399"/>
      <c r="AS22" s="1399">
        <v>4347703</v>
      </c>
      <c r="AT22" s="1399">
        <v>3032473</v>
      </c>
      <c r="AU22" s="1399">
        <v>1315230</v>
      </c>
      <c r="AV22" s="1399"/>
      <c r="AW22" s="1399">
        <v>0</v>
      </c>
      <c r="AX22" s="1399"/>
      <c r="AY22" s="1399"/>
      <c r="AZ22" s="1399"/>
      <c r="BA22" s="1399"/>
      <c r="BB22" s="1399">
        <v>0</v>
      </c>
      <c r="BC22" s="1399">
        <v>0</v>
      </c>
      <c r="BD22" s="1399"/>
      <c r="BE22" s="1399">
        <v>0</v>
      </c>
      <c r="BF22" s="1399"/>
      <c r="BG22" s="1399"/>
      <c r="BH22" s="1399"/>
      <c r="BI22" s="1399"/>
      <c r="BJ22" s="1399">
        <v>0</v>
      </c>
      <c r="BK22" s="1399"/>
      <c r="BL22" s="1399">
        <v>0</v>
      </c>
      <c r="BM22" s="1399"/>
      <c r="BN22" s="1399"/>
      <c r="BO22" s="1399"/>
      <c r="BP22" s="1399"/>
      <c r="BQ22" s="1399">
        <v>0</v>
      </c>
      <c r="BR22" s="1399"/>
      <c r="BS22" s="1399">
        <v>0</v>
      </c>
      <c r="BT22" s="1399"/>
      <c r="BU22" s="1399"/>
      <c r="BV22" s="1399"/>
      <c r="BW22" s="1399"/>
      <c r="BX22" s="1399">
        <v>0</v>
      </c>
      <c r="BY22" s="1399"/>
      <c r="BZ22" s="1399"/>
      <c r="CA22" s="1399"/>
      <c r="CB22" s="1399"/>
      <c r="CC22" s="1399"/>
      <c r="CD22" s="1399">
        <v>0</v>
      </c>
      <c r="CE22" s="1399">
        <v>0</v>
      </c>
      <c r="CF22" s="1399"/>
      <c r="CG22" s="1399"/>
      <c r="CH22" s="1399">
        <v>0</v>
      </c>
      <c r="CI22" s="1399"/>
      <c r="CJ22" s="1399"/>
      <c r="CK22" s="1399"/>
      <c r="CL22" s="1399">
        <v>0</v>
      </c>
      <c r="CM22" s="1399"/>
      <c r="CN22" s="1399"/>
      <c r="CO22" s="1399"/>
      <c r="CP22" s="1399"/>
      <c r="CQ22" s="1399">
        <v>0</v>
      </c>
      <c r="CR22" s="1399">
        <v>0</v>
      </c>
      <c r="CS22" s="1399"/>
      <c r="CT22" s="1399"/>
      <c r="CU22" s="1399">
        <v>0</v>
      </c>
      <c r="CV22" s="1399"/>
      <c r="CW22" s="1399"/>
      <c r="CX22" s="1399"/>
      <c r="CY22" s="1399">
        <v>551764</v>
      </c>
      <c r="CZ22" s="1399"/>
      <c r="DA22" s="1399">
        <v>0</v>
      </c>
      <c r="DB22" s="1399">
        <v>0</v>
      </c>
      <c r="DC22" s="1399"/>
      <c r="DD22" s="1399"/>
      <c r="DE22" s="1399"/>
      <c r="DF22" s="1399"/>
      <c r="DG22" s="1399"/>
      <c r="DH22" s="1399">
        <v>41587667</v>
      </c>
      <c r="DI22" s="1399">
        <v>5791343</v>
      </c>
      <c r="DJ22" s="1399">
        <v>3420408</v>
      </c>
      <c r="DK22" s="1399">
        <v>995842</v>
      </c>
      <c r="DL22" s="1399">
        <v>31380074</v>
      </c>
      <c r="DM22" s="1399"/>
      <c r="DN22" s="1399">
        <v>4552827</v>
      </c>
      <c r="DO22" s="1399"/>
      <c r="DP22" s="1399"/>
      <c r="DQ22" s="1399">
        <v>145932878</v>
      </c>
      <c r="DR22" s="1350"/>
      <c r="DS22" s="1350"/>
      <c r="DT22" s="1350">
        <v>0</v>
      </c>
    </row>
    <row r="23" spans="2:124">
      <c r="B23" s="1200">
        <v>42430</v>
      </c>
      <c r="C23" s="1399">
        <v>74405884</v>
      </c>
      <c r="D23" s="1399">
        <v>74405884</v>
      </c>
      <c r="E23" s="1399">
        <v>64226522</v>
      </c>
      <c r="F23" s="1399">
        <v>10179362</v>
      </c>
      <c r="G23" s="1399"/>
      <c r="H23" s="1399"/>
      <c r="I23" s="1399"/>
      <c r="J23" s="1399"/>
      <c r="K23" s="1399"/>
      <c r="L23" s="1399"/>
      <c r="M23" s="1399"/>
      <c r="N23" s="1399"/>
      <c r="O23" s="1399">
        <v>25152519</v>
      </c>
      <c r="P23" s="1399">
        <v>12537419</v>
      </c>
      <c r="Q23" s="1399">
        <v>2769822</v>
      </c>
      <c r="R23" s="1399">
        <v>2281796</v>
      </c>
      <c r="S23" s="1399">
        <v>488026</v>
      </c>
      <c r="T23" s="1399"/>
      <c r="U23" s="1399">
        <v>9767597</v>
      </c>
      <c r="V23" s="1399">
        <v>5589089</v>
      </c>
      <c r="W23" s="1399">
        <v>4178508</v>
      </c>
      <c r="X23" s="1399"/>
      <c r="Y23" s="1399">
        <v>0</v>
      </c>
      <c r="Z23" s="1399"/>
      <c r="AA23" s="1399"/>
      <c r="AB23" s="1399"/>
      <c r="AC23" s="1399">
        <v>511594</v>
      </c>
      <c r="AD23" s="1399"/>
      <c r="AE23" s="1399">
        <v>511594</v>
      </c>
      <c r="AF23" s="1399"/>
      <c r="AG23" s="1399">
        <v>5258234</v>
      </c>
      <c r="AH23" s="1399">
        <v>3438280</v>
      </c>
      <c r="AI23" s="1399">
        <v>1819954</v>
      </c>
      <c r="AJ23" s="1399"/>
      <c r="AK23" s="1399">
        <v>1555373</v>
      </c>
      <c r="AL23" s="1399">
        <v>1555373</v>
      </c>
      <c r="AM23" s="1399"/>
      <c r="AN23" s="1399"/>
      <c r="AO23" s="1399">
        <v>3020294</v>
      </c>
      <c r="AP23" s="1399">
        <v>3020294</v>
      </c>
      <c r="AQ23" s="1399">
        <v>0</v>
      </c>
      <c r="AR23" s="1399"/>
      <c r="AS23" s="1399">
        <v>2269605</v>
      </c>
      <c r="AT23" s="1399">
        <v>1321778</v>
      </c>
      <c r="AU23" s="1399">
        <v>947827</v>
      </c>
      <c r="AV23" s="1399"/>
      <c r="AW23" s="1399">
        <v>0</v>
      </c>
      <c r="AX23" s="1399"/>
      <c r="AY23" s="1399"/>
      <c r="AZ23" s="1399"/>
      <c r="BA23" s="1399"/>
      <c r="BB23" s="1399">
        <v>0</v>
      </c>
      <c r="BC23" s="1399">
        <v>0</v>
      </c>
      <c r="BD23" s="1399"/>
      <c r="BE23" s="1399">
        <v>0</v>
      </c>
      <c r="BF23" s="1399"/>
      <c r="BG23" s="1399"/>
      <c r="BH23" s="1399"/>
      <c r="BI23" s="1399"/>
      <c r="BJ23" s="1399">
        <v>0</v>
      </c>
      <c r="BK23" s="1399"/>
      <c r="BL23" s="1399">
        <v>0</v>
      </c>
      <c r="BM23" s="1399"/>
      <c r="BN23" s="1399"/>
      <c r="BO23" s="1399"/>
      <c r="BP23" s="1399"/>
      <c r="BQ23" s="1399">
        <v>0</v>
      </c>
      <c r="BR23" s="1399"/>
      <c r="BS23" s="1399">
        <v>0</v>
      </c>
      <c r="BT23" s="1399"/>
      <c r="BU23" s="1399"/>
      <c r="BV23" s="1399"/>
      <c r="BW23" s="1399"/>
      <c r="BX23" s="1399">
        <v>0</v>
      </c>
      <c r="BY23" s="1399"/>
      <c r="BZ23" s="1399"/>
      <c r="CA23" s="1399"/>
      <c r="CB23" s="1399"/>
      <c r="CC23" s="1399"/>
      <c r="CD23" s="1399">
        <v>0</v>
      </c>
      <c r="CE23" s="1399">
        <v>0</v>
      </c>
      <c r="CF23" s="1399"/>
      <c r="CG23" s="1399"/>
      <c r="CH23" s="1399">
        <v>0</v>
      </c>
      <c r="CI23" s="1399"/>
      <c r="CJ23" s="1399"/>
      <c r="CK23" s="1399"/>
      <c r="CL23" s="1399">
        <v>0</v>
      </c>
      <c r="CM23" s="1399"/>
      <c r="CN23" s="1399"/>
      <c r="CO23" s="1399"/>
      <c r="CP23" s="1399"/>
      <c r="CQ23" s="1399">
        <v>0</v>
      </c>
      <c r="CR23" s="1399">
        <v>0</v>
      </c>
      <c r="CS23" s="1399"/>
      <c r="CT23" s="1399"/>
      <c r="CU23" s="1399">
        <v>0</v>
      </c>
      <c r="CV23" s="1399"/>
      <c r="CW23" s="1399"/>
      <c r="CX23" s="1399"/>
      <c r="CY23" s="1399">
        <v>415922</v>
      </c>
      <c r="CZ23" s="1399"/>
      <c r="DA23" s="1399">
        <v>0</v>
      </c>
      <c r="DB23" s="1399">
        <v>0</v>
      </c>
      <c r="DC23" s="1399"/>
      <c r="DD23" s="1399"/>
      <c r="DE23" s="1399"/>
      <c r="DF23" s="1399"/>
      <c r="DG23" s="1399"/>
      <c r="DH23" s="1399">
        <v>34498248</v>
      </c>
      <c r="DI23" s="1399">
        <v>5868397</v>
      </c>
      <c r="DJ23" s="1399">
        <v>3383255</v>
      </c>
      <c r="DK23" s="1399">
        <v>1681089</v>
      </c>
      <c r="DL23" s="1399">
        <v>23565507</v>
      </c>
      <c r="DM23" s="1399"/>
      <c r="DN23" s="1399">
        <v>5006042</v>
      </c>
      <c r="DO23" s="1399"/>
      <c r="DP23" s="1399"/>
      <c r="DQ23" s="1399">
        <v>139478615</v>
      </c>
      <c r="DR23" s="1350"/>
      <c r="DS23" s="1350"/>
      <c r="DT23" s="1350">
        <v>0</v>
      </c>
    </row>
    <row r="24" spans="2:124">
      <c r="B24" s="1200">
        <v>42461</v>
      </c>
      <c r="C24" s="1399">
        <v>80067644</v>
      </c>
      <c r="D24" s="1399">
        <v>80067644</v>
      </c>
      <c r="E24" s="1399">
        <v>67899219</v>
      </c>
      <c r="F24" s="1399">
        <v>12168425</v>
      </c>
      <c r="G24" s="1399"/>
      <c r="H24" s="1399"/>
      <c r="I24" s="1399"/>
      <c r="J24" s="1399"/>
      <c r="K24" s="1399"/>
      <c r="L24" s="1399"/>
      <c r="M24" s="1399"/>
      <c r="N24" s="1399"/>
      <c r="O24" s="1399">
        <v>23834657</v>
      </c>
      <c r="P24" s="1399">
        <v>11597311</v>
      </c>
      <c r="Q24" s="1399">
        <v>2623329</v>
      </c>
      <c r="R24" s="1399">
        <v>1783074</v>
      </c>
      <c r="S24" s="1399">
        <v>840255</v>
      </c>
      <c r="T24" s="1399"/>
      <c r="U24" s="1399">
        <v>8973982</v>
      </c>
      <c r="V24" s="1399">
        <v>612752</v>
      </c>
      <c r="W24" s="1399">
        <v>8361230</v>
      </c>
      <c r="X24" s="1399"/>
      <c r="Y24" s="1399">
        <v>0</v>
      </c>
      <c r="Z24" s="1399"/>
      <c r="AA24" s="1399"/>
      <c r="AB24" s="1399"/>
      <c r="AC24" s="1399">
        <v>513316</v>
      </c>
      <c r="AD24" s="1399"/>
      <c r="AE24" s="1399">
        <v>513316</v>
      </c>
      <c r="AF24" s="1399"/>
      <c r="AG24" s="1399">
        <v>5270054</v>
      </c>
      <c r="AH24" s="1399">
        <v>2957426</v>
      </c>
      <c r="AI24" s="1399">
        <v>2312628</v>
      </c>
      <c r="AJ24" s="1399"/>
      <c r="AK24" s="1399">
        <v>1555797</v>
      </c>
      <c r="AL24" s="1399">
        <v>1555797</v>
      </c>
      <c r="AM24" s="1399"/>
      <c r="AN24" s="1399"/>
      <c r="AO24" s="1399">
        <v>3200440</v>
      </c>
      <c r="AP24" s="1399">
        <v>3081111</v>
      </c>
      <c r="AQ24" s="1399">
        <v>119329</v>
      </c>
      <c r="AR24" s="1399"/>
      <c r="AS24" s="1399">
        <v>1697739</v>
      </c>
      <c r="AT24" s="1399">
        <v>1697739</v>
      </c>
      <c r="AU24" s="1399">
        <v>0</v>
      </c>
      <c r="AV24" s="1399"/>
      <c r="AW24" s="1399">
        <v>0</v>
      </c>
      <c r="AX24" s="1399"/>
      <c r="AY24" s="1399"/>
      <c r="AZ24" s="1399"/>
      <c r="BA24" s="1399"/>
      <c r="BB24" s="1399">
        <v>0</v>
      </c>
      <c r="BC24" s="1399">
        <v>0</v>
      </c>
      <c r="BD24" s="1399"/>
      <c r="BE24" s="1399">
        <v>0</v>
      </c>
      <c r="BF24" s="1399"/>
      <c r="BG24" s="1399"/>
      <c r="BH24" s="1399"/>
      <c r="BI24" s="1399"/>
      <c r="BJ24" s="1399">
        <v>0</v>
      </c>
      <c r="BK24" s="1399"/>
      <c r="BL24" s="1399">
        <v>0</v>
      </c>
      <c r="BM24" s="1399"/>
      <c r="BN24" s="1399"/>
      <c r="BO24" s="1399"/>
      <c r="BP24" s="1399"/>
      <c r="BQ24" s="1399">
        <v>0</v>
      </c>
      <c r="BR24" s="1399"/>
      <c r="BS24" s="1399">
        <v>0</v>
      </c>
      <c r="BT24" s="1399"/>
      <c r="BU24" s="1399"/>
      <c r="BV24" s="1399"/>
      <c r="BW24" s="1399"/>
      <c r="BX24" s="1399">
        <v>0</v>
      </c>
      <c r="BY24" s="1399"/>
      <c r="BZ24" s="1399"/>
      <c r="CA24" s="1399"/>
      <c r="CB24" s="1399"/>
      <c r="CC24" s="1399"/>
      <c r="CD24" s="1399">
        <v>0</v>
      </c>
      <c r="CE24" s="1399">
        <v>0</v>
      </c>
      <c r="CF24" s="1399"/>
      <c r="CG24" s="1399"/>
      <c r="CH24" s="1399">
        <v>0</v>
      </c>
      <c r="CI24" s="1399"/>
      <c r="CJ24" s="1399"/>
      <c r="CK24" s="1399"/>
      <c r="CL24" s="1399">
        <v>0</v>
      </c>
      <c r="CM24" s="1399"/>
      <c r="CN24" s="1399"/>
      <c r="CO24" s="1399"/>
      <c r="CP24" s="1399"/>
      <c r="CQ24" s="1399">
        <v>0</v>
      </c>
      <c r="CR24" s="1399">
        <v>0</v>
      </c>
      <c r="CS24" s="1399"/>
      <c r="CT24" s="1399"/>
      <c r="CU24" s="1399">
        <v>0</v>
      </c>
      <c r="CV24" s="1399"/>
      <c r="CW24" s="1399"/>
      <c r="CX24" s="1399"/>
      <c r="CY24" s="1399">
        <v>277102</v>
      </c>
      <c r="CZ24" s="1399"/>
      <c r="DA24" s="1399">
        <v>0</v>
      </c>
      <c r="DB24" s="1399">
        <v>0</v>
      </c>
      <c r="DC24" s="1399"/>
      <c r="DD24" s="1399"/>
      <c r="DE24" s="1399"/>
      <c r="DF24" s="1399"/>
      <c r="DG24" s="1399"/>
      <c r="DH24" s="1399">
        <v>35212421</v>
      </c>
      <c r="DI24" s="1399">
        <v>6094140</v>
      </c>
      <c r="DJ24" s="1399">
        <v>3264031</v>
      </c>
      <c r="DK24" s="1399">
        <v>2510674</v>
      </c>
      <c r="DL24" s="1399">
        <v>23343576</v>
      </c>
      <c r="DM24" s="1399"/>
      <c r="DN24" s="1399">
        <v>7926709</v>
      </c>
      <c r="DO24" s="1399"/>
      <c r="DP24" s="1399"/>
      <c r="DQ24" s="1399">
        <v>147318533</v>
      </c>
      <c r="DR24" s="1350"/>
      <c r="DS24" s="1350"/>
      <c r="DT24" s="1350">
        <v>0</v>
      </c>
    </row>
    <row r="25" spans="2:124">
      <c r="B25" s="1200">
        <v>42491</v>
      </c>
      <c r="C25" s="1399">
        <v>79203426</v>
      </c>
      <c r="D25" s="1399">
        <v>79203426</v>
      </c>
      <c r="E25" s="1399">
        <v>64952084</v>
      </c>
      <c r="F25" s="1399">
        <v>14251342</v>
      </c>
      <c r="G25" s="1399"/>
      <c r="H25" s="1399"/>
      <c r="I25" s="1399"/>
      <c r="J25" s="1399"/>
      <c r="K25" s="1399"/>
      <c r="L25" s="1399"/>
      <c r="M25" s="1399"/>
      <c r="N25" s="1399"/>
      <c r="O25" s="1399">
        <v>26943395</v>
      </c>
      <c r="P25" s="1399">
        <v>11414019</v>
      </c>
      <c r="Q25" s="1399">
        <v>2257875</v>
      </c>
      <c r="R25" s="1399">
        <v>1565135</v>
      </c>
      <c r="S25" s="1399">
        <v>692740</v>
      </c>
      <c r="T25" s="1399"/>
      <c r="U25" s="1399">
        <v>9156144</v>
      </c>
      <c r="V25" s="1399">
        <v>757273</v>
      </c>
      <c r="W25" s="1399">
        <v>8398871</v>
      </c>
      <c r="X25" s="1399"/>
      <c r="Y25" s="1399">
        <v>0</v>
      </c>
      <c r="Z25" s="1399"/>
      <c r="AA25" s="1399"/>
      <c r="AB25" s="1399"/>
      <c r="AC25" s="1399">
        <v>512503</v>
      </c>
      <c r="AD25" s="1399"/>
      <c r="AE25" s="1399">
        <v>512503</v>
      </c>
      <c r="AF25" s="1399"/>
      <c r="AG25" s="1399">
        <v>5274709</v>
      </c>
      <c r="AH25" s="1399">
        <v>2060834</v>
      </c>
      <c r="AI25" s="1399">
        <v>3213875</v>
      </c>
      <c r="AJ25" s="1399"/>
      <c r="AK25" s="1399">
        <v>1580339</v>
      </c>
      <c r="AL25" s="1399">
        <v>1580339</v>
      </c>
      <c r="AM25" s="1399"/>
      <c r="AN25" s="1399"/>
      <c r="AO25" s="1399">
        <v>3543702</v>
      </c>
      <c r="AP25" s="1399">
        <v>2919884</v>
      </c>
      <c r="AQ25" s="1399">
        <v>623818</v>
      </c>
      <c r="AR25" s="1399"/>
      <c r="AS25" s="1399">
        <v>4618123</v>
      </c>
      <c r="AT25" s="1399">
        <v>609362</v>
      </c>
      <c r="AU25" s="1399">
        <v>4008761</v>
      </c>
      <c r="AV25" s="1399"/>
      <c r="AW25" s="1399">
        <v>0</v>
      </c>
      <c r="AX25" s="1399"/>
      <c r="AY25" s="1399"/>
      <c r="AZ25" s="1399"/>
      <c r="BA25" s="1399"/>
      <c r="BB25" s="1399">
        <v>0</v>
      </c>
      <c r="BC25" s="1399">
        <v>0</v>
      </c>
      <c r="BD25" s="1399"/>
      <c r="BE25" s="1399">
        <v>0</v>
      </c>
      <c r="BF25" s="1399"/>
      <c r="BG25" s="1399"/>
      <c r="BH25" s="1399"/>
      <c r="BI25" s="1399"/>
      <c r="BJ25" s="1399">
        <v>0</v>
      </c>
      <c r="BK25" s="1399"/>
      <c r="BL25" s="1399">
        <v>0</v>
      </c>
      <c r="BM25" s="1399"/>
      <c r="BN25" s="1399"/>
      <c r="BO25" s="1399"/>
      <c r="BP25" s="1399"/>
      <c r="BQ25" s="1399">
        <v>0</v>
      </c>
      <c r="BR25" s="1399"/>
      <c r="BS25" s="1399">
        <v>0</v>
      </c>
      <c r="BT25" s="1399"/>
      <c r="BU25" s="1399"/>
      <c r="BV25" s="1399"/>
      <c r="BW25" s="1399"/>
      <c r="BX25" s="1399">
        <v>0</v>
      </c>
      <c r="BY25" s="1399"/>
      <c r="BZ25" s="1399"/>
      <c r="CA25" s="1399"/>
      <c r="CB25" s="1399"/>
      <c r="CC25" s="1399"/>
      <c r="CD25" s="1399">
        <v>0</v>
      </c>
      <c r="CE25" s="1399">
        <v>0</v>
      </c>
      <c r="CF25" s="1399"/>
      <c r="CG25" s="1399"/>
      <c r="CH25" s="1399">
        <v>0</v>
      </c>
      <c r="CI25" s="1399"/>
      <c r="CJ25" s="1399"/>
      <c r="CK25" s="1399"/>
      <c r="CL25" s="1399">
        <v>0</v>
      </c>
      <c r="CM25" s="1399"/>
      <c r="CN25" s="1399"/>
      <c r="CO25" s="1399"/>
      <c r="CP25" s="1399"/>
      <c r="CQ25" s="1399">
        <v>0</v>
      </c>
      <c r="CR25" s="1399">
        <v>0</v>
      </c>
      <c r="CS25" s="1399"/>
      <c r="CT25" s="1399"/>
      <c r="CU25" s="1399">
        <v>0</v>
      </c>
      <c r="CV25" s="1399"/>
      <c r="CW25" s="1399"/>
      <c r="CX25" s="1399"/>
      <c r="CY25" s="1399">
        <v>139960</v>
      </c>
      <c r="CZ25" s="1399"/>
      <c r="DA25" s="1399">
        <v>0</v>
      </c>
      <c r="DB25" s="1399">
        <v>0</v>
      </c>
      <c r="DC25" s="1399"/>
      <c r="DD25" s="1399"/>
      <c r="DE25" s="1399"/>
      <c r="DF25" s="1399"/>
      <c r="DG25" s="1399"/>
      <c r="DH25" s="1399">
        <v>34448593</v>
      </c>
      <c r="DI25" s="1399">
        <v>5895771</v>
      </c>
      <c r="DJ25" s="1399">
        <v>3246321</v>
      </c>
      <c r="DK25" s="1399">
        <v>3715979</v>
      </c>
      <c r="DL25" s="1399">
        <v>21590522</v>
      </c>
      <c r="DM25" s="1399"/>
      <c r="DN25" s="1399">
        <v>5607380</v>
      </c>
      <c r="DO25" s="1399"/>
      <c r="DP25" s="1399"/>
      <c r="DQ25" s="1399">
        <v>146342754</v>
      </c>
      <c r="DR25" s="1350"/>
      <c r="DS25" s="1350"/>
      <c r="DT25" s="1350">
        <v>0</v>
      </c>
    </row>
    <row r="26" spans="2:124">
      <c r="B26" s="1200">
        <v>42522</v>
      </c>
      <c r="C26" s="1399">
        <v>79502732</v>
      </c>
      <c r="D26" s="1399">
        <v>79502732</v>
      </c>
      <c r="E26" s="1399">
        <v>67315372</v>
      </c>
      <c r="F26" s="1399">
        <v>12187360</v>
      </c>
      <c r="G26" s="1399"/>
      <c r="H26" s="1399"/>
      <c r="I26" s="1399"/>
      <c r="J26" s="1399"/>
      <c r="K26" s="1399"/>
      <c r="L26" s="1399"/>
      <c r="M26" s="1399"/>
      <c r="N26" s="1399"/>
      <c r="O26" s="1399">
        <v>28788053</v>
      </c>
      <c r="P26" s="1399">
        <v>13587837</v>
      </c>
      <c r="Q26" s="1399">
        <v>2177985</v>
      </c>
      <c r="R26" s="1399">
        <v>1738874</v>
      </c>
      <c r="S26" s="1399">
        <v>439111</v>
      </c>
      <c r="T26" s="1399"/>
      <c r="U26" s="1399">
        <v>11409852</v>
      </c>
      <c r="V26" s="1399">
        <v>5056098</v>
      </c>
      <c r="W26" s="1399">
        <v>6353754</v>
      </c>
      <c r="X26" s="1399"/>
      <c r="Y26" s="1399">
        <v>0</v>
      </c>
      <c r="Z26" s="1399"/>
      <c r="AA26" s="1399"/>
      <c r="AB26" s="1399"/>
      <c r="AC26" s="1399">
        <v>613140</v>
      </c>
      <c r="AD26" s="1399"/>
      <c r="AE26" s="1399">
        <v>613140</v>
      </c>
      <c r="AF26" s="1399"/>
      <c r="AG26" s="1399">
        <v>5175684</v>
      </c>
      <c r="AH26" s="1399">
        <v>1038392</v>
      </c>
      <c r="AI26" s="1399">
        <v>4137292</v>
      </c>
      <c r="AJ26" s="1399"/>
      <c r="AK26" s="1399">
        <v>1594284</v>
      </c>
      <c r="AL26" s="1399">
        <v>1594284</v>
      </c>
      <c r="AM26" s="1399"/>
      <c r="AN26" s="1399"/>
      <c r="AO26" s="1399">
        <v>3209793</v>
      </c>
      <c r="AP26" s="1399">
        <v>3156422</v>
      </c>
      <c r="AQ26" s="1399">
        <v>53371</v>
      </c>
      <c r="AR26" s="1399"/>
      <c r="AS26" s="1399">
        <v>4607315</v>
      </c>
      <c r="AT26" s="1399">
        <v>1318345</v>
      </c>
      <c r="AU26" s="1399">
        <v>3288970</v>
      </c>
      <c r="AV26" s="1399"/>
      <c r="AW26" s="1399">
        <v>0</v>
      </c>
      <c r="AX26" s="1399"/>
      <c r="AY26" s="1399"/>
      <c r="AZ26" s="1399"/>
      <c r="BA26" s="1399"/>
      <c r="BB26" s="1399">
        <v>0</v>
      </c>
      <c r="BC26" s="1399">
        <v>0</v>
      </c>
      <c r="BD26" s="1399"/>
      <c r="BE26" s="1399">
        <v>0</v>
      </c>
      <c r="BF26" s="1399"/>
      <c r="BG26" s="1399"/>
      <c r="BH26" s="1399"/>
      <c r="BI26" s="1399"/>
      <c r="BJ26" s="1399">
        <v>0</v>
      </c>
      <c r="BK26" s="1399"/>
      <c r="BL26" s="1399">
        <v>0</v>
      </c>
      <c r="BM26" s="1399"/>
      <c r="BN26" s="1399"/>
      <c r="BO26" s="1399"/>
      <c r="BP26" s="1399"/>
      <c r="BQ26" s="1399">
        <v>0</v>
      </c>
      <c r="BR26" s="1399"/>
      <c r="BS26" s="1399">
        <v>0</v>
      </c>
      <c r="BT26" s="1399"/>
      <c r="BU26" s="1399"/>
      <c r="BV26" s="1399"/>
      <c r="BW26" s="1399"/>
      <c r="BX26" s="1399">
        <v>0</v>
      </c>
      <c r="BY26" s="1399"/>
      <c r="BZ26" s="1399"/>
      <c r="CA26" s="1399"/>
      <c r="CB26" s="1399"/>
      <c r="CC26" s="1399"/>
      <c r="CD26" s="1399">
        <v>0</v>
      </c>
      <c r="CE26" s="1399">
        <v>0</v>
      </c>
      <c r="CF26" s="1399"/>
      <c r="CG26" s="1399"/>
      <c r="CH26" s="1399">
        <v>0</v>
      </c>
      <c r="CI26" s="1399"/>
      <c r="CJ26" s="1399"/>
      <c r="CK26" s="1399"/>
      <c r="CL26" s="1399">
        <v>0</v>
      </c>
      <c r="CM26" s="1399"/>
      <c r="CN26" s="1399"/>
      <c r="CO26" s="1399"/>
      <c r="CP26" s="1399"/>
      <c r="CQ26" s="1399">
        <v>0</v>
      </c>
      <c r="CR26" s="1399">
        <v>0</v>
      </c>
      <c r="CS26" s="1399"/>
      <c r="CT26" s="1399"/>
      <c r="CU26" s="1399">
        <v>0</v>
      </c>
      <c r="CV26" s="1399"/>
      <c r="CW26" s="1399"/>
      <c r="CX26" s="1399"/>
      <c r="CY26" s="1399">
        <v>0</v>
      </c>
      <c r="CZ26" s="1399"/>
      <c r="DA26" s="1399">
        <v>0</v>
      </c>
      <c r="DB26" s="1399">
        <v>0</v>
      </c>
      <c r="DC26" s="1399"/>
      <c r="DD26" s="1399"/>
      <c r="DE26" s="1399"/>
      <c r="DF26" s="1399"/>
      <c r="DG26" s="1399"/>
      <c r="DH26" s="1399">
        <v>34878707</v>
      </c>
      <c r="DI26" s="1399">
        <v>5950908</v>
      </c>
      <c r="DJ26" s="1399">
        <v>3263934</v>
      </c>
      <c r="DK26" s="1399">
        <v>4173221</v>
      </c>
      <c r="DL26" s="1399">
        <v>21490644</v>
      </c>
      <c r="DM26" s="1399"/>
      <c r="DN26" s="1399">
        <v>5780983</v>
      </c>
      <c r="DO26" s="1399"/>
      <c r="DP26" s="1399"/>
      <c r="DQ26" s="1399">
        <v>148950475</v>
      </c>
      <c r="DR26" s="1350"/>
      <c r="DS26" s="1350"/>
      <c r="DT26" s="1350">
        <v>0</v>
      </c>
    </row>
    <row r="27" spans="2:124">
      <c r="B27" s="1200">
        <v>42552</v>
      </c>
      <c r="C27" s="1399">
        <v>75483286</v>
      </c>
      <c r="D27" s="1399">
        <v>75483286</v>
      </c>
      <c r="E27" s="1399">
        <v>65951690</v>
      </c>
      <c r="F27" s="1399">
        <v>9531596</v>
      </c>
      <c r="G27" s="1399"/>
      <c r="H27" s="1399"/>
      <c r="I27" s="1399"/>
      <c r="J27" s="1399"/>
      <c r="K27" s="1399"/>
      <c r="L27" s="1399"/>
      <c r="M27" s="1399"/>
      <c r="N27" s="1399"/>
      <c r="O27" s="1399">
        <v>29902843</v>
      </c>
      <c r="P27" s="1399">
        <v>13440652</v>
      </c>
      <c r="Q27" s="1399">
        <v>2087558</v>
      </c>
      <c r="R27" s="1399">
        <v>1553477</v>
      </c>
      <c r="S27" s="1399">
        <v>534081</v>
      </c>
      <c r="T27" s="1399"/>
      <c r="U27" s="1399">
        <v>11353094</v>
      </c>
      <c r="V27" s="1399">
        <v>5008063</v>
      </c>
      <c r="W27" s="1399">
        <v>6345031</v>
      </c>
      <c r="X27" s="1399"/>
      <c r="Y27" s="1399">
        <v>0</v>
      </c>
      <c r="Z27" s="1399"/>
      <c r="AA27" s="1399"/>
      <c r="AB27" s="1399"/>
      <c r="AC27" s="1399">
        <v>11560</v>
      </c>
      <c r="AD27" s="1399"/>
      <c r="AE27" s="1399">
        <v>11560</v>
      </c>
      <c r="AF27" s="1399"/>
      <c r="AG27" s="1399">
        <v>4206923</v>
      </c>
      <c r="AH27" s="1399">
        <v>1394509</v>
      </c>
      <c r="AI27" s="1399">
        <v>2812414</v>
      </c>
      <c r="AJ27" s="1399"/>
      <c r="AK27" s="1399">
        <v>1603156</v>
      </c>
      <c r="AL27" s="1399">
        <v>1603156</v>
      </c>
      <c r="AM27" s="1399"/>
      <c r="AN27" s="1399"/>
      <c r="AO27" s="1399">
        <v>6220421</v>
      </c>
      <c r="AP27" s="1399">
        <v>6220421</v>
      </c>
      <c r="AQ27" s="1399">
        <v>0</v>
      </c>
      <c r="AR27" s="1399"/>
      <c r="AS27" s="1399">
        <v>4420131</v>
      </c>
      <c r="AT27" s="1399">
        <v>2297185</v>
      </c>
      <c r="AU27" s="1399">
        <v>2122946</v>
      </c>
      <c r="AV27" s="1399"/>
      <c r="AW27" s="1399">
        <v>0</v>
      </c>
      <c r="AX27" s="1399"/>
      <c r="AY27" s="1399"/>
      <c r="AZ27" s="1399"/>
      <c r="BA27" s="1399"/>
      <c r="BB27" s="1399">
        <v>0</v>
      </c>
      <c r="BC27" s="1399">
        <v>0</v>
      </c>
      <c r="BD27" s="1399"/>
      <c r="BE27" s="1399">
        <v>0</v>
      </c>
      <c r="BF27" s="1399"/>
      <c r="BG27" s="1399"/>
      <c r="BH27" s="1399"/>
      <c r="BI27" s="1399"/>
      <c r="BJ27" s="1399">
        <v>0</v>
      </c>
      <c r="BK27" s="1399"/>
      <c r="BL27" s="1399">
        <v>0</v>
      </c>
      <c r="BM27" s="1399"/>
      <c r="BN27" s="1399"/>
      <c r="BO27" s="1399"/>
      <c r="BP27" s="1399"/>
      <c r="BQ27" s="1399">
        <v>0</v>
      </c>
      <c r="BR27" s="1399"/>
      <c r="BS27" s="1399">
        <v>0</v>
      </c>
      <c r="BT27" s="1399"/>
      <c r="BU27" s="1399"/>
      <c r="BV27" s="1399"/>
      <c r="BW27" s="1399"/>
      <c r="BX27" s="1399">
        <v>0</v>
      </c>
      <c r="BY27" s="1399"/>
      <c r="BZ27" s="1399"/>
      <c r="CA27" s="1399"/>
      <c r="CB27" s="1399"/>
      <c r="CC27" s="1399"/>
      <c r="CD27" s="1399">
        <v>0</v>
      </c>
      <c r="CE27" s="1399">
        <v>0</v>
      </c>
      <c r="CF27" s="1399"/>
      <c r="CG27" s="1399"/>
      <c r="CH27" s="1399">
        <v>0</v>
      </c>
      <c r="CI27" s="1399"/>
      <c r="CJ27" s="1399"/>
      <c r="CK27" s="1399"/>
      <c r="CL27" s="1399">
        <v>0</v>
      </c>
      <c r="CM27" s="1399"/>
      <c r="CN27" s="1399"/>
      <c r="CO27" s="1399"/>
      <c r="CP27" s="1399"/>
      <c r="CQ27" s="1399">
        <v>0</v>
      </c>
      <c r="CR27" s="1399">
        <v>0</v>
      </c>
      <c r="CS27" s="1399"/>
      <c r="CT27" s="1399"/>
      <c r="CU27" s="1399">
        <v>0</v>
      </c>
      <c r="CV27" s="1399"/>
      <c r="CW27" s="1399"/>
      <c r="CX27" s="1399"/>
      <c r="CY27" s="1399">
        <v>0</v>
      </c>
      <c r="CZ27" s="1399"/>
      <c r="DA27" s="1399">
        <v>0</v>
      </c>
      <c r="DB27" s="1399">
        <v>0</v>
      </c>
      <c r="DC27" s="1399"/>
      <c r="DD27" s="1399"/>
      <c r="DE27" s="1399"/>
      <c r="DF27" s="1399"/>
      <c r="DG27" s="1399"/>
      <c r="DH27" s="1399">
        <v>35715373</v>
      </c>
      <c r="DI27" s="1399">
        <v>6216400</v>
      </c>
      <c r="DJ27" s="1399">
        <v>3231828</v>
      </c>
      <c r="DK27" s="1399">
        <v>5114291</v>
      </c>
      <c r="DL27" s="1399">
        <v>21152854</v>
      </c>
      <c r="DM27" s="1399"/>
      <c r="DN27" s="1399">
        <v>6340905</v>
      </c>
      <c r="DO27" s="1399"/>
      <c r="DP27" s="1399"/>
      <c r="DQ27" s="1399">
        <v>147442407</v>
      </c>
      <c r="DR27" s="1350"/>
      <c r="DS27" s="1350"/>
      <c r="DT27" s="1350">
        <v>-1</v>
      </c>
    </row>
    <row r="28" spans="2:124">
      <c r="B28" s="1200">
        <v>42583</v>
      </c>
      <c r="C28" s="1399">
        <v>74820394</v>
      </c>
      <c r="D28" s="1399">
        <v>74820394</v>
      </c>
      <c r="E28" s="1399">
        <v>63462960</v>
      </c>
      <c r="F28" s="1399">
        <v>11357434</v>
      </c>
      <c r="G28" s="1399"/>
      <c r="H28" s="1399"/>
      <c r="I28" s="1399"/>
      <c r="J28" s="1399"/>
      <c r="K28" s="1399"/>
      <c r="L28" s="1399"/>
      <c r="M28" s="1399"/>
      <c r="N28" s="1399"/>
      <c r="O28" s="1399">
        <v>30579613</v>
      </c>
      <c r="P28" s="1399">
        <v>13712410</v>
      </c>
      <c r="Q28" s="1399">
        <v>1597030</v>
      </c>
      <c r="R28" s="1399">
        <v>952733</v>
      </c>
      <c r="S28" s="1399">
        <v>644297</v>
      </c>
      <c r="T28" s="1399"/>
      <c r="U28" s="1399">
        <v>12115380</v>
      </c>
      <c r="V28" s="1399">
        <v>557585</v>
      </c>
      <c r="W28" s="1399">
        <v>11557795</v>
      </c>
      <c r="X28" s="1399"/>
      <c r="Y28" s="1399">
        <v>0</v>
      </c>
      <c r="Z28" s="1399"/>
      <c r="AA28" s="1399"/>
      <c r="AB28" s="1399"/>
      <c r="AC28" s="1399">
        <v>0</v>
      </c>
      <c r="AD28" s="1399"/>
      <c r="AE28" s="1399">
        <v>0</v>
      </c>
      <c r="AF28" s="1399"/>
      <c r="AG28" s="1399">
        <v>6747459</v>
      </c>
      <c r="AH28" s="1399">
        <v>2833078</v>
      </c>
      <c r="AI28" s="1399">
        <v>3914381</v>
      </c>
      <c r="AJ28" s="1399"/>
      <c r="AK28" s="1399">
        <v>1612360</v>
      </c>
      <c r="AL28" s="1399">
        <v>1612360</v>
      </c>
      <c r="AM28" s="1399"/>
      <c r="AN28" s="1399"/>
      <c r="AO28" s="1399">
        <v>3787227</v>
      </c>
      <c r="AP28" s="1399">
        <v>3480610</v>
      </c>
      <c r="AQ28" s="1399">
        <v>306617</v>
      </c>
      <c r="AR28" s="1399"/>
      <c r="AS28" s="1399">
        <v>4720157</v>
      </c>
      <c r="AT28" s="1399">
        <v>1306780</v>
      </c>
      <c r="AU28" s="1399">
        <v>3413377</v>
      </c>
      <c r="AV28" s="1399"/>
      <c r="AW28" s="1399">
        <v>0</v>
      </c>
      <c r="AX28" s="1399"/>
      <c r="AY28" s="1399"/>
      <c r="AZ28" s="1399"/>
      <c r="BA28" s="1399"/>
      <c r="BB28" s="1399">
        <v>0</v>
      </c>
      <c r="BC28" s="1399">
        <v>0</v>
      </c>
      <c r="BD28" s="1399"/>
      <c r="BE28" s="1399">
        <v>0</v>
      </c>
      <c r="BF28" s="1399"/>
      <c r="BG28" s="1399"/>
      <c r="BH28" s="1399"/>
      <c r="BI28" s="1399"/>
      <c r="BJ28" s="1399">
        <v>0</v>
      </c>
      <c r="BK28" s="1399"/>
      <c r="BL28" s="1399">
        <v>0</v>
      </c>
      <c r="BM28" s="1399"/>
      <c r="BN28" s="1399"/>
      <c r="BO28" s="1399"/>
      <c r="BP28" s="1399"/>
      <c r="BQ28" s="1399">
        <v>0</v>
      </c>
      <c r="BR28" s="1399"/>
      <c r="BS28" s="1399">
        <v>0</v>
      </c>
      <c r="BT28" s="1399"/>
      <c r="BU28" s="1399"/>
      <c r="BV28" s="1399"/>
      <c r="BW28" s="1399"/>
      <c r="BX28" s="1399">
        <v>0</v>
      </c>
      <c r="BY28" s="1399"/>
      <c r="BZ28" s="1399"/>
      <c r="CA28" s="1399"/>
      <c r="CB28" s="1399"/>
      <c r="CC28" s="1399"/>
      <c r="CD28" s="1399">
        <v>0</v>
      </c>
      <c r="CE28" s="1399">
        <v>0</v>
      </c>
      <c r="CF28" s="1399"/>
      <c r="CG28" s="1399"/>
      <c r="CH28" s="1399">
        <v>0</v>
      </c>
      <c r="CI28" s="1399"/>
      <c r="CJ28" s="1399"/>
      <c r="CK28" s="1399"/>
      <c r="CL28" s="1399">
        <v>0</v>
      </c>
      <c r="CM28" s="1399"/>
      <c r="CN28" s="1399"/>
      <c r="CO28" s="1399"/>
      <c r="CP28" s="1399"/>
      <c r="CQ28" s="1399">
        <v>0</v>
      </c>
      <c r="CR28" s="1399">
        <v>0</v>
      </c>
      <c r="CS28" s="1399"/>
      <c r="CT28" s="1399"/>
      <c r="CU28" s="1399">
        <v>0</v>
      </c>
      <c r="CV28" s="1399"/>
      <c r="CW28" s="1399"/>
      <c r="CX28" s="1399"/>
      <c r="CY28" s="1399">
        <v>0</v>
      </c>
      <c r="CZ28" s="1399"/>
      <c r="DA28" s="1399">
        <v>0</v>
      </c>
      <c r="DB28" s="1399">
        <v>0</v>
      </c>
      <c r="DC28" s="1399"/>
      <c r="DD28" s="1399"/>
      <c r="DE28" s="1399"/>
      <c r="DF28" s="1399"/>
      <c r="DG28" s="1399"/>
      <c r="DH28" s="1399">
        <v>36531974</v>
      </c>
      <c r="DI28" s="1399">
        <v>6484809</v>
      </c>
      <c r="DJ28" s="1399">
        <v>3175860</v>
      </c>
      <c r="DK28" s="1399">
        <v>5926657</v>
      </c>
      <c r="DL28" s="1399">
        <v>20944648</v>
      </c>
      <c r="DM28" s="1399"/>
      <c r="DN28" s="1399">
        <v>6904205</v>
      </c>
      <c r="DO28" s="1399"/>
      <c r="DP28" s="1399"/>
      <c r="DQ28" s="1399">
        <v>148836186</v>
      </c>
      <c r="DR28" s="1350"/>
      <c r="DS28" s="1350"/>
      <c r="DT28" s="1350">
        <v>0</v>
      </c>
    </row>
    <row r="29" spans="2:124">
      <c r="B29" s="1200">
        <v>42614</v>
      </c>
      <c r="C29" s="1399">
        <v>74238601</v>
      </c>
      <c r="D29" s="1399">
        <v>74238601</v>
      </c>
      <c r="E29" s="1399">
        <v>62101740</v>
      </c>
      <c r="F29" s="1399">
        <v>12136861</v>
      </c>
      <c r="G29" s="1399"/>
      <c r="H29" s="1399"/>
      <c r="I29" s="1399"/>
      <c r="J29" s="1399"/>
      <c r="K29" s="1399"/>
      <c r="L29" s="1399"/>
      <c r="M29" s="1399"/>
      <c r="N29" s="1399"/>
      <c r="O29" s="1399">
        <v>30126769</v>
      </c>
      <c r="P29" s="1399">
        <v>12746186</v>
      </c>
      <c r="Q29" s="1399">
        <v>1786358</v>
      </c>
      <c r="R29" s="1399">
        <v>1420196</v>
      </c>
      <c r="S29" s="1399">
        <v>366162</v>
      </c>
      <c r="T29" s="1399"/>
      <c r="U29" s="1399">
        <v>10959828</v>
      </c>
      <c r="V29" s="1399">
        <v>354612</v>
      </c>
      <c r="W29" s="1399">
        <v>10605216</v>
      </c>
      <c r="X29" s="1399"/>
      <c r="Y29" s="1399">
        <v>0</v>
      </c>
      <c r="Z29" s="1399"/>
      <c r="AA29" s="1399"/>
      <c r="AB29" s="1399"/>
      <c r="AC29" s="1399">
        <v>0</v>
      </c>
      <c r="AD29" s="1399"/>
      <c r="AE29" s="1399">
        <v>0</v>
      </c>
      <c r="AF29" s="1399"/>
      <c r="AG29" s="1399">
        <v>6276593</v>
      </c>
      <c r="AH29" s="1399">
        <v>2337377</v>
      </c>
      <c r="AI29" s="1399">
        <v>3939216</v>
      </c>
      <c r="AJ29" s="1399"/>
      <c r="AK29" s="1399">
        <v>1618522</v>
      </c>
      <c r="AL29" s="1399">
        <v>1618522</v>
      </c>
      <c r="AM29" s="1399"/>
      <c r="AN29" s="1399"/>
      <c r="AO29" s="1399">
        <v>5004748</v>
      </c>
      <c r="AP29" s="1399">
        <v>3623679</v>
      </c>
      <c r="AQ29" s="1399">
        <v>1381069</v>
      </c>
      <c r="AR29" s="1399"/>
      <c r="AS29" s="1399">
        <v>4480720</v>
      </c>
      <c r="AT29" s="1399">
        <v>1524031</v>
      </c>
      <c r="AU29" s="1399">
        <v>2956689</v>
      </c>
      <c r="AV29" s="1399"/>
      <c r="AW29" s="1399">
        <v>0</v>
      </c>
      <c r="AX29" s="1399"/>
      <c r="AY29" s="1399"/>
      <c r="AZ29" s="1399"/>
      <c r="BA29" s="1399"/>
      <c r="BB29" s="1399">
        <v>0</v>
      </c>
      <c r="BC29" s="1399">
        <v>0</v>
      </c>
      <c r="BD29" s="1399"/>
      <c r="BE29" s="1399">
        <v>0</v>
      </c>
      <c r="BF29" s="1399"/>
      <c r="BG29" s="1399"/>
      <c r="BH29" s="1399"/>
      <c r="BI29" s="1399"/>
      <c r="BJ29" s="1399">
        <v>0</v>
      </c>
      <c r="BK29" s="1399"/>
      <c r="BL29" s="1399">
        <v>0</v>
      </c>
      <c r="BM29" s="1399"/>
      <c r="BN29" s="1399"/>
      <c r="BO29" s="1399"/>
      <c r="BP29" s="1399"/>
      <c r="BQ29" s="1399">
        <v>0</v>
      </c>
      <c r="BR29" s="1399"/>
      <c r="BS29" s="1399">
        <v>0</v>
      </c>
      <c r="BT29" s="1399"/>
      <c r="BU29" s="1399"/>
      <c r="BV29" s="1399"/>
      <c r="BW29" s="1399"/>
      <c r="BX29" s="1399">
        <v>0</v>
      </c>
      <c r="BY29" s="1399"/>
      <c r="BZ29" s="1399"/>
      <c r="CA29" s="1399"/>
      <c r="CB29" s="1399"/>
      <c r="CC29" s="1399"/>
      <c r="CD29" s="1399">
        <v>0</v>
      </c>
      <c r="CE29" s="1399">
        <v>0</v>
      </c>
      <c r="CF29" s="1399"/>
      <c r="CG29" s="1399"/>
      <c r="CH29" s="1399">
        <v>0</v>
      </c>
      <c r="CI29" s="1399"/>
      <c r="CJ29" s="1399"/>
      <c r="CK29" s="1399"/>
      <c r="CL29" s="1399">
        <v>0</v>
      </c>
      <c r="CM29" s="1399"/>
      <c r="CN29" s="1399"/>
      <c r="CO29" s="1399"/>
      <c r="CP29" s="1399"/>
      <c r="CQ29" s="1399">
        <v>0</v>
      </c>
      <c r="CR29" s="1399">
        <v>0</v>
      </c>
      <c r="CS29" s="1399"/>
      <c r="CT29" s="1399"/>
      <c r="CU29" s="1399">
        <v>0</v>
      </c>
      <c r="CV29" s="1399"/>
      <c r="CW29" s="1399"/>
      <c r="CX29" s="1399"/>
      <c r="CY29" s="1399">
        <v>0</v>
      </c>
      <c r="CZ29" s="1399"/>
      <c r="DA29" s="1399">
        <v>0</v>
      </c>
      <c r="DB29" s="1399">
        <v>0</v>
      </c>
      <c r="DC29" s="1399"/>
      <c r="DD29" s="1399"/>
      <c r="DE29" s="1399"/>
      <c r="DF29" s="1399"/>
      <c r="DG29" s="1399"/>
      <c r="DH29" s="1399">
        <v>37472840</v>
      </c>
      <c r="DI29" s="1399">
        <v>5944828</v>
      </c>
      <c r="DJ29" s="1399">
        <v>3117394</v>
      </c>
      <c r="DK29" s="1399">
        <v>6863501</v>
      </c>
      <c r="DL29" s="1399">
        <v>21547117</v>
      </c>
      <c r="DM29" s="1399"/>
      <c r="DN29" s="1399">
        <v>13855085</v>
      </c>
      <c r="DO29" s="1399"/>
      <c r="DP29" s="1399"/>
      <c r="DQ29" s="1399">
        <v>155693295</v>
      </c>
      <c r="DR29" s="1350"/>
      <c r="DS29" s="1350"/>
      <c r="DT29" s="1350">
        <v>0</v>
      </c>
    </row>
    <row r="30" spans="2:124">
      <c r="B30" s="1200">
        <v>42644</v>
      </c>
      <c r="C30" s="1399">
        <v>70818067</v>
      </c>
      <c r="D30" s="1399">
        <v>70818067</v>
      </c>
      <c r="E30" s="1399">
        <v>58980599</v>
      </c>
      <c r="F30" s="1399">
        <v>11837468</v>
      </c>
      <c r="G30" s="1399"/>
      <c r="H30" s="1399"/>
      <c r="I30" s="1399"/>
      <c r="J30" s="1399"/>
      <c r="K30" s="1399"/>
      <c r="L30" s="1399"/>
      <c r="M30" s="1399"/>
      <c r="N30" s="1399"/>
      <c r="O30" s="1399">
        <v>32425862</v>
      </c>
      <c r="P30" s="1399">
        <v>13025973</v>
      </c>
      <c r="Q30" s="1399">
        <v>2095610</v>
      </c>
      <c r="R30" s="1399">
        <v>1498861</v>
      </c>
      <c r="S30" s="1399">
        <v>596749</v>
      </c>
      <c r="T30" s="1399"/>
      <c r="U30" s="1399">
        <v>10930363</v>
      </c>
      <c r="V30" s="1399">
        <v>268667</v>
      </c>
      <c r="W30" s="1399">
        <v>10661696</v>
      </c>
      <c r="X30" s="1399"/>
      <c r="Y30" s="1399">
        <v>0</v>
      </c>
      <c r="Z30" s="1399"/>
      <c r="AA30" s="1399"/>
      <c r="AB30" s="1399"/>
      <c r="AC30" s="1399">
        <v>0</v>
      </c>
      <c r="AD30" s="1399"/>
      <c r="AE30" s="1399">
        <v>0</v>
      </c>
      <c r="AF30" s="1399"/>
      <c r="AG30" s="1399">
        <v>8040065</v>
      </c>
      <c r="AH30" s="1399">
        <v>5811560</v>
      </c>
      <c r="AI30" s="1399">
        <v>2228505</v>
      </c>
      <c r="AJ30" s="1399"/>
      <c r="AK30" s="1399">
        <v>1630042</v>
      </c>
      <c r="AL30" s="1399">
        <v>1630042</v>
      </c>
      <c r="AM30" s="1399"/>
      <c r="AN30" s="1399"/>
      <c r="AO30" s="1399">
        <v>5278243</v>
      </c>
      <c r="AP30" s="1399">
        <v>4061660</v>
      </c>
      <c r="AQ30" s="1399">
        <v>1216583</v>
      </c>
      <c r="AR30" s="1399"/>
      <c r="AS30" s="1399">
        <v>4451539</v>
      </c>
      <c r="AT30" s="1399">
        <v>2107076</v>
      </c>
      <c r="AU30" s="1399">
        <v>2344463</v>
      </c>
      <c r="AV30" s="1399"/>
      <c r="AW30" s="1399">
        <v>0</v>
      </c>
      <c r="AX30" s="1399"/>
      <c r="AY30" s="1399"/>
      <c r="AZ30" s="1399"/>
      <c r="BA30" s="1399"/>
      <c r="BB30" s="1399">
        <v>0</v>
      </c>
      <c r="BC30" s="1399">
        <v>0</v>
      </c>
      <c r="BD30" s="1399"/>
      <c r="BE30" s="1399">
        <v>0</v>
      </c>
      <c r="BF30" s="1399"/>
      <c r="BG30" s="1399"/>
      <c r="BH30" s="1399"/>
      <c r="BI30" s="1399"/>
      <c r="BJ30" s="1399">
        <v>0</v>
      </c>
      <c r="BK30" s="1399"/>
      <c r="BL30" s="1399">
        <v>0</v>
      </c>
      <c r="BM30" s="1399"/>
      <c r="BN30" s="1399"/>
      <c r="BO30" s="1399"/>
      <c r="BP30" s="1399"/>
      <c r="BQ30" s="1399">
        <v>0</v>
      </c>
      <c r="BR30" s="1399"/>
      <c r="BS30" s="1399">
        <v>0</v>
      </c>
      <c r="BT30" s="1399"/>
      <c r="BU30" s="1399"/>
      <c r="BV30" s="1399"/>
      <c r="BW30" s="1399"/>
      <c r="BX30" s="1399">
        <v>0</v>
      </c>
      <c r="BY30" s="1399"/>
      <c r="BZ30" s="1399"/>
      <c r="CA30" s="1399"/>
      <c r="CB30" s="1399"/>
      <c r="CC30" s="1399"/>
      <c r="CD30" s="1399">
        <v>0</v>
      </c>
      <c r="CE30" s="1399">
        <v>0</v>
      </c>
      <c r="CF30" s="1399"/>
      <c r="CG30" s="1399"/>
      <c r="CH30" s="1399">
        <v>0</v>
      </c>
      <c r="CI30" s="1399"/>
      <c r="CJ30" s="1399"/>
      <c r="CK30" s="1399"/>
      <c r="CL30" s="1399">
        <v>0</v>
      </c>
      <c r="CM30" s="1399"/>
      <c r="CN30" s="1399"/>
      <c r="CO30" s="1399"/>
      <c r="CP30" s="1399"/>
      <c r="CQ30" s="1399">
        <v>0</v>
      </c>
      <c r="CR30" s="1399">
        <v>0</v>
      </c>
      <c r="CS30" s="1399"/>
      <c r="CT30" s="1399"/>
      <c r="CU30" s="1399">
        <v>0</v>
      </c>
      <c r="CV30" s="1399"/>
      <c r="CW30" s="1399"/>
      <c r="CX30" s="1399"/>
      <c r="CY30" s="1399">
        <v>0</v>
      </c>
      <c r="CZ30" s="1399"/>
      <c r="DA30" s="1399">
        <v>0</v>
      </c>
      <c r="DB30" s="1399">
        <v>0</v>
      </c>
      <c r="DC30" s="1399"/>
      <c r="DD30" s="1399"/>
      <c r="DE30" s="1399"/>
      <c r="DF30" s="1399"/>
      <c r="DG30" s="1399"/>
      <c r="DH30" s="1399">
        <v>38641751</v>
      </c>
      <c r="DI30" s="1399">
        <v>6111126</v>
      </c>
      <c r="DJ30" s="1399">
        <v>3034810</v>
      </c>
      <c r="DK30" s="1399">
        <v>7881272</v>
      </c>
      <c r="DL30" s="1399">
        <v>21614543</v>
      </c>
      <c r="DM30" s="1399"/>
      <c r="DN30" s="1399">
        <v>6918032</v>
      </c>
      <c r="DO30" s="1399"/>
      <c r="DP30" s="1399"/>
      <c r="DQ30" s="1399">
        <v>148803712</v>
      </c>
      <c r="DR30" s="1350"/>
      <c r="DS30" s="1350"/>
      <c r="DT30" s="1350">
        <v>0</v>
      </c>
    </row>
    <row r="31" spans="2:124">
      <c r="B31" s="1200">
        <v>42675</v>
      </c>
      <c r="C31" s="1399">
        <v>74466932</v>
      </c>
      <c r="D31" s="1399">
        <v>74466932</v>
      </c>
      <c r="E31" s="1399">
        <v>62356949</v>
      </c>
      <c r="F31" s="1399">
        <v>12109983</v>
      </c>
      <c r="G31" s="1399"/>
      <c r="H31" s="1399"/>
      <c r="I31" s="1399"/>
      <c r="J31" s="1399"/>
      <c r="K31" s="1399"/>
      <c r="L31" s="1399"/>
      <c r="M31" s="1399"/>
      <c r="N31" s="1399"/>
      <c r="O31" s="1399">
        <v>32027846</v>
      </c>
      <c r="P31" s="1399">
        <v>13935259</v>
      </c>
      <c r="Q31" s="1399">
        <v>1717468</v>
      </c>
      <c r="R31" s="1399">
        <v>1144661</v>
      </c>
      <c r="S31" s="1399">
        <v>572807</v>
      </c>
      <c r="T31" s="1399"/>
      <c r="U31" s="1399">
        <v>12217791</v>
      </c>
      <c r="V31" s="1399">
        <v>2537910</v>
      </c>
      <c r="W31" s="1399">
        <v>9679881</v>
      </c>
      <c r="X31" s="1399"/>
      <c r="Y31" s="1399">
        <v>0</v>
      </c>
      <c r="Z31" s="1399"/>
      <c r="AA31" s="1399"/>
      <c r="AB31" s="1399"/>
      <c r="AC31" s="1399">
        <v>3</v>
      </c>
      <c r="AD31" s="1399"/>
      <c r="AE31" s="1399">
        <v>3</v>
      </c>
      <c r="AF31" s="1399"/>
      <c r="AG31" s="1399">
        <v>7651158</v>
      </c>
      <c r="AH31" s="1399">
        <v>6121943</v>
      </c>
      <c r="AI31" s="1399">
        <v>1529215</v>
      </c>
      <c r="AJ31" s="1399"/>
      <c r="AK31" s="1399">
        <v>1637563</v>
      </c>
      <c r="AL31" s="1399">
        <v>1637563</v>
      </c>
      <c r="AM31" s="1399"/>
      <c r="AN31" s="1399"/>
      <c r="AO31" s="1399">
        <v>4548216</v>
      </c>
      <c r="AP31" s="1399">
        <v>4548216</v>
      </c>
      <c r="AQ31" s="1399">
        <v>0</v>
      </c>
      <c r="AR31" s="1399"/>
      <c r="AS31" s="1399">
        <v>4255647</v>
      </c>
      <c r="AT31" s="1399">
        <v>548547</v>
      </c>
      <c r="AU31" s="1399">
        <v>3707100</v>
      </c>
      <c r="AV31" s="1399"/>
      <c r="AW31" s="1399">
        <v>0</v>
      </c>
      <c r="AX31" s="1399"/>
      <c r="AY31" s="1399"/>
      <c r="AZ31" s="1399"/>
      <c r="BA31" s="1399"/>
      <c r="BB31" s="1399">
        <v>0</v>
      </c>
      <c r="BC31" s="1399">
        <v>0</v>
      </c>
      <c r="BD31" s="1399"/>
      <c r="BE31" s="1399">
        <v>0</v>
      </c>
      <c r="BF31" s="1399"/>
      <c r="BG31" s="1399"/>
      <c r="BH31" s="1399"/>
      <c r="BI31" s="1399"/>
      <c r="BJ31" s="1399">
        <v>0</v>
      </c>
      <c r="BK31" s="1399"/>
      <c r="BL31" s="1399">
        <v>0</v>
      </c>
      <c r="BM31" s="1399"/>
      <c r="BN31" s="1399"/>
      <c r="BO31" s="1399"/>
      <c r="BP31" s="1399"/>
      <c r="BQ31" s="1399">
        <v>0</v>
      </c>
      <c r="BR31" s="1399"/>
      <c r="BS31" s="1399">
        <v>0</v>
      </c>
      <c r="BT31" s="1399"/>
      <c r="BU31" s="1399"/>
      <c r="BV31" s="1399"/>
      <c r="BW31" s="1399"/>
      <c r="BX31" s="1399">
        <v>0</v>
      </c>
      <c r="BY31" s="1399"/>
      <c r="BZ31" s="1399"/>
      <c r="CA31" s="1399"/>
      <c r="CB31" s="1399"/>
      <c r="CC31" s="1399"/>
      <c r="CD31" s="1399">
        <v>0</v>
      </c>
      <c r="CE31" s="1399">
        <v>0</v>
      </c>
      <c r="CF31" s="1399"/>
      <c r="CG31" s="1399"/>
      <c r="CH31" s="1399">
        <v>0</v>
      </c>
      <c r="CI31" s="1399"/>
      <c r="CJ31" s="1399"/>
      <c r="CK31" s="1399"/>
      <c r="CL31" s="1399">
        <v>0</v>
      </c>
      <c r="CM31" s="1399"/>
      <c r="CN31" s="1399"/>
      <c r="CO31" s="1399"/>
      <c r="CP31" s="1399"/>
      <c r="CQ31" s="1399">
        <v>0</v>
      </c>
      <c r="CR31" s="1399">
        <v>0</v>
      </c>
      <c r="CS31" s="1399"/>
      <c r="CT31" s="1399"/>
      <c r="CU31" s="1399">
        <v>0</v>
      </c>
      <c r="CV31" s="1399"/>
      <c r="CW31" s="1399"/>
      <c r="CX31" s="1399"/>
      <c r="CY31" s="1399">
        <v>0</v>
      </c>
      <c r="CZ31" s="1399"/>
      <c r="DA31" s="1399">
        <v>0</v>
      </c>
      <c r="DB31" s="1399">
        <v>0</v>
      </c>
      <c r="DC31" s="1399"/>
      <c r="DD31" s="1399"/>
      <c r="DE31" s="1399"/>
      <c r="DF31" s="1399"/>
      <c r="DG31" s="1399"/>
      <c r="DH31" s="1399">
        <v>39326072</v>
      </c>
      <c r="DI31" s="1399">
        <v>6142312</v>
      </c>
      <c r="DJ31" s="1399">
        <v>3089131</v>
      </c>
      <c r="DK31" s="1399">
        <v>8484863</v>
      </c>
      <c r="DL31" s="1399">
        <v>21609766</v>
      </c>
      <c r="DM31" s="1399"/>
      <c r="DN31" s="1399">
        <v>6912488</v>
      </c>
      <c r="DO31" s="1399"/>
      <c r="DP31" s="1399"/>
      <c r="DQ31" s="1399">
        <v>152733338</v>
      </c>
      <c r="DR31" s="1350"/>
      <c r="DS31" s="1350"/>
      <c r="DT31" s="1350">
        <v>0</v>
      </c>
    </row>
    <row r="32" spans="2:124">
      <c r="B32" s="1200">
        <v>42705</v>
      </c>
      <c r="C32" s="1399">
        <v>77733107</v>
      </c>
      <c r="D32" s="1399">
        <v>77733107</v>
      </c>
      <c r="E32" s="1399">
        <v>63039731</v>
      </c>
      <c r="F32" s="1399">
        <v>14693376</v>
      </c>
      <c r="G32" s="1399"/>
      <c r="H32" s="1399"/>
      <c r="I32" s="1399"/>
      <c r="J32" s="1399"/>
      <c r="K32" s="1399"/>
      <c r="L32" s="1399"/>
      <c r="M32" s="1399"/>
      <c r="N32" s="1399"/>
      <c r="O32" s="1399">
        <v>37421538</v>
      </c>
      <c r="P32" s="1399">
        <v>14396998</v>
      </c>
      <c r="Q32" s="1399">
        <v>1682975</v>
      </c>
      <c r="R32" s="1399">
        <v>1303772</v>
      </c>
      <c r="S32" s="1399">
        <v>379203</v>
      </c>
      <c r="T32" s="1399"/>
      <c r="U32" s="1399">
        <v>12714023</v>
      </c>
      <c r="V32" s="1399">
        <v>6281772</v>
      </c>
      <c r="W32" s="1399">
        <v>6432251</v>
      </c>
      <c r="X32" s="1399"/>
      <c r="Y32" s="1399">
        <v>0</v>
      </c>
      <c r="Z32" s="1399"/>
      <c r="AA32" s="1399"/>
      <c r="AB32" s="1399"/>
      <c r="AC32" s="1399">
        <v>3</v>
      </c>
      <c r="AD32" s="1399"/>
      <c r="AE32" s="1399">
        <v>3</v>
      </c>
      <c r="AF32" s="1399"/>
      <c r="AG32" s="1399">
        <v>4248183</v>
      </c>
      <c r="AH32" s="1399">
        <v>3197337</v>
      </c>
      <c r="AI32" s="1399">
        <v>1050846</v>
      </c>
      <c r="AJ32" s="1399"/>
      <c r="AK32" s="1399">
        <v>5983107</v>
      </c>
      <c r="AL32" s="1399">
        <v>5983107</v>
      </c>
      <c r="AM32" s="1399"/>
      <c r="AN32" s="1399"/>
      <c r="AO32" s="1399">
        <v>8352714</v>
      </c>
      <c r="AP32" s="1399">
        <v>8352714</v>
      </c>
      <c r="AQ32" s="1399">
        <v>0</v>
      </c>
      <c r="AR32" s="1399"/>
      <c r="AS32" s="1399">
        <v>4440533</v>
      </c>
      <c r="AT32" s="1399">
        <v>1938517</v>
      </c>
      <c r="AU32" s="1399">
        <v>2502016</v>
      </c>
      <c r="AV32" s="1399"/>
      <c r="AW32" s="1399">
        <v>0</v>
      </c>
      <c r="AX32" s="1399"/>
      <c r="AY32" s="1399"/>
      <c r="AZ32" s="1399"/>
      <c r="BA32" s="1399"/>
      <c r="BB32" s="1399">
        <v>0</v>
      </c>
      <c r="BC32" s="1399">
        <v>0</v>
      </c>
      <c r="BD32" s="1399"/>
      <c r="BE32" s="1399">
        <v>0</v>
      </c>
      <c r="BF32" s="1399"/>
      <c r="BG32" s="1399"/>
      <c r="BH32" s="1399"/>
      <c r="BI32" s="1399"/>
      <c r="BJ32" s="1399">
        <v>0</v>
      </c>
      <c r="BK32" s="1399"/>
      <c r="BL32" s="1399">
        <v>0</v>
      </c>
      <c r="BM32" s="1399"/>
      <c r="BN32" s="1399"/>
      <c r="BO32" s="1399"/>
      <c r="BP32" s="1399"/>
      <c r="BQ32" s="1399">
        <v>0</v>
      </c>
      <c r="BR32" s="1399"/>
      <c r="BS32" s="1399">
        <v>0</v>
      </c>
      <c r="BT32" s="1399"/>
      <c r="BU32" s="1399"/>
      <c r="BV32" s="1399"/>
      <c r="BW32" s="1399"/>
      <c r="BX32" s="1399">
        <v>0</v>
      </c>
      <c r="BY32" s="1399"/>
      <c r="BZ32" s="1399"/>
      <c r="CA32" s="1399"/>
      <c r="CB32" s="1399"/>
      <c r="CC32" s="1399"/>
      <c r="CD32" s="1399">
        <v>0</v>
      </c>
      <c r="CE32" s="1399">
        <v>0</v>
      </c>
      <c r="CF32" s="1399"/>
      <c r="CG32" s="1399"/>
      <c r="CH32" s="1399">
        <v>0</v>
      </c>
      <c r="CI32" s="1399"/>
      <c r="CJ32" s="1399"/>
      <c r="CK32" s="1399"/>
      <c r="CL32" s="1399">
        <v>0</v>
      </c>
      <c r="CM32" s="1399"/>
      <c r="CN32" s="1399"/>
      <c r="CO32" s="1399"/>
      <c r="CP32" s="1399"/>
      <c r="CQ32" s="1399">
        <v>0</v>
      </c>
      <c r="CR32" s="1399">
        <v>0</v>
      </c>
      <c r="CS32" s="1399"/>
      <c r="CT32" s="1399"/>
      <c r="CU32" s="1399">
        <v>0</v>
      </c>
      <c r="CV32" s="1399"/>
      <c r="CW32" s="1399"/>
      <c r="CX32" s="1399"/>
      <c r="CY32" s="1399">
        <v>0</v>
      </c>
      <c r="CZ32" s="1399"/>
      <c r="DA32" s="1399">
        <v>0</v>
      </c>
      <c r="DB32" s="1399">
        <v>0</v>
      </c>
      <c r="DC32" s="1399"/>
      <c r="DD32" s="1399"/>
      <c r="DE32" s="1399"/>
      <c r="DF32" s="1399"/>
      <c r="DG32" s="1399"/>
      <c r="DH32" s="1399">
        <v>41188576</v>
      </c>
      <c r="DI32" s="1399">
        <v>6145743</v>
      </c>
      <c r="DJ32" s="1399">
        <v>3144367</v>
      </c>
      <c r="DK32" s="1399">
        <v>9672804</v>
      </c>
      <c r="DL32" s="1399">
        <v>22225662</v>
      </c>
      <c r="DM32" s="1399"/>
      <c r="DN32" s="1399">
        <v>7986066</v>
      </c>
      <c r="DO32" s="1399"/>
      <c r="DP32" s="1399"/>
      <c r="DQ32" s="1399">
        <v>164329287</v>
      </c>
      <c r="DR32" s="1350"/>
      <c r="DS32" s="1350"/>
      <c r="DT32" s="1350">
        <v>-0.43000000715255737</v>
      </c>
    </row>
    <row r="33" spans="2:124">
      <c r="C33" s="1400"/>
      <c r="D33" s="1400"/>
      <c r="E33" s="1400"/>
      <c r="F33" s="1400"/>
      <c r="G33" s="1400"/>
      <c r="H33" s="1400"/>
      <c r="I33" s="1400"/>
      <c r="J33" s="1400"/>
      <c r="K33" s="1400"/>
      <c r="L33" s="1400"/>
      <c r="M33" s="1400"/>
      <c r="N33" s="1400"/>
      <c r="O33" s="1400"/>
      <c r="P33" s="1400"/>
      <c r="Q33" s="1400"/>
      <c r="R33" s="1400"/>
      <c r="S33" s="1400"/>
      <c r="T33" s="1400"/>
      <c r="U33" s="1400"/>
      <c r="V33" s="1400"/>
      <c r="W33" s="1400"/>
      <c r="X33" s="1400"/>
      <c r="Y33" s="1400"/>
      <c r="Z33" s="1400"/>
      <c r="AA33" s="1400"/>
      <c r="AB33" s="1400"/>
      <c r="AC33" s="1400"/>
      <c r="AD33" s="1400"/>
      <c r="AE33" s="1400"/>
      <c r="AF33" s="1400"/>
      <c r="AG33" s="1400"/>
      <c r="AH33" s="1400"/>
      <c r="AI33" s="1400"/>
      <c r="AJ33" s="1400"/>
      <c r="AK33" s="1400"/>
      <c r="AL33" s="1400"/>
      <c r="AM33" s="1400"/>
      <c r="AN33" s="1400"/>
      <c r="AO33" s="1400"/>
      <c r="AP33" s="1400"/>
      <c r="AQ33" s="1400"/>
      <c r="AR33" s="1400"/>
      <c r="AS33" s="1400"/>
      <c r="AT33" s="1400"/>
      <c r="AU33" s="1400"/>
      <c r="AV33" s="1400"/>
      <c r="AW33" s="1400"/>
      <c r="AX33" s="1400"/>
      <c r="AY33" s="1400"/>
      <c r="AZ33" s="1400"/>
      <c r="BA33" s="1400"/>
      <c r="BB33" s="1400"/>
      <c r="BC33" s="1400"/>
      <c r="BD33" s="1400"/>
      <c r="BE33" s="1400"/>
      <c r="BF33" s="1400"/>
      <c r="BG33" s="1400"/>
      <c r="BH33" s="1400"/>
      <c r="BI33" s="1400"/>
      <c r="BJ33" s="1400"/>
      <c r="BK33" s="1400"/>
      <c r="BL33" s="1400"/>
      <c r="BM33" s="1400"/>
      <c r="BN33" s="1400"/>
      <c r="BO33" s="1400"/>
      <c r="BP33" s="1400"/>
      <c r="BQ33" s="1400"/>
      <c r="BR33" s="1400"/>
      <c r="BS33" s="1400"/>
      <c r="BT33" s="1400"/>
      <c r="BU33" s="1400"/>
      <c r="BV33" s="1400"/>
      <c r="BW33" s="1400"/>
      <c r="BX33" s="1400"/>
      <c r="BY33" s="1400"/>
      <c r="BZ33" s="1400"/>
      <c r="CA33" s="1400"/>
      <c r="CB33" s="1400"/>
      <c r="CC33" s="1400"/>
      <c r="CD33" s="1400"/>
      <c r="CE33" s="1400"/>
      <c r="CF33" s="1400"/>
      <c r="CG33" s="1400"/>
      <c r="CH33" s="1400"/>
      <c r="CI33" s="1400"/>
      <c r="CJ33" s="1400"/>
      <c r="CK33" s="1400"/>
      <c r="CL33" s="1400"/>
      <c r="CM33" s="1400"/>
      <c r="CN33" s="1400"/>
      <c r="CO33" s="1400"/>
      <c r="CP33" s="1400"/>
      <c r="CQ33" s="1400"/>
      <c r="CR33" s="1400"/>
      <c r="CS33" s="1400"/>
      <c r="CT33" s="1400"/>
      <c r="CU33" s="1400"/>
      <c r="CV33" s="1400"/>
      <c r="CW33" s="1400"/>
      <c r="CX33" s="1400"/>
      <c r="CY33" s="1400"/>
      <c r="CZ33" s="1400"/>
      <c r="DA33" s="1400"/>
      <c r="DB33" s="1400"/>
      <c r="DC33" s="1400"/>
      <c r="DD33" s="1400"/>
      <c r="DE33" s="1400"/>
      <c r="DF33" s="1400"/>
      <c r="DG33" s="1400"/>
      <c r="DH33" s="1400"/>
      <c r="DI33" s="1400"/>
      <c r="DJ33" s="1400"/>
      <c r="DK33" s="1400"/>
      <c r="DL33" s="1400"/>
      <c r="DM33" s="1400"/>
      <c r="DN33" s="1400"/>
      <c r="DO33" s="1400"/>
      <c r="DP33" s="1400"/>
      <c r="DQ33" s="1400"/>
      <c r="DR33" s="1351"/>
      <c r="DS33" s="1351"/>
      <c r="DT33" s="1351"/>
    </row>
    <row r="34" spans="2:124">
      <c r="C34" s="1400"/>
      <c r="D34" s="1400"/>
      <c r="E34" s="1400"/>
      <c r="F34" s="1400"/>
      <c r="G34" s="1400"/>
      <c r="H34" s="1400"/>
      <c r="I34" s="1400"/>
      <c r="J34" s="1400"/>
      <c r="K34" s="1400"/>
      <c r="L34" s="1400"/>
      <c r="M34" s="1400"/>
      <c r="N34" s="1400"/>
      <c r="O34" s="1400"/>
      <c r="P34" s="1400"/>
      <c r="Q34" s="1400"/>
      <c r="R34" s="1400"/>
      <c r="S34" s="1400"/>
      <c r="T34" s="1400"/>
      <c r="U34" s="1400"/>
      <c r="V34" s="1400"/>
      <c r="W34" s="1400"/>
      <c r="X34" s="1400"/>
      <c r="Y34" s="1400"/>
      <c r="Z34" s="1400"/>
      <c r="AA34" s="1400"/>
      <c r="AB34" s="1400"/>
      <c r="AC34" s="1400"/>
      <c r="AD34" s="1400"/>
      <c r="AE34" s="1400"/>
      <c r="AF34" s="1400"/>
      <c r="AG34" s="1400"/>
      <c r="AH34" s="1400"/>
      <c r="AI34" s="1400"/>
      <c r="AJ34" s="1400"/>
      <c r="AK34" s="1400"/>
      <c r="AL34" s="1400"/>
      <c r="AM34" s="1400"/>
      <c r="AN34" s="1400"/>
      <c r="AO34" s="1400"/>
      <c r="AP34" s="1400"/>
      <c r="AQ34" s="1400"/>
      <c r="AR34" s="1400"/>
      <c r="AS34" s="1400"/>
      <c r="AT34" s="1400"/>
      <c r="AU34" s="1400"/>
      <c r="AV34" s="1400"/>
      <c r="AW34" s="1400"/>
      <c r="AX34" s="1400"/>
      <c r="AY34" s="1400"/>
      <c r="AZ34" s="1400"/>
      <c r="BA34" s="1400"/>
      <c r="BB34" s="1400"/>
      <c r="BC34" s="1400"/>
      <c r="BD34" s="1400"/>
      <c r="BE34" s="1400"/>
      <c r="BF34" s="1400"/>
      <c r="BG34" s="1400"/>
      <c r="BH34" s="1400"/>
      <c r="BI34" s="1400"/>
      <c r="BJ34" s="1400"/>
      <c r="BK34" s="1400"/>
      <c r="BL34" s="1400"/>
      <c r="BM34" s="1400"/>
      <c r="BN34" s="1400"/>
      <c r="BO34" s="1400"/>
      <c r="BP34" s="1400"/>
      <c r="BQ34" s="1400"/>
      <c r="BR34" s="1400"/>
      <c r="BS34" s="1400"/>
      <c r="BT34" s="1400"/>
      <c r="BU34" s="1400"/>
      <c r="BV34" s="1400"/>
      <c r="BW34" s="1400"/>
      <c r="BX34" s="1400"/>
      <c r="BY34" s="1400"/>
      <c r="BZ34" s="1400"/>
      <c r="CA34" s="1400"/>
      <c r="CB34" s="1400"/>
      <c r="CC34" s="1400"/>
      <c r="CD34" s="1400"/>
      <c r="CE34" s="1400"/>
      <c r="CF34" s="1400"/>
      <c r="CG34" s="1400"/>
      <c r="CH34" s="1400"/>
      <c r="CI34" s="1400"/>
      <c r="CJ34" s="1400"/>
      <c r="CK34" s="1400"/>
      <c r="CL34" s="1400"/>
      <c r="CM34" s="1400"/>
      <c r="CN34" s="1400"/>
      <c r="CO34" s="1400"/>
      <c r="CP34" s="1400"/>
      <c r="CQ34" s="1400"/>
      <c r="CR34" s="1400"/>
      <c r="CS34" s="1400"/>
      <c r="CT34" s="1400"/>
      <c r="CU34" s="1400"/>
      <c r="CV34" s="1400"/>
      <c r="CW34" s="1400"/>
      <c r="CX34" s="1400"/>
      <c r="CY34" s="1400"/>
      <c r="CZ34" s="1400"/>
      <c r="DA34" s="1400"/>
      <c r="DB34" s="1400"/>
      <c r="DC34" s="1400"/>
      <c r="DD34" s="1400"/>
      <c r="DE34" s="1400"/>
      <c r="DF34" s="1400"/>
      <c r="DG34" s="1400"/>
      <c r="DH34" s="1400"/>
      <c r="DI34" s="1400"/>
      <c r="DJ34" s="1400"/>
      <c r="DK34" s="1400"/>
      <c r="DL34" s="1400"/>
      <c r="DM34" s="1400"/>
      <c r="DN34" s="1400"/>
      <c r="DO34" s="1400"/>
      <c r="DP34" s="1400"/>
      <c r="DQ34" s="1400"/>
      <c r="DR34" s="1351"/>
      <c r="DS34" s="1351"/>
      <c r="DT34" s="1351"/>
    </row>
    <row r="35" spans="2:124">
      <c r="B35" s="1200">
        <v>42736</v>
      </c>
      <c r="C35" s="1399">
        <v>77253142</v>
      </c>
      <c r="D35" s="1399">
        <v>77253142</v>
      </c>
      <c r="E35" s="1399">
        <v>59595334</v>
      </c>
      <c r="F35" s="1399">
        <v>17657808</v>
      </c>
      <c r="G35" s="1399"/>
      <c r="H35" s="1399"/>
      <c r="I35" s="1399"/>
      <c r="J35" s="1399"/>
      <c r="K35" s="1399"/>
      <c r="L35" s="1399"/>
      <c r="M35" s="1399"/>
      <c r="N35" s="1399"/>
      <c r="O35" s="1399">
        <v>35835163</v>
      </c>
      <c r="P35" s="1399">
        <v>13874456</v>
      </c>
      <c r="Q35" s="1399">
        <v>1769895</v>
      </c>
      <c r="R35" s="1399">
        <v>1195189</v>
      </c>
      <c r="S35" s="1399">
        <v>574706</v>
      </c>
      <c r="T35" s="1399"/>
      <c r="U35" s="1399">
        <v>12104561</v>
      </c>
      <c r="V35" s="1399">
        <v>5673234</v>
      </c>
      <c r="W35" s="1399">
        <v>6431327</v>
      </c>
      <c r="X35" s="1399"/>
      <c r="Y35" s="1399">
        <v>0</v>
      </c>
      <c r="Z35" s="1399"/>
      <c r="AA35" s="1399"/>
      <c r="AB35" s="1399"/>
      <c r="AC35" s="1399">
        <v>0</v>
      </c>
      <c r="AD35" s="1399"/>
      <c r="AE35" s="1399">
        <v>0</v>
      </c>
      <c r="AF35" s="1399"/>
      <c r="AG35" s="1399">
        <v>3827190</v>
      </c>
      <c r="AH35" s="1399">
        <v>2110283</v>
      </c>
      <c r="AI35" s="1399">
        <v>1716907</v>
      </c>
      <c r="AJ35" s="1399"/>
      <c r="AK35" s="1399">
        <v>5995031</v>
      </c>
      <c r="AL35" s="1399">
        <v>5995031</v>
      </c>
      <c r="AM35" s="1399"/>
      <c r="AN35" s="1399"/>
      <c r="AO35" s="1399">
        <v>4909484</v>
      </c>
      <c r="AP35" s="1399">
        <v>4909484</v>
      </c>
      <c r="AQ35" s="1399">
        <v>0</v>
      </c>
      <c r="AR35" s="1399"/>
      <c r="AS35" s="1399">
        <v>7229002</v>
      </c>
      <c r="AT35" s="1399">
        <v>5652637</v>
      </c>
      <c r="AU35" s="1399">
        <v>1576365</v>
      </c>
      <c r="AV35" s="1399"/>
      <c r="AW35" s="1399">
        <v>0</v>
      </c>
      <c r="AX35" s="1399"/>
      <c r="AY35" s="1399"/>
      <c r="AZ35" s="1399"/>
      <c r="BA35" s="1399"/>
      <c r="BB35" s="1399">
        <v>0</v>
      </c>
      <c r="BC35" s="1399">
        <v>0</v>
      </c>
      <c r="BD35" s="1399"/>
      <c r="BE35" s="1399">
        <v>0</v>
      </c>
      <c r="BF35" s="1399"/>
      <c r="BG35" s="1399"/>
      <c r="BH35" s="1399"/>
      <c r="BI35" s="1399"/>
      <c r="BJ35" s="1399">
        <v>0</v>
      </c>
      <c r="BK35" s="1399"/>
      <c r="BL35" s="1399">
        <v>0</v>
      </c>
      <c r="BM35" s="1399"/>
      <c r="BN35" s="1399"/>
      <c r="BO35" s="1399"/>
      <c r="BP35" s="1399"/>
      <c r="BQ35" s="1399">
        <v>0</v>
      </c>
      <c r="BR35" s="1399"/>
      <c r="BS35" s="1399">
        <v>0</v>
      </c>
      <c r="BT35" s="1399"/>
      <c r="BU35" s="1399"/>
      <c r="BV35" s="1399"/>
      <c r="BW35" s="1399"/>
      <c r="BX35" s="1399">
        <v>0</v>
      </c>
      <c r="BY35" s="1399"/>
      <c r="BZ35" s="1399"/>
      <c r="CA35" s="1399"/>
      <c r="CB35" s="1399"/>
      <c r="CC35" s="1399"/>
      <c r="CD35" s="1399">
        <v>0</v>
      </c>
      <c r="CE35" s="1399">
        <v>0</v>
      </c>
      <c r="CF35" s="1399"/>
      <c r="CG35" s="1399"/>
      <c r="CH35" s="1399">
        <v>0</v>
      </c>
      <c r="CI35" s="1399"/>
      <c r="CJ35" s="1399"/>
      <c r="CK35" s="1399"/>
      <c r="CL35" s="1399">
        <v>0</v>
      </c>
      <c r="CM35" s="1399"/>
      <c r="CN35" s="1399"/>
      <c r="CO35" s="1399"/>
      <c r="CP35" s="1399"/>
      <c r="CQ35" s="1399">
        <v>0</v>
      </c>
      <c r="CR35" s="1399">
        <v>0</v>
      </c>
      <c r="CS35" s="1399"/>
      <c r="CT35" s="1399"/>
      <c r="CU35" s="1399">
        <v>0</v>
      </c>
      <c r="CV35" s="1399"/>
      <c r="CW35" s="1399"/>
      <c r="CX35" s="1399"/>
      <c r="CY35" s="1399">
        <v>0</v>
      </c>
      <c r="CZ35" s="1399"/>
      <c r="DA35" s="1399">
        <v>0</v>
      </c>
      <c r="DB35" s="1399">
        <v>0</v>
      </c>
      <c r="DC35" s="1399"/>
      <c r="DD35" s="1399"/>
      <c r="DE35" s="1399"/>
      <c r="DF35" s="1399"/>
      <c r="DG35" s="1399"/>
      <c r="DH35" s="1399">
        <v>41919768</v>
      </c>
      <c r="DI35" s="1399">
        <v>6486434</v>
      </c>
      <c r="DJ35" s="1399">
        <v>3084340</v>
      </c>
      <c r="DK35" s="1399">
        <v>875496</v>
      </c>
      <c r="DL35" s="1399">
        <v>31473498</v>
      </c>
      <c r="DM35" s="1399"/>
      <c r="DN35" s="1399">
        <v>6825202.6399999997</v>
      </c>
      <c r="DO35" s="1399"/>
      <c r="DP35" s="1399"/>
      <c r="DQ35" s="1399">
        <v>161833275.63999999</v>
      </c>
      <c r="DR35" s="1350"/>
      <c r="DS35" s="1350"/>
      <c r="DT35" s="1350"/>
    </row>
    <row r="36" spans="2:124">
      <c r="B36" s="1200">
        <v>42767</v>
      </c>
      <c r="C36" s="1399">
        <v>77529897</v>
      </c>
      <c r="D36" s="1399">
        <v>77529897</v>
      </c>
      <c r="E36" s="1399">
        <v>60597191</v>
      </c>
      <c r="F36" s="1399">
        <v>16932706</v>
      </c>
      <c r="G36" s="1399"/>
      <c r="H36" s="1399"/>
      <c r="I36" s="1399"/>
      <c r="J36" s="1399"/>
      <c r="K36" s="1399"/>
      <c r="L36" s="1399"/>
      <c r="M36" s="1399"/>
      <c r="N36" s="1399"/>
      <c r="O36" s="1399">
        <v>35885660</v>
      </c>
      <c r="P36" s="1399">
        <v>13988202</v>
      </c>
      <c r="Q36" s="1399">
        <v>1851552</v>
      </c>
      <c r="R36" s="1399">
        <v>1033220</v>
      </c>
      <c r="S36" s="1399">
        <v>818332</v>
      </c>
      <c r="T36" s="1399"/>
      <c r="U36" s="1399">
        <v>12136650</v>
      </c>
      <c r="V36" s="1399">
        <v>1263078</v>
      </c>
      <c r="W36" s="1399">
        <v>10873572</v>
      </c>
      <c r="X36" s="1399"/>
      <c r="Y36" s="1399">
        <v>0</v>
      </c>
      <c r="Z36" s="1399"/>
      <c r="AA36" s="1399"/>
      <c r="AB36" s="1399"/>
      <c r="AC36" s="1399">
        <v>0</v>
      </c>
      <c r="AD36" s="1399"/>
      <c r="AE36" s="1399">
        <v>0</v>
      </c>
      <c r="AF36" s="1399"/>
      <c r="AG36" s="1399">
        <v>8126726</v>
      </c>
      <c r="AH36" s="1399">
        <v>6120148</v>
      </c>
      <c r="AI36" s="1399">
        <v>2006578</v>
      </c>
      <c r="AJ36" s="1399"/>
      <c r="AK36" s="1399">
        <v>5989657</v>
      </c>
      <c r="AL36" s="1399">
        <v>5989657</v>
      </c>
      <c r="AM36" s="1399"/>
      <c r="AN36" s="1399"/>
      <c r="AO36" s="1399">
        <v>4296805</v>
      </c>
      <c r="AP36" s="1399">
        <v>4296805</v>
      </c>
      <c r="AQ36" s="1399">
        <v>0</v>
      </c>
      <c r="AR36" s="1399"/>
      <c r="AS36" s="1399">
        <v>3484270</v>
      </c>
      <c r="AT36" s="1399">
        <v>1942846</v>
      </c>
      <c r="AU36" s="1399">
        <v>1541424</v>
      </c>
      <c r="AV36" s="1399"/>
      <c r="AW36" s="1399">
        <v>0</v>
      </c>
      <c r="AX36" s="1399"/>
      <c r="AY36" s="1399"/>
      <c r="AZ36" s="1399"/>
      <c r="BA36" s="1399"/>
      <c r="BB36" s="1399">
        <v>0</v>
      </c>
      <c r="BC36" s="1399">
        <v>0</v>
      </c>
      <c r="BD36" s="1399"/>
      <c r="BE36" s="1399">
        <v>0</v>
      </c>
      <c r="BF36" s="1399"/>
      <c r="BG36" s="1399"/>
      <c r="BH36" s="1399"/>
      <c r="BI36" s="1399"/>
      <c r="BJ36" s="1399">
        <v>0</v>
      </c>
      <c r="BK36" s="1399"/>
      <c r="BL36" s="1399">
        <v>0</v>
      </c>
      <c r="BM36" s="1399"/>
      <c r="BN36" s="1399"/>
      <c r="BO36" s="1399"/>
      <c r="BP36" s="1399"/>
      <c r="BQ36" s="1399">
        <v>0</v>
      </c>
      <c r="BR36" s="1399"/>
      <c r="BS36" s="1399">
        <v>0</v>
      </c>
      <c r="BT36" s="1399"/>
      <c r="BU36" s="1399"/>
      <c r="BV36" s="1399"/>
      <c r="BW36" s="1399"/>
      <c r="BX36" s="1399">
        <v>0</v>
      </c>
      <c r="BY36" s="1399"/>
      <c r="BZ36" s="1399"/>
      <c r="CA36" s="1399"/>
      <c r="CB36" s="1399"/>
      <c r="CC36" s="1399"/>
      <c r="CD36" s="1399">
        <v>0</v>
      </c>
      <c r="CE36" s="1399">
        <v>0</v>
      </c>
      <c r="CF36" s="1399"/>
      <c r="CG36" s="1399"/>
      <c r="CH36" s="1399">
        <v>0</v>
      </c>
      <c r="CI36" s="1399"/>
      <c r="CJ36" s="1399"/>
      <c r="CK36" s="1399"/>
      <c r="CL36" s="1399">
        <v>0</v>
      </c>
      <c r="CM36" s="1399"/>
      <c r="CN36" s="1399"/>
      <c r="CO36" s="1399"/>
      <c r="CP36" s="1399"/>
      <c r="CQ36" s="1399">
        <v>0</v>
      </c>
      <c r="CR36" s="1399">
        <v>0</v>
      </c>
      <c r="CS36" s="1399"/>
      <c r="CT36" s="1399"/>
      <c r="CU36" s="1399">
        <v>0</v>
      </c>
      <c r="CV36" s="1399"/>
      <c r="CW36" s="1399"/>
      <c r="CX36" s="1399"/>
      <c r="CY36" s="1399">
        <v>0</v>
      </c>
      <c r="CZ36" s="1399"/>
      <c r="DA36" s="1399">
        <v>0</v>
      </c>
      <c r="DB36" s="1399">
        <v>0</v>
      </c>
      <c r="DC36" s="1399"/>
      <c r="DD36" s="1399"/>
      <c r="DE36" s="1399"/>
      <c r="DF36" s="1399"/>
      <c r="DG36" s="1399"/>
      <c r="DH36" s="1399">
        <v>42604985</v>
      </c>
      <c r="DI36" s="1399">
        <v>6543159</v>
      </c>
      <c r="DJ36" s="1399">
        <v>3040722</v>
      </c>
      <c r="DK36" s="1399">
        <v>1591555</v>
      </c>
      <c r="DL36" s="1399">
        <v>31429549</v>
      </c>
      <c r="DM36" s="1399"/>
      <c r="DN36" s="1399">
        <v>7387287.150000006</v>
      </c>
      <c r="DO36" s="1399"/>
      <c r="DP36" s="1399"/>
      <c r="DQ36" s="1399">
        <v>163407829.15000001</v>
      </c>
      <c r="DR36" s="1350"/>
      <c r="DS36" s="1350"/>
      <c r="DT36" s="1350"/>
    </row>
    <row r="37" spans="2:124">
      <c r="B37" s="1200">
        <v>42795</v>
      </c>
      <c r="C37" s="1399">
        <v>82627427</v>
      </c>
      <c r="D37" s="1399">
        <v>82627427</v>
      </c>
      <c r="E37" s="1399">
        <v>59964924</v>
      </c>
      <c r="F37" s="1399">
        <v>22662503</v>
      </c>
      <c r="G37" s="1399"/>
      <c r="H37" s="1399"/>
      <c r="I37" s="1399"/>
      <c r="J37" s="1399"/>
      <c r="K37" s="1399"/>
      <c r="L37" s="1399"/>
      <c r="M37" s="1399"/>
      <c r="N37" s="1399"/>
      <c r="O37" s="1399">
        <v>36087865</v>
      </c>
      <c r="P37" s="1399">
        <v>13864827</v>
      </c>
      <c r="Q37" s="1399">
        <v>1734279</v>
      </c>
      <c r="R37" s="1399">
        <v>1309338</v>
      </c>
      <c r="S37" s="1399">
        <v>424941</v>
      </c>
      <c r="T37" s="1399"/>
      <c r="U37" s="1399">
        <v>12130548</v>
      </c>
      <c r="V37" s="1399">
        <v>1199744</v>
      </c>
      <c r="W37" s="1399">
        <v>10930804</v>
      </c>
      <c r="X37" s="1399"/>
      <c r="Y37" s="1399">
        <v>0</v>
      </c>
      <c r="Z37" s="1399"/>
      <c r="AA37" s="1399"/>
      <c r="AB37" s="1399"/>
      <c r="AC37" s="1399">
        <v>0</v>
      </c>
      <c r="AD37" s="1399"/>
      <c r="AE37" s="1399">
        <v>0</v>
      </c>
      <c r="AF37" s="1399"/>
      <c r="AG37" s="1399">
        <v>8257735</v>
      </c>
      <c r="AH37" s="1399">
        <v>5425658</v>
      </c>
      <c r="AI37" s="1399">
        <v>2832077</v>
      </c>
      <c r="AJ37" s="1399"/>
      <c r="AK37" s="1399">
        <v>5978093</v>
      </c>
      <c r="AL37" s="1399">
        <v>5978093</v>
      </c>
      <c r="AM37" s="1399"/>
      <c r="AN37" s="1399"/>
      <c r="AO37" s="1399">
        <v>4510633</v>
      </c>
      <c r="AP37" s="1399">
        <v>4510633</v>
      </c>
      <c r="AQ37" s="1399">
        <v>0</v>
      </c>
      <c r="AR37" s="1399"/>
      <c r="AS37" s="1399">
        <v>3476577</v>
      </c>
      <c r="AT37" s="1399">
        <v>1874652</v>
      </c>
      <c r="AU37" s="1399">
        <v>1601925</v>
      </c>
      <c r="AV37" s="1399"/>
      <c r="AW37" s="1399">
        <v>0</v>
      </c>
      <c r="AX37" s="1399"/>
      <c r="AY37" s="1399"/>
      <c r="AZ37" s="1399"/>
      <c r="BA37" s="1399"/>
      <c r="BB37" s="1399">
        <v>0</v>
      </c>
      <c r="BC37" s="1399">
        <v>0</v>
      </c>
      <c r="BD37" s="1399"/>
      <c r="BE37" s="1399">
        <v>0</v>
      </c>
      <c r="BF37" s="1399"/>
      <c r="BG37" s="1399"/>
      <c r="BH37" s="1399"/>
      <c r="BI37" s="1399"/>
      <c r="BJ37" s="1399">
        <v>0</v>
      </c>
      <c r="BK37" s="1399"/>
      <c r="BL37" s="1399">
        <v>0</v>
      </c>
      <c r="BM37" s="1399"/>
      <c r="BN37" s="1399"/>
      <c r="BO37" s="1399"/>
      <c r="BP37" s="1399"/>
      <c r="BQ37" s="1399">
        <v>0</v>
      </c>
      <c r="BR37" s="1399"/>
      <c r="BS37" s="1399">
        <v>0</v>
      </c>
      <c r="BT37" s="1399"/>
      <c r="BU37" s="1399"/>
      <c r="BV37" s="1399"/>
      <c r="BW37" s="1399"/>
      <c r="BX37" s="1399">
        <v>0</v>
      </c>
      <c r="BY37" s="1399"/>
      <c r="BZ37" s="1399"/>
      <c r="CA37" s="1399"/>
      <c r="CB37" s="1399"/>
      <c r="CC37" s="1399"/>
      <c r="CD37" s="1399">
        <v>0</v>
      </c>
      <c r="CE37" s="1399">
        <v>0</v>
      </c>
      <c r="CF37" s="1399"/>
      <c r="CG37" s="1399"/>
      <c r="CH37" s="1399">
        <v>0</v>
      </c>
      <c r="CI37" s="1399"/>
      <c r="CJ37" s="1399"/>
      <c r="CK37" s="1399"/>
      <c r="CL37" s="1399">
        <v>0</v>
      </c>
      <c r="CM37" s="1399"/>
      <c r="CN37" s="1399"/>
      <c r="CO37" s="1399"/>
      <c r="CP37" s="1399"/>
      <c r="CQ37" s="1399">
        <v>0</v>
      </c>
      <c r="CR37" s="1399">
        <v>0</v>
      </c>
      <c r="CS37" s="1399"/>
      <c r="CT37" s="1399"/>
      <c r="CU37" s="1399">
        <v>0</v>
      </c>
      <c r="CV37" s="1399"/>
      <c r="CW37" s="1399"/>
      <c r="CX37" s="1399"/>
      <c r="CY37" s="1399">
        <v>0</v>
      </c>
      <c r="CZ37" s="1399"/>
      <c r="DA37" s="1399">
        <v>0</v>
      </c>
      <c r="DB37" s="1399">
        <v>0</v>
      </c>
      <c r="DC37" s="1399"/>
      <c r="DD37" s="1399"/>
      <c r="DE37" s="1399"/>
      <c r="DF37" s="1399"/>
      <c r="DG37" s="1399"/>
      <c r="DH37" s="1399">
        <v>43558826</v>
      </c>
      <c r="DI37" s="1399">
        <v>6571603</v>
      </c>
      <c r="DJ37" s="1399">
        <v>3010596</v>
      </c>
      <c r="DK37" s="1399">
        <v>2336608</v>
      </c>
      <c r="DL37" s="1399">
        <v>31640019</v>
      </c>
      <c r="DM37" s="1399"/>
      <c r="DN37" s="1399">
        <v>8115601.2899999917</v>
      </c>
      <c r="DO37" s="1399"/>
      <c r="DP37" s="1399"/>
      <c r="DQ37" s="1399">
        <v>170389719.28999999</v>
      </c>
      <c r="DR37" s="1350"/>
      <c r="DS37" s="1350"/>
      <c r="DT37" s="1350">
        <v>0</v>
      </c>
    </row>
    <row r="38" spans="2:124">
      <c r="B38" s="1200">
        <v>42826</v>
      </c>
      <c r="C38" s="1399">
        <v>85638050</v>
      </c>
      <c r="D38" s="1399">
        <v>85638050</v>
      </c>
      <c r="E38" s="1399">
        <v>64327419</v>
      </c>
      <c r="F38" s="1399">
        <v>21310631</v>
      </c>
      <c r="G38" s="1399"/>
      <c r="H38" s="1399"/>
      <c r="I38" s="1399"/>
      <c r="J38" s="1399"/>
      <c r="K38" s="1399"/>
      <c r="L38" s="1399"/>
      <c r="M38" s="1399"/>
      <c r="N38" s="1399"/>
      <c r="O38" s="1399">
        <v>37627100</v>
      </c>
      <c r="P38" s="1399">
        <v>14565870</v>
      </c>
      <c r="Q38" s="1399">
        <v>1852521</v>
      </c>
      <c r="R38" s="1399">
        <v>1162204</v>
      </c>
      <c r="S38" s="1399">
        <v>690317</v>
      </c>
      <c r="T38" s="1399"/>
      <c r="U38" s="1399">
        <v>12713349</v>
      </c>
      <c r="V38" s="1399">
        <v>1726112</v>
      </c>
      <c r="W38" s="1399">
        <v>10987237</v>
      </c>
      <c r="X38" s="1399"/>
      <c r="Y38" s="1399">
        <v>0</v>
      </c>
      <c r="Z38" s="1399"/>
      <c r="AA38" s="1399"/>
      <c r="AB38" s="1399"/>
      <c r="AC38" s="1399">
        <v>0</v>
      </c>
      <c r="AD38" s="1399"/>
      <c r="AE38" s="1399">
        <v>0</v>
      </c>
      <c r="AF38" s="1399"/>
      <c r="AG38" s="1399">
        <v>8695991</v>
      </c>
      <c r="AH38" s="1399">
        <v>6911598</v>
      </c>
      <c r="AI38" s="1399">
        <v>1784393</v>
      </c>
      <c r="AJ38" s="1399"/>
      <c r="AK38" s="1399">
        <v>5990123</v>
      </c>
      <c r="AL38" s="1399">
        <v>5990123</v>
      </c>
      <c r="AM38" s="1399"/>
      <c r="AN38" s="1399"/>
      <c r="AO38" s="1399">
        <v>4645368</v>
      </c>
      <c r="AP38" s="1399">
        <v>4645368</v>
      </c>
      <c r="AQ38" s="1399">
        <v>0</v>
      </c>
      <c r="AR38" s="1399"/>
      <c r="AS38" s="1399">
        <v>3729748</v>
      </c>
      <c r="AT38" s="1399">
        <v>1647484</v>
      </c>
      <c r="AU38" s="1399">
        <v>2082264</v>
      </c>
      <c r="AV38" s="1399"/>
      <c r="AW38" s="1399">
        <v>0</v>
      </c>
      <c r="AX38" s="1399"/>
      <c r="AY38" s="1399"/>
      <c r="AZ38" s="1399"/>
      <c r="BA38" s="1399"/>
      <c r="BB38" s="1399">
        <v>0</v>
      </c>
      <c r="BC38" s="1399">
        <v>0</v>
      </c>
      <c r="BD38" s="1399"/>
      <c r="BE38" s="1399">
        <v>0</v>
      </c>
      <c r="BF38" s="1399"/>
      <c r="BG38" s="1399"/>
      <c r="BH38" s="1399"/>
      <c r="BI38" s="1399"/>
      <c r="BJ38" s="1399">
        <v>0</v>
      </c>
      <c r="BK38" s="1399"/>
      <c r="BL38" s="1399">
        <v>0</v>
      </c>
      <c r="BM38" s="1399"/>
      <c r="BN38" s="1399"/>
      <c r="BO38" s="1399"/>
      <c r="BP38" s="1399"/>
      <c r="BQ38" s="1399">
        <v>0</v>
      </c>
      <c r="BR38" s="1399"/>
      <c r="BS38" s="1399">
        <v>0</v>
      </c>
      <c r="BT38" s="1399"/>
      <c r="BU38" s="1399"/>
      <c r="BV38" s="1399"/>
      <c r="BW38" s="1399"/>
      <c r="BX38" s="1399">
        <v>0</v>
      </c>
      <c r="BY38" s="1399"/>
      <c r="BZ38" s="1399"/>
      <c r="CA38" s="1399"/>
      <c r="CB38" s="1399"/>
      <c r="CC38" s="1399"/>
      <c r="CD38" s="1399">
        <v>0</v>
      </c>
      <c r="CE38" s="1399">
        <v>0</v>
      </c>
      <c r="CF38" s="1399"/>
      <c r="CG38" s="1399"/>
      <c r="CH38" s="1399">
        <v>0</v>
      </c>
      <c r="CI38" s="1399"/>
      <c r="CJ38" s="1399"/>
      <c r="CK38" s="1399"/>
      <c r="CL38" s="1399">
        <v>0</v>
      </c>
      <c r="CM38" s="1399"/>
      <c r="CN38" s="1399"/>
      <c r="CO38" s="1399"/>
      <c r="CP38" s="1399"/>
      <c r="CQ38" s="1399">
        <v>0</v>
      </c>
      <c r="CR38" s="1399">
        <v>0</v>
      </c>
      <c r="CS38" s="1399"/>
      <c r="CT38" s="1399"/>
      <c r="CU38" s="1399">
        <v>0</v>
      </c>
      <c r="CV38" s="1399"/>
      <c r="CW38" s="1399"/>
      <c r="CX38" s="1399"/>
      <c r="CY38" s="1399">
        <v>0</v>
      </c>
      <c r="CZ38" s="1399"/>
      <c r="DA38" s="1399">
        <v>0</v>
      </c>
      <c r="DB38" s="1399">
        <v>0</v>
      </c>
      <c r="DC38" s="1399"/>
      <c r="DD38" s="1399"/>
      <c r="DE38" s="1399"/>
      <c r="DF38" s="1399"/>
      <c r="DG38" s="1399"/>
      <c r="DH38" s="1399">
        <v>44223509</v>
      </c>
      <c r="DI38" s="1399">
        <v>6648238</v>
      </c>
      <c r="DJ38" s="1399">
        <v>2980547</v>
      </c>
      <c r="DK38" s="1399">
        <v>2929030</v>
      </c>
      <c r="DL38" s="1399">
        <v>31665694</v>
      </c>
      <c r="DM38" s="1399"/>
      <c r="DN38" s="1399">
        <v>9549081.9199999869</v>
      </c>
      <c r="DO38" s="1399"/>
      <c r="DP38" s="1399"/>
      <c r="DQ38" s="1399">
        <v>177037740.91999999</v>
      </c>
      <c r="DR38" s="1350"/>
      <c r="DS38" s="1350"/>
      <c r="DT38" s="1350"/>
    </row>
    <row r="39" spans="2:124">
      <c r="B39" s="1200">
        <v>42856</v>
      </c>
      <c r="C39" s="1399">
        <v>89490357</v>
      </c>
      <c r="D39" s="1399">
        <v>89490357</v>
      </c>
      <c r="E39" s="1399">
        <v>64741174</v>
      </c>
      <c r="F39" s="1399">
        <v>24749183</v>
      </c>
      <c r="G39" s="1399"/>
      <c r="H39" s="1399"/>
      <c r="I39" s="1399"/>
      <c r="J39" s="1399"/>
      <c r="K39" s="1399"/>
      <c r="L39" s="1399"/>
      <c r="M39" s="1399"/>
      <c r="N39" s="1399"/>
      <c r="O39" s="1399">
        <v>36992863</v>
      </c>
      <c r="P39" s="1399">
        <v>14468410</v>
      </c>
      <c r="Q39" s="1399">
        <v>1722651</v>
      </c>
      <c r="R39" s="1399">
        <v>1081589</v>
      </c>
      <c r="S39" s="1399">
        <v>641062</v>
      </c>
      <c r="T39" s="1399"/>
      <c r="U39" s="1399">
        <v>12745759</v>
      </c>
      <c r="V39" s="1399">
        <v>3318024</v>
      </c>
      <c r="W39" s="1399">
        <v>9427735</v>
      </c>
      <c r="X39" s="1399"/>
      <c r="Y39" s="1399">
        <v>0</v>
      </c>
      <c r="Z39" s="1399"/>
      <c r="AA39" s="1399"/>
      <c r="AB39" s="1399"/>
      <c r="AC39" s="1399">
        <v>0</v>
      </c>
      <c r="AD39" s="1399"/>
      <c r="AE39" s="1399">
        <v>0</v>
      </c>
      <c r="AF39" s="1399"/>
      <c r="AG39" s="1399">
        <v>7954832</v>
      </c>
      <c r="AH39" s="1399">
        <v>6069143</v>
      </c>
      <c r="AI39" s="1399">
        <v>1885689</v>
      </c>
      <c r="AJ39" s="1399"/>
      <c r="AK39" s="1399">
        <v>5570157</v>
      </c>
      <c r="AL39" s="1399">
        <v>5570157</v>
      </c>
      <c r="AM39" s="1399"/>
      <c r="AN39" s="1399"/>
      <c r="AO39" s="1399">
        <v>5306411</v>
      </c>
      <c r="AP39" s="1399">
        <v>4704836</v>
      </c>
      <c r="AQ39" s="1399">
        <v>601575</v>
      </c>
      <c r="AR39" s="1399"/>
      <c r="AS39" s="1399">
        <v>3693053</v>
      </c>
      <c r="AT39" s="1399">
        <v>1261570</v>
      </c>
      <c r="AU39" s="1399">
        <v>2431483</v>
      </c>
      <c r="AV39" s="1399"/>
      <c r="AW39" s="1399">
        <v>0</v>
      </c>
      <c r="AX39" s="1399"/>
      <c r="AY39" s="1399"/>
      <c r="AZ39" s="1399"/>
      <c r="BA39" s="1399"/>
      <c r="BB39" s="1399">
        <v>0</v>
      </c>
      <c r="BC39" s="1399">
        <v>0</v>
      </c>
      <c r="BD39" s="1399"/>
      <c r="BE39" s="1399">
        <v>0</v>
      </c>
      <c r="BF39" s="1399"/>
      <c r="BG39" s="1399"/>
      <c r="BH39" s="1399"/>
      <c r="BI39" s="1399"/>
      <c r="BJ39" s="1399">
        <v>0</v>
      </c>
      <c r="BK39" s="1399"/>
      <c r="BL39" s="1399">
        <v>0</v>
      </c>
      <c r="BM39" s="1399"/>
      <c r="BN39" s="1399"/>
      <c r="BO39" s="1399"/>
      <c r="BP39" s="1399"/>
      <c r="BQ39" s="1399">
        <v>0</v>
      </c>
      <c r="BR39" s="1399"/>
      <c r="BS39" s="1399">
        <v>0</v>
      </c>
      <c r="BT39" s="1399"/>
      <c r="BU39" s="1399"/>
      <c r="BV39" s="1399"/>
      <c r="BW39" s="1399"/>
      <c r="BX39" s="1399">
        <v>0</v>
      </c>
      <c r="BY39" s="1399"/>
      <c r="BZ39" s="1399"/>
      <c r="CA39" s="1399"/>
      <c r="CB39" s="1399"/>
      <c r="CC39" s="1399"/>
      <c r="CD39" s="1399">
        <v>0</v>
      </c>
      <c r="CE39" s="1399">
        <v>0</v>
      </c>
      <c r="CF39" s="1399"/>
      <c r="CG39" s="1399"/>
      <c r="CH39" s="1399">
        <v>0</v>
      </c>
      <c r="CI39" s="1399"/>
      <c r="CJ39" s="1399"/>
      <c r="CK39" s="1399"/>
      <c r="CL39" s="1399">
        <v>0</v>
      </c>
      <c r="CM39" s="1399"/>
      <c r="CN39" s="1399"/>
      <c r="CO39" s="1399"/>
      <c r="CP39" s="1399"/>
      <c r="CQ39" s="1399">
        <v>0</v>
      </c>
      <c r="CR39" s="1399">
        <v>0</v>
      </c>
      <c r="CS39" s="1399"/>
      <c r="CT39" s="1399"/>
      <c r="CU39" s="1399">
        <v>0</v>
      </c>
      <c r="CV39" s="1399"/>
      <c r="CW39" s="1399"/>
      <c r="CX39" s="1399"/>
      <c r="CY39" s="1399">
        <v>0</v>
      </c>
      <c r="CZ39" s="1399"/>
      <c r="DA39" s="1399">
        <v>0</v>
      </c>
      <c r="DB39" s="1399">
        <v>0</v>
      </c>
      <c r="DC39" s="1399"/>
      <c r="DD39" s="1399"/>
      <c r="DE39" s="1399"/>
      <c r="DF39" s="1399"/>
      <c r="DG39" s="1399"/>
      <c r="DH39" s="1399">
        <v>44842715</v>
      </c>
      <c r="DI39" s="1399">
        <v>6737512</v>
      </c>
      <c r="DJ39" s="1399">
        <v>2945601</v>
      </c>
      <c r="DK39" s="1399">
        <v>3134226</v>
      </c>
      <c r="DL39" s="1399">
        <v>32025376</v>
      </c>
      <c r="DM39" s="1399"/>
      <c r="DN39" s="1399">
        <v>9234604.1100000143</v>
      </c>
      <c r="DO39" s="1399"/>
      <c r="DP39" s="1399"/>
      <c r="DQ39" s="1399">
        <v>180560539.11000001</v>
      </c>
      <c r="DR39" s="1350"/>
      <c r="DS39" s="1350"/>
      <c r="DT39" s="1350">
        <v>0</v>
      </c>
    </row>
    <row r="40" spans="2:124" s="947" customFormat="1" ht="15.75">
      <c r="B40" s="1200">
        <v>42887</v>
      </c>
      <c r="C40" s="1399">
        <v>91088267</v>
      </c>
      <c r="D40" s="1399">
        <v>91088267</v>
      </c>
      <c r="E40" s="1399">
        <v>67869139</v>
      </c>
      <c r="F40" s="1399">
        <v>23219128</v>
      </c>
      <c r="G40" s="1399"/>
      <c r="H40" s="1399"/>
      <c r="I40" s="1399"/>
      <c r="J40" s="1399"/>
      <c r="K40" s="1399"/>
      <c r="L40" s="1399"/>
      <c r="M40" s="1399"/>
      <c r="N40" s="1399"/>
      <c r="O40" s="1399">
        <v>41875045</v>
      </c>
      <c r="P40" s="1399">
        <v>15205393</v>
      </c>
      <c r="Q40" s="1399">
        <v>1787158</v>
      </c>
      <c r="R40" s="1399">
        <v>1257013</v>
      </c>
      <c r="S40" s="1399">
        <v>530145</v>
      </c>
      <c r="T40" s="1399"/>
      <c r="U40" s="1399">
        <v>13418235</v>
      </c>
      <c r="V40" s="1399">
        <v>5900957</v>
      </c>
      <c r="W40" s="1399">
        <v>7517278</v>
      </c>
      <c r="X40" s="1399"/>
      <c r="Y40" s="1399">
        <v>0</v>
      </c>
      <c r="Z40" s="1399"/>
      <c r="AA40" s="1399"/>
      <c r="AB40" s="1399"/>
      <c r="AC40" s="1399">
        <v>3000709</v>
      </c>
      <c r="AD40" s="1399"/>
      <c r="AE40" s="1399">
        <v>3000709</v>
      </c>
      <c r="AF40" s="1399"/>
      <c r="AG40" s="1399">
        <v>4264318</v>
      </c>
      <c r="AH40" s="1399">
        <v>2377347</v>
      </c>
      <c r="AI40" s="1399">
        <v>1886971</v>
      </c>
      <c r="AJ40" s="1399"/>
      <c r="AK40" s="1399">
        <v>5514773</v>
      </c>
      <c r="AL40" s="1399">
        <v>5514773</v>
      </c>
      <c r="AM40" s="1399"/>
      <c r="AN40" s="1399"/>
      <c r="AO40" s="1399">
        <v>5573462</v>
      </c>
      <c r="AP40" s="1399">
        <v>4970137</v>
      </c>
      <c r="AQ40" s="1399">
        <v>603325</v>
      </c>
      <c r="AR40" s="1399"/>
      <c r="AS40" s="1399">
        <v>8316390</v>
      </c>
      <c r="AT40" s="1399">
        <v>5994207</v>
      </c>
      <c r="AU40" s="1399">
        <v>2322183</v>
      </c>
      <c r="AV40" s="1399"/>
      <c r="AW40" s="1399">
        <v>0</v>
      </c>
      <c r="AX40" s="1399"/>
      <c r="AY40" s="1399"/>
      <c r="AZ40" s="1399"/>
      <c r="BA40" s="1399"/>
      <c r="BB40" s="1399">
        <v>0</v>
      </c>
      <c r="BC40" s="1399">
        <v>0</v>
      </c>
      <c r="BD40" s="1399"/>
      <c r="BE40" s="1399">
        <v>0</v>
      </c>
      <c r="BF40" s="1399"/>
      <c r="BG40" s="1399"/>
      <c r="BH40" s="1399"/>
      <c r="BI40" s="1399"/>
      <c r="BJ40" s="1399">
        <v>0</v>
      </c>
      <c r="BK40" s="1399"/>
      <c r="BL40" s="1399">
        <v>0</v>
      </c>
      <c r="BM40" s="1399"/>
      <c r="BN40" s="1399"/>
      <c r="BO40" s="1399"/>
      <c r="BP40" s="1399"/>
      <c r="BQ40" s="1399">
        <v>0</v>
      </c>
      <c r="BR40" s="1399"/>
      <c r="BS40" s="1399">
        <v>0</v>
      </c>
      <c r="BT40" s="1399"/>
      <c r="BU40" s="1399"/>
      <c r="BV40" s="1399"/>
      <c r="BW40" s="1399"/>
      <c r="BX40" s="1399">
        <v>0</v>
      </c>
      <c r="BY40" s="1399"/>
      <c r="BZ40" s="1399"/>
      <c r="CA40" s="1399"/>
      <c r="CB40" s="1399"/>
      <c r="CC40" s="1399"/>
      <c r="CD40" s="1399">
        <v>0</v>
      </c>
      <c r="CE40" s="1399">
        <v>0</v>
      </c>
      <c r="CF40" s="1399"/>
      <c r="CG40" s="1399"/>
      <c r="CH40" s="1399">
        <v>0</v>
      </c>
      <c r="CI40" s="1399"/>
      <c r="CJ40" s="1399"/>
      <c r="CK40" s="1399"/>
      <c r="CL40" s="1399">
        <v>0</v>
      </c>
      <c r="CM40" s="1399"/>
      <c r="CN40" s="1399"/>
      <c r="CO40" s="1399"/>
      <c r="CP40" s="1399"/>
      <c r="CQ40" s="1399">
        <v>0</v>
      </c>
      <c r="CR40" s="1399">
        <v>0</v>
      </c>
      <c r="CS40" s="1399"/>
      <c r="CT40" s="1399"/>
      <c r="CU40" s="1399">
        <v>0</v>
      </c>
      <c r="CV40" s="1399"/>
      <c r="CW40" s="1399"/>
      <c r="CX40" s="1399"/>
      <c r="CY40" s="1399">
        <v>0</v>
      </c>
      <c r="CZ40" s="1399"/>
      <c r="DA40" s="1399">
        <v>0</v>
      </c>
      <c r="DB40" s="1399">
        <v>0</v>
      </c>
      <c r="DC40" s="1399"/>
      <c r="DD40" s="1399"/>
      <c r="DE40" s="1399"/>
      <c r="DF40" s="1399"/>
      <c r="DG40" s="1399"/>
      <c r="DH40" s="1399">
        <v>45505500.120000005</v>
      </c>
      <c r="DI40" s="1399">
        <v>6764789</v>
      </c>
      <c r="DJ40" s="1399">
        <v>2910511</v>
      </c>
      <c r="DK40" s="1399">
        <v>3834206</v>
      </c>
      <c r="DL40" s="1399">
        <v>31995994.120000001</v>
      </c>
      <c r="DM40" s="1399"/>
      <c r="DN40" s="1399">
        <v>10284720</v>
      </c>
      <c r="DO40" s="1399"/>
      <c r="DP40" s="1399"/>
      <c r="DQ40" s="1399">
        <v>188753532.12</v>
      </c>
      <c r="DR40" s="1350"/>
      <c r="DS40" s="1350"/>
      <c r="DT40" s="1350"/>
    </row>
    <row r="41" spans="2:124" s="947" customFormat="1" ht="15.75">
      <c r="B41" s="1200">
        <v>42917</v>
      </c>
      <c r="C41" s="1399">
        <v>80896162</v>
      </c>
      <c r="D41" s="1399">
        <v>80896162</v>
      </c>
      <c r="E41" s="1399">
        <v>64202600</v>
      </c>
      <c r="F41" s="1399">
        <v>16693562</v>
      </c>
      <c r="G41" s="1399"/>
      <c r="H41" s="1399"/>
      <c r="I41" s="1399"/>
      <c r="J41" s="1399"/>
      <c r="K41" s="1399"/>
      <c r="L41" s="1399"/>
      <c r="M41" s="1399"/>
      <c r="N41" s="1399"/>
      <c r="O41" s="1399">
        <v>41375455</v>
      </c>
      <c r="P41" s="1399">
        <v>15177546</v>
      </c>
      <c r="Q41" s="1399">
        <v>1663658</v>
      </c>
      <c r="R41" s="1399">
        <v>993840</v>
      </c>
      <c r="S41" s="1399">
        <v>669818</v>
      </c>
      <c r="T41" s="1399"/>
      <c r="U41" s="1399">
        <v>13513888</v>
      </c>
      <c r="V41" s="1399">
        <v>5971575</v>
      </c>
      <c r="W41" s="1399">
        <v>7542313</v>
      </c>
      <c r="X41" s="1399"/>
      <c r="Y41" s="1399">
        <v>0</v>
      </c>
      <c r="Z41" s="1399"/>
      <c r="AA41" s="1399"/>
      <c r="AB41" s="1399"/>
      <c r="AC41" s="1399">
        <v>0</v>
      </c>
      <c r="AD41" s="1399"/>
      <c r="AE41" s="1399">
        <v>0</v>
      </c>
      <c r="AF41" s="1399"/>
      <c r="AG41" s="1399">
        <v>9087827</v>
      </c>
      <c r="AH41" s="1399">
        <v>7974419</v>
      </c>
      <c r="AI41" s="1399">
        <v>1113408</v>
      </c>
      <c r="AJ41" s="1399"/>
      <c r="AK41" s="1399">
        <v>5771855</v>
      </c>
      <c r="AL41" s="1399">
        <v>5771855</v>
      </c>
      <c r="AM41" s="1399"/>
      <c r="AN41" s="1399"/>
      <c r="AO41" s="1399">
        <v>6658499</v>
      </c>
      <c r="AP41" s="1399">
        <v>6658499</v>
      </c>
      <c r="AQ41" s="1399">
        <v>0</v>
      </c>
      <c r="AR41" s="1399"/>
      <c r="AS41" s="1399">
        <v>4679728</v>
      </c>
      <c r="AT41" s="1399">
        <v>1350982</v>
      </c>
      <c r="AU41" s="1399">
        <v>3328746</v>
      </c>
      <c r="AV41" s="1399"/>
      <c r="AW41" s="1399">
        <v>0</v>
      </c>
      <c r="AX41" s="1399"/>
      <c r="AY41" s="1399"/>
      <c r="AZ41" s="1399"/>
      <c r="BA41" s="1399"/>
      <c r="BB41" s="1399">
        <v>0</v>
      </c>
      <c r="BC41" s="1399">
        <v>0</v>
      </c>
      <c r="BD41" s="1399"/>
      <c r="BE41" s="1399">
        <v>0</v>
      </c>
      <c r="BF41" s="1399"/>
      <c r="BG41" s="1399"/>
      <c r="BH41" s="1399"/>
      <c r="BI41" s="1399"/>
      <c r="BJ41" s="1399">
        <v>0</v>
      </c>
      <c r="BK41" s="1399"/>
      <c r="BL41" s="1399">
        <v>0</v>
      </c>
      <c r="BM41" s="1399"/>
      <c r="BN41" s="1399"/>
      <c r="BO41" s="1399"/>
      <c r="BP41" s="1399"/>
      <c r="BQ41" s="1399">
        <v>0</v>
      </c>
      <c r="BR41" s="1399"/>
      <c r="BS41" s="1399">
        <v>0</v>
      </c>
      <c r="BT41" s="1399"/>
      <c r="BU41" s="1399"/>
      <c r="BV41" s="1399"/>
      <c r="BW41" s="1399"/>
      <c r="BX41" s="1399">
        <v>0</v>
      </c>
      <c r="BY41" s="1399"/>
      <c r="BZ41" s="1399"/>
      <c r="CA41" s="1399"/>
      <c r="CB41" s="1399"/>
      <c r="CC41" s="1399"/>
      <c r="CD41" s="1399">
        <v>0</v>
      </c>
      <c r="CE41" s="1399">
        <v>0</v>
      </c>
      <c r="CF41" s="1399"/>
      <c r="CG41" s="1399"/>
      <c r="CH41" s="1399">
        <v>0</v>
      </c>
      <c r="CI41" s="1399"/>
      <c r="CJ41" s="1399"/>
      <c r="CK41" s="1399"/>
      <c r="CL41" s="1399">
        <v>0</v>
      </c>
      <c r="CM41" s="1399"/>
      <c r="CN41" s="1399"/>
      <c r="CO41" s="1399"/>
      <c r="CP41" s="1399"/>
      <c r="CQ41" s="1399">
        <v>0</v>
      </c>
      <c r="CR41" s="1399">
        <v>0</v>
      </c>
      <c r="CS41" s="1399"/>
      <c r="CT41" s="1399"/>
      <c r="CU41" s="1399">
        <v>0</v>
      </c>
      <c r="CV41" s="1399"/>
      <c r="CW41" s="1399"/>
      <c r="CX41" s="1399"/>
      <c r="CY41" s="1399">
        <v>0</v>
      </c>
      <c r="CZ41" s="1399"/>
      <c r="DA41" s="1399">
        <v>0</v>
      </c>
      <c r="DB41" s="1399">
        <v>0</v>
      </c>
      <c r="DC41" s="1399"/>
      <c r="DD41" s="1399"/>
      <c r="DE41" s="1399"/>
      <c r="DF41" s="1399"/>
      <c r="DG41" s="1399"/>
      <c r="DH41" s="1399">
        <v>46604936</v>
      </c>
      <c r="DI41" s="1399">
        <v>6675370</v>
      </c>
      <c r="DJ41" s="1399">
        <v>2884840</v>
      </c>
      <c r="DK41" s="1399">
        <v>4821952</v>
      </c>
      <c r="DL41" s="1399">
        <v>32222774</v>
      </c>
      <c r="DM41" s="1399"/>
      <c r="DN41" s="1399">
        <v>8798216.6399999857</v>
      </c>
      <c r="DO41" s="1399"/>
      <c r="DP41" s="1399"/>
      <c r="DQ41" s="1399">
        <v>177674769.63999999</v>
      </c>
      <c r="DR41" s="1350"/>
      <c r="DS41" s="1350"/>
      <c r="DT41" s="1350">
        <v>0</v>
      </c>
    </row>
    <row r="42" spans="2:124">
      <c r="B42" s="1200">
        <v>42948</v>
      </c>
      <c r="C42" s="1399">
        <v>89506213</v>
      </c>
      <c r="D42" s="1399">
        <v>89506213</v>
      </c>
      <c r="E42" s="1399">
        <v>68495104</v>
      </c>
      <c r="F42" s="1399">
        <v>21011109</v>
      </c>
      <c r="G42" s="1399"/>
      <c r="H42" s="1399"/>
      <c r="I42" s="1399"/>
      <c r="J42" s="1399"/>
      <c r="K42" s="1399"/>
      <c r="L42" s="1399"/>
      <c r="M42" s="1399"/>
      <c r="N42" s="1399"/>
      <c r="O42" s="1399">
        <v>42554971</v>
      </c>
      <c r="P42" s="1399">
        <v>15589809</v>
      </c>
      <c r="Q42" s="1399">
        <v>1672236</v>
      </c>
      <c r="R42" s="1399">
        <v>1014613</v>
      </c>
      <c r="S42" s="1399">
        <v>657623</v>
      </c>
      <c r="T42" s="1399"/>
      <c r="U42" s="1399">
        <v>13917573</v>
      </c>
      <c r="V42" s="1399">
        <v>2035926</v>
      </c>
      <c r="W42" s="1399">
        <v>11881647</v>
      </c>
      <c r="X42" s="1399"/>
      <c r="Y42" s="1399">
        <v>0</v>
      </c>
      <c r="Z42" s="1399"/>
      <c r="AA42" s="1399"/>
      <c r="AB42" s="1399"/>
      <c r="AC42" s="1399">
        <v>0</v>
      </c>
      <c r="AD42" s="1399"/>
      <c r="AE42" s="1399">
        <v>0</v>
      </c>
      <c r="AF42" s="1399"/>
      <c r="AG42" s="1399">
        <v>5089723</v>
      </c>
      <c r="AH42" s="1399">
        <v>1950595</v>
      </c>
      <c r="AI42" s="1399">
        <v>3139128</v>
      </c>
      <c r="AJ42" s="1399"/>
      <c r="AK42" s="1399">
        <v>5783361</v>
      </c>
      <c r="AL42" s="1399">
        <v>5783361</v>
      </c>
      <c r="AM42" s="1399"/>
      <c r="AN42" s="1399"/>
      <c r="AO42" s="1399">
        <v>6749221</v>
      </c>
      <c r="AP42" s="1399">
        <v>6749221</v>
      </c>
      <c r="AQ42" s="1399">
        <v>0</v>
      </c>
      <c r="AR42" s="1399"/>
      <c r="AS42" s="1399">
        <v>9342857</v>
      </c>
      <c r="AT42" s="1399">
        <v>6022023</v>
      </c>
      <c r="AU42" s="1399">
        <v>3320834</v>
      </c>
      <c r="AV42" s="1399"/>
      <c r="AW42" s="1399">
        <v>0</v>
      </c>
      <c r="AX42" s="1399"/>
      <c r="AY42" s="1399"/>
      <c r="AZ42" s="1399"/>
      <c r="BA42" s="1399"/>
      <c r="BB42" s="1399">
        <v>0</v>
      </c>
      <c r="BC42" s="1399">
        <v>0</v>
      </c>
      <c r="BD42" s="1399"/>
      <c r="BE42" s="1399">
        <v>0</v>
      </c>
      <c r="BF42" s="1399"/>
      <c r="BG42" s="1399"/>
      <c r="BH42" s="1399"/>
      <c r="BI42" s="1399"/>
      <c r="BJ42" s="1399">
        <v>0</v>
      </c>
      <c r="BK42" s="1399"/>
      <c r="BL42" s="1399">
        <v>0</v>
      </c>
      <c r="BM42" s="1399"/>
      <c r="BN42" s="1399"/>
      <c r="BO42" s="1399"/>
      <c r="BP42" s="1399"/>
      <c r="BQ42" s="1399">
        <v>0</v>
      </c>
      <c r="BR42" s="1399"/>
      <c r="BS42" s="1399">
        <v>0</v>
      </c>
      <c r="BT42" s="1399"/>
      <c r="BU42" s="1399"/>
      <c r="BV42" s="1399"/>
      <c r="BW42" s="1399"/>
      <c r="BX42" s="1399">
        <v>0</v>
      </c>
      <c r="BY42" s="1399"/>
      <c r="BZ42" s="1399"/>
      <c r="CA42" s="1399"/>
      <c r="CB42" s="1399"/>
      <c r="CC42" s="1399"/>
      <c r="CD42" s="1399">
        <v>0</v>
      </c>
      <c r="CE42" s="1399">
        <v>0</v>
      </c>
      <c r="CF42" s="1399"/>
      <c r="CG42" s="1399"/>
      <c r="CH42" s="1399">
        <v>0</v>
      </c>
      <c r="CI42" s="1399"/>
      <c r="CJ42" s="1399"/>
      <c r="CK42" s="1399"/>
      <c r="CL42" s="1399">
        <v>0</v>
      </c>
      <c r="CM42" s="1399"/>
      <c r="CN42" s="1399"/>
      <c r="CO42" s="1399"/>
      <c r="CP42" s="1399"/>
      <c r="CQ42" s="1399">
        <v>0</v>
      </c>
      <c r="CR42" s="1399">
        <v>0</v>
      </c>
      <c r="CS42" s="1399"/>
      <c r="CT42" s="1399"/>
      <c r="CU42" s="1399">
        <v>0</v>
      </c>
      <c r="CV42" s="1399"/>
      <c r="CW42" s="1399"/>
      <c r="CX42" s="1399"/>
      <c r="CY42" s="1399">
        <v>0</v>
      </c>
      <c r="CZ42" s="1399"/>
      <c r="DA42" s="1399">
        <v>0</v>
      </c>
      <c r="DB42" s="1399">
        <v>0</v>
      </c>
      <c r="DC42" s="1399"/>
      <c r="DD42" s="1399"/>
      <c r="DE42" s="1399"/>
      <c r="DF42" s="1399"/>
      <c r="DG42" s="1399"/>
      <c r="DH42" s="1399">
        <v>47962485</v>
      </c>
      <c r="DI42" s="1399">
        <v>6754692</v>
      </c>
      <c r="DJ42" s="1399">
        <v>2865656</v>
      </c>
      <c r="DK42" s="1399">
        <v>5914824</v>
      </c>
      <c r="DL42" s="1399">
        <v>32427313</v>
      </c>
      <c r="DM42" s="1399"/>
      <c r="DN42" s="1399">
        <v>9397898.3100000005</v>
      </c>
      <c r="DO42" s="1399"/>
      <c r="DP42" s="1399"/>
      <c r="DQ42" s="1399">
        <v>189421567.31</v>
      </c>
      <c r="DR42" s="1350"/>
      <c r="DS42" s="1350"/>
      <c r="DT42" s="1350"/>
    </row>
    <row r="43" spans="2:124">
      <c r="B43" s="1200">
        <v>42979</v>
      </c>
      <c r="C43" s="1400">
        <v>88309171</v>
      </c>
      <c r="D43" s="1400">
        <v>88309171</v>
      </c>
      <c r="E43" s="1400">
        <v>68798614</v>
      </c>
      <c r="F43" s="1400">
        <v>19510557</v>
      </c>
      <c r="G43" s="1400"/>
      <c r="H43" s="1400"/>
      <c r="I43" s="1400"/>
      <c r="J43" s="1400"/>
      <c r="K43" s="1400"/>
      <c r="L43" s="1400"/>
      <c r="M43" s="1400"/>
      <c r="N43" s="1400"/>
      <c r="O43" s="1400">
        <v>44320304</v>
      </c>
      <c r="P43" s="1400">
        <v>16668834</v>
      </c>
      <c r="Q43" s="1400">
        <v>1610694</v>
      </c>
      <c r="R43" s="1400">
        <v>1358504</v>
      </c>
      <c r="S43" s="1400">
        <v>252190</v>
      </c>
      <c r="T43" s="1400"/>
      <c r="U43" s="1400">
        <v>15058140</v>
      </c>
      <c r="V43" s="1400">
        <v>7081209</v>
      </c>
      <c r="W43" s="1400">
        <v>7976931</v>
      </c>
      <c r="X43" s="1400"/>
      <c r="Y43" s="1400">
        <v>0</v>
      </c>
      <c r="Z43" s="1400"/>
      <c r="AA43" s="1400"/>
      <c r="AB43" s="1400"/>
      <c r="AC43" s="1400">
        <v>0</v>
      </c>
      <c r="AD43" s="1400"/>
      <c r="AE43" s="1400">
        <v>0</v>
      </c>
      <c r="AF43" s="1400"/>
      <c r="AG43" s="1400">
        <v>5602116</v>
      </c>
      <c r="AH43" s="1400">
        <v>5044684</v>
      </c>
      <c r="AI43" s="1400">
        <v>557432</v>
      </c>
      <c r="AJ43" s="1400"/>
      <c r="AK43" s="1400">
        <v>5798293</v>
      </c>
      <c r="AL43" s="1400">
        <v>5798293</v>
      </c>
      <c r="AM43" s="1400"/>
      <c r="AN43" s="1400"/>
      <c r="AO43" s="1400">
        <v>6804747</v>
      </c>
      <c r="AP43" s="1400">
        <v>6804747</v>
      </c>
      <c r="AQ43" s="1400">
        <v>0</v>
      </c>
      <c r="AR43" s="1400"/>
      <c r="AS43" s="1400">
        <v>9446314</v>
      </c>
      <c r="AT43" s="1400">
        <v>7333417</v>
      </c>
      <c r="AU43" s="1400">
        <v>2112897</v>
      </c>
      <c r="AV43" s="1400"/>
      <c r="AW43" s="1400">
        <v>0</v>
      </c>
      <c r="AX43" s="1400"/>
      <c r="AY43" s="1400"/>
      <c r="AZ43" s="1400"/>
      <c r="BA43" s="1400"/>
      <c r="BB43" s="1400">
        <v>0</v>
      </c>
      <c r="BC43" s="1400">
        <v>0</v>
      </c>
      <c r="BD43" s="1400"/>
      <c r="BE43" s="1400">
        <v>0</v>
      </c>
      <c r="BF43" s="1400"/>
      <c r="BG43" s="1400"/>
      <c r="BH43" s="1400"/>
      <c r="BI43" s="1400"/>
      <c r="BJ43" s="1400">
        <v>0</v>
      </c>
      <c r="BK43" s="1400"/>
      <c r="BL43" s="1400">
        <v>0</v>
      </c>
      <c r="BM43" s="1400"/>
      <c r="BN43" s="1400"/>
      <c r="BO43" s="1400"/>
      <c r="BP43" s="1400"/>
      <c r="BQ43" s="1400">
        <v>0</v>
      </c>
      <c r="BR43" s="1400"/>
      <c r="BS43" s="1400">
        <v>0</v>
      </c>
      <c r="BT43" s="1400"/>
      <c r="BU43" s="1400"/>
      <c r="BV43" s="1400"/>
      <c r="BW43" s="1400"/>
      <c r="BX43" s="1400">
        <v>0</v>
      </c>
      <c r="BY43" s="1400"/>
      <c r="BZ43" s="1400"/>
      <c r="CA43" s="1400"/>
      <c r="CB43" s="1400"/>
      <c r="CC43" s="1400"/>
      <c r="CD43" s="1400">
        <v>0</v>
      </c>
      <c r="CE43" s="1400">
        <v>0</v>
      </c>
      <c r="CF43" s="1400"/>
      <c r="CG43" s="1400"/>
      <c r="CH43" s="1400">
        <v>0</v>
      </c>
      <c r="CI43" s="1400"/>
      <c r="CJ43" s="1400"/>
      <c r="CK43" s="1400"/>
      <c r="CL43" s="1400">
        <v>0</v>
      </c>
      <c r="CM43" s="1400"/>
      <c r="CN43" s="1400"/>
      <c r="CO43" s="1400"/>
      <c r="CP43" s="1400"/>
      <c r="CQ43" s="1400">
        <v>0</v>
      </c>
      <c r="CR43" s="1400">
        <v>0</v>
      </c>
      <c r="CS43" s="1400"/>
      <c r="CT43" s="1400"/>
      <c r="CU43" s="1400">
        <v>0</v>
      </c>
      <c r="CV43" s="1400"/>
      <c r="CW43" s="1400"/>
      <c r="CX43" s="1400"/>
      <c r="CY43" s="1400">
        <v>0</v>
      </c>
      <c r="CZ43" s="1400"/>
      <c r="DA43" s="1400">
        <v>0</v>
      </c>
      <c r="DB43" s="1400">
        <v>0</v>
      </c>
      <c r="DC43" s="1400"/>
      <c r="DD43" s="1400"/>
      <c r="DE43" s="1400"/>
      <c r="DF43" s="1400"/>
      <c r="DG43" s="1400"/>
      <c r="DH43" s="1400">
        <v>50250917</v>
      </c>
      <c r="DI43" s="1400">
        <v>6879726</v>
      </c>
      <c r="DJ43" s="1400">
        <v>2857730</v>
      </c>
      <c r="DK43" s="1400">
        <v>6854803</v>
      </c>
      <c r="DL43" s="1400">
        <v>33658658</v>
      </c>
      <c r="DM43" s="1400"/>
      <c r="DN43" s="1400">
        <v>10513927.029999999</v>
      </c>
      <c r="DO43" s="1400"/>
      <c r="DP43" s="1400"/>
      <c r="DQ43" s="1400">
        <v>193394319.03</v>
      </c>
      <c r="DR43" s="1351"/>
      <c r="DS43" s="1351"/>
      <c r="DT43" s="1351"/>
    </row>
    <row r="44" spans="2:124">
      <c r="B44" s="1203">
        <v>43009</v>
      </c>
      <c r="C44" s="1401">
        <v>86940666</v>
      </c>
      <c r="D44" s="1401">
        <v>86940666</v>
      </c>
      <c r="E44" s="1401">
        <v>69011822</v>
      </c>
      <c r="F44" s="1401">
        <v>17928844</v>
      </c>
      <c r="G44" s="1401"/>
      <c r="H44" s="1401"/>
      <c r="I44" s="1401"/>
      <c r="J44" s="1401"/>
      <c r="K44" s="1401"/>
      <c r="L44" s="1401"/>
      <c r="M44" s="1401"/>
      <c r="N44" s="1401"/>
      <c r="O44" s="1401">
        <v>52314191</v>
      </c>
      <c r="P44" s="1401">
        <v>25856227</v>
      </c>
      <c r="Q44" s="1401">
        <v>1697153</v>
      </c>
      <c r="R44" s="1401">
        <v>1126458</v>
      </c>
      <c r="S44" s="1401">
        <v>570695</v>
      </c>
      <c r="T44" s="1401"/>
      <c r="U44" s="1401">
        <v>24159074</v>
      </c>
      <c r="V44" s="1401">
        <v>6674643</v>
      </c>
      <c r="W44" s="1401">
        <v>17484431</v>
      </c>
      <c r="X44" s="1401"/>
      <c r="Y44" s="1401">
        <v>0</v>
      </c>
      <c r="Z44" s="1401"/>
      <c r="AA44" s="1401"/>
      <c r="AB44" s="1401"/>
      <c r="AC44" s="1401">
        <v>0</v>
      </c>
      <c r="AD44" s="1401"/>
      <c r="AE44" s="1401">
        <v>0</v>
      </c>
      <c r="AF44" s="1401"/>
      <c r="AG44" s="1401">
        <v>9471214</v>
      </c>
      <c r="AH44" s="1401">
        <v>7180864</v>
      </c>
      <c r="AI44" s="1401">
        <v>2290350</v>
      </c>
      <c r="AJ44" s="1401"/>
      <c r="AK44" s="1401">
        <v>5797165</v>
      </c>
      <c r="AL44" s="1401">
        <v>5797165</v>
      </c>
      <c r="AM44" s="1401"/>
      <c r="AN44" s="1401"/>
      <c r="AO44" s="1401">
        <v>6850866</v>
      </c>
      <c r="AP44" s="1401">
        <v>6850866</v>
      </c>
      <c r="AQ44" s="1401">
        <v>0</v>
      </c>
      <c r="AR44" s="1401"/>
      <c r="AS44" s="1401">
        <v>4338719</v>
      </c>
      <c r="AT44" s="1401">
        <v>2256007</v>
      </c>
      <c r="AU44" s="1401">
        <v>2082712</v>
      </c>
      <c r="AV44" s="1401"/>
      <c r="AW44" s="1401">
        <v>0</v>
      </c>
      <c r="AX44" s="1401"/>
      <c r="AY44" s="1401"/>
      <c r="AZ44" s="1401"/>
      <c r="BA44" s="1401"/>
      <c r="BB44" s="1401">
        <v>0</v>
      </c>
      <c r="BC44" s="1401">
        <v>0</v>
      </c>
      <c r="BD44" s="1401"/>
      <c r="BE44" s="1401">
        <v>0</v>
      </c>
      <c r="BF44" s="1401"/>
      <c r="BG44" s="1401"/>
      <c r="BH44" s="1401"/>
      <c r="BI44" s="1401"/>
      <c r="BJ44" s="1401">
        <v>0</v>
      </c>
      <c r="BK44" s="1401"/>
      <c r="BL44" s="1401">
        <v>0</v>
      </c>
      <c r="BM44" s="1401"/>
      <c r="BN44" s="1401"/>
      <c r="BO44" s="1401"/>
      <c r="BP44" s="1401"/>
      <c r="BQ44" s="1401">
        <v>0</v>
      </c>
      <c r="BR44" s="1401"/>
      <c r="BS44" s="1401">
        <v>0</v>
      </c>
      <c r="BT44" s="1401"/>
      <c r="BU44" s="1401"/>
      <c r="BV44" s="1401"/>
      <c r="BW44" s="1401"/>
      <c r="BX44" s="1401">
        <v>0</v>
      </c>
      <c r="BY44" s="1401"/>
      <c r="BZ44" s="1401"/>
      <c r="CA44" s="1401"/>
      <c r="CB44" s="1401"/>
      <c r="CC44" s="1401"/>
      <c r="CD44" s="1401">
        <v>0</v>
      </c>
      <c r="CE44" s="1401">
        <v>0</v>
      </c>
      <c r="CF44" s="1401"/>
      <c r="CG44" s="1401"/>
      <c r="CH44" s="1401">
        <v>0</v>
      </c>
      <c r="CI44" s="1401"/>
      <c r="CJ44" s="1401"/>
      <c r="CK44" s="1401"/>
      <c r="CL44" s="1401">
        <v>0</v>
      </c>
      <c r="CM44" s="1401"/>
      <c r="CN44" s="1401"/>
      <c r="CO44" s="1401"/>
      <c r="CP44" s="1401"/>
      <c r="CQ44" s="1401">
        <v>0</v>
      </c>
      <c r="CR44" s="1401">
        <v>0</v>
      </c>
      <c r="CS44" s="1401"/>
      <c r="CT44" s="1401"/>
      <c r="CU44" s="1401">
        <v>0</v>
      </c>
      <c r="CV44" s="1401"/>
      <c r="CW44" s="1401"/>
      <c r="CX44" s="1401"/>
      <c r="CY44" s="1401">
        <v>0</v>
      </c>
      <c r="CZ44" s="1401"/>
      <c r="DA44" s="1401">
        <v>0</v>
      </c>
      <c r="DB44" s="1401">
        <v>0</v>
      </c>
      <c r="DC44" s="1401"/>
      <c r="DD44" s="1401"/>
      <c r="DE44" s="1401"/>
      <c r="DF44" s="1401"/>
      <c r="DG44" s="1401"/>
      <c r="DH44" s="1401">
        <v>53419145</v>
      </c>
      <c r="DI44" s="1401">
        <v>6758261</v>
      </c>
      <c r="DJ44" s="1401">
        <v>2835460</v>
      </c>
      <c r="DK44" s="1401">
        <v>8098470</v>
      </c>
      <c r="DL44" s="1401">
        <v>35726954</v>
      </c>
      <c r="DM44" s="1401"/>
      <c r="DN44" s="1401">
        <v>10636894.74</v>
      </c>
      <c r="DO44" s="1401"/>
      <c r="DP44" s="1401"/>
      <c r="DQ44" s="1401">
        <v>203310896.74000001</v>
      </c>
      <c r="DR44" s="1352"/>
      <c r="DS44" s="1352"/>
      <c r="DT44" s="1352"/>
    </row>
    <row r="45" spans="2:124" s="1353" customFormat="1">
      <c r="B45" s="1354">
        <v>43040</v>
      </c>
      <c r="C45" s="1404">
        <v>97477577</v>
      </c>
      <c r="D45" s="1404">
        <v>97477577</v>
      </c>
      <c r="E45" s="1404">
        <v>73304162</v>
      </c>
      <c r="F45" s="1404">
        <v>24173415</v>
      </c>
      <c r="G45" s="1404"/>
      <c r="H45" s="1404"/>
      <c r="I45" s="1404"/>
      <c r="J45" s="1404"/>
      <c r="K45" s="1404"/>
      <c r="L45" s="1404"/>
      <c r="M45" s="1404"/>
      <c r="N45" s="1404"/>
      <c r="O45" s="1404">
        <v>52341375</v>
      </c>
      <c r="P45" s="1404">
        <v>24863850</v>
      </c>
      <c r="Q45" s="1404">
        <v>1186347</v>
      </c>
      <c r="R45" s="1404">
        <v>711023</v>
      </c>
      <c r="S45" s="1404">
        <v>475324</v>
      </c>
      <c r="T45" s="1404"/>
      <c r="U45" s="1404">
        <v>23677503</v>
      </c>
      <c r="V45" s="1404">
        <v>4215048</v>
      </c>
      <c r="W45" s="1404">
        <v>19462455</v>
      </c>
      <c r="X45" s="1404"/>
      <c r="Y45" s="1404">
        <v>0</v>
      </c>
      <c r="Z45" s="1404"/>
      <c r="AA45" s="1404"/>
      <c r="AB45" s="1404"/>
      <c r="AC45" s="1404">
        <v>0</v>
      </c>
      <c r="AD45" s="1404"/>
      <c r="AE45" s="1404">
        <v>0</v>
      </c>
      <c r="AF45" s="1404"/>
      <c r="AG45" s="1404">
        <v>11883467</v>
      </c>
      <c r="AH45" s="1404">
        <v>10366779</v>
      </c>
      <c r="AI45" s="1404">
        <v>1516688</v>
      </c>
      <c r="AJ45" s="1404"/>
      <c r="AK45" s="1404">
        <v>5795536</v>
      </c>
      <c r="AL45" s="1404">
        <v>5795536</v>
      </c>
      <c r="AM45" s="1404"/>
      <c r="AN45" s="1404"/>
      <c r="AO45" s="1404">
        <v>5386079</v>
      </c>
      <c r="AP45" s="1404">
        <v>5386079</v>
      </c>
      <c r="AQ45" s="1404">
        <v>0</v>
      </c>
      <c r="AR45" s="1404"/>
      <c r="AS45" s="1404">
        <v>4412443</v>
      </c>
      <c r="AT45" s="1404">
        <v>911424</v>
      </c>
      <c r="AU45" s="1404">
        <v>3501019</v>
      </c>
      <c r="AV45" s="1404"/>
      <c r="AW45" s="1404">
        <v>0</v>
      </c>
      <c r="AX45" s="1404"/>
      <c r="AY45" s="1404"/>
      <c r="AZ45" s="1404"/>
      <c r="BA45" s="1404"/>
      <c r="BB45" s="1404">
        <v>0</v>
      </c>
      <c r="BC45" s="1404">
        <v>0</v>
      </c>
      <c r="BD45" s="1404"/>
      <c r="BE45" s="1404">
        <v>0</v>
      </c>
      <c r="BF45" s="1404"/>
      <c r="BG45" s="1404"/>
      <c r="BH45" s="1404"/>
      <c r="BI45" s="1404"/>
      <c r="BJ45" s="1404">
        <v>0</v>
      </c>
      <c r="BK45" s="1404"/>
      <c r="BL45" s="1404">
        <v>0</v>
      </c>
      <c r="BM45" s="1404"/>
      <c r="BN45" s="1404"/>
      <c r="BO45" s="1404"/>
      <c r="BP45" s="1404"/>
      <c r="BQ45" s="1404">
        <v>0</v>
      </c>
      <c r="BR45" s="1404"/>
      <c r="BS45" s="1404">
        <v>0</v>
      </c>
      <c r="BT45" s="1404"/>
      <c r="BU45" s="1404"/>
      <c r="BV45" s="1404"/>
      <c r="BW45" s="1404"/>
      <c r="BX45" s="1404">
        <v>0</v>
      </c>
      <c r="BY45" s="1404"/>
      <c r="BZ45" s="1404"/>
      <c r="CA45" s="1404"/>
      <c r="CB45" s="1404"/>
      <c r="CC45" s="1404"/>
      <c r="CD45" s="1404">
        <v>0</v>
      </c>
      <c r="CE45" s="1404">
        <v>0</v>
      </c>
      <c r="CF45" s="1404"/>
      <c r="CG45" s="1404"/>
      <c r="CH45" s="1404">
        <v>0</v>
      </c>
      <c r="CI45" s="1404"/>
      <c r="CJ45" s="1404"/>
      <c r="CK45" s="1404"/>
      <c r="CL45" s="1404">
        <v>0</v>
      </c>
      <c r="CM45" s="1404"/>
      <c r="CN45" s="1404"/>
      <c r="CO45" s="1404"/>
      <c r="CP45" s="1404"/>
      <c r="CQ45" s="1404">
        <v>0</v>
      </c>
      <c r="CR45" s="1404">
        <v>0</v>
      </c>
      <c r="CS45" s="1404"/>
      <c r="CT45" s="1404"/>
      <c r="CU45" s="1404">
        <v>0</v>
      </c>
      <c r="CV45" s="1404"/>
      <c r="CW45" s="1404"/>
      <c r="CX45" s="1404"/>
      <c r="CY45" s="1404">
        <v>0</v>
      </c>
      <c r="CZ45" s="1404"/>
      <c r="DA45" s="1404">
        <v>0</v>
      </c>
      <c r="DB45" s="1404">
        <v>0</v>
      </c>
      <c r="DC45" s="1404"/>
      <c r="DD45" s="1404"/>
      <c r="DE45" s="1404"/>
      <c r="DF45" s="1404"/>
      <c r="DG45" s="1404"/>
      <c r="DH45" s="1404">
        <v>53042917</v>
      </c>
      <c r="DI45" s="1404">
        <v>6839561</v>
      </c>
      <c r="DJ45" s="1404">
        <v>2819147</v>
      </c>
      <c r="DK45" s="1404">
        <v>9369164</v>
      </c>
      <c r="DL45" s="1404">
        <v>34015045</v>
      </c>
      <c r="DM45" s="1404"/>
      <c r="DN45" s="1404">
        <v>10957352.15</v>
      </c>
      <c r="DO45" s="1404"/>
      <c r="DP45" s="1404"/>
      <c r="DQ45" s="1404">
        <v>213819221.15000001</v>
      </c>
      <c r="DR45" s="1358"/>
      <c r="DS45" s="1358"/>
      <c r="DT45" s="1358"/>
    </row>
    <row r="46" spans="2:124" s="1345" customFormat="1">
      <c r="B46" s="1346">
        <v>43070</v>
      </c>
      <c r="C46" s="1396">
        <v>110028286</v>
      </c>
      <c r="D46" s="1396">
        <v>110028286</v>
      </c>
      <c r="E46" s="1396">
        <v>77940481</v>
      </c>
      <c r="F46" s="1396">
        <v>32087805</v>
      </c>
      <c r="G46" s="1396"/>
      <c r="H46" s="1396"/>
      <c r="I46" s="1396"/>
      <c r="J46" s="1396"/>
      <c r="K46" s="1396"/>
      <c r="L46" s="1396"/>
      <c r="M46" s="1396"/>
      <c r="N46" s="1396"/>
      <c r="O46" s="1396">
        <v>49500604</v>
      </c>
      <c r="P46" s="1396">
        <v>22673501</v>
      </c>
      <c r="Q46" s="1396">
        <v>1454568</v>
      </c>
      <c r="R46" s="1396">
        <v>1315113</v>
      </c>
      <c r="S46" s="1396">
        <v>139455</v>
      </c>
      <c r="T46" s="1396"/>
      <c r="U46" s="1396">
        <v>21218933</v>
      </c>
      <c r="V46" s="1396">
        <v>6356934</v>
      </c>
      <c r="W46" s="1396">
        <v>14861999</v>
      </c>
      <c r="X46" s="1396"/>
      <c r="Y46" s="1396">
        <v>0</v>
      </c>
      <c r="Z46" s="1396"/>
      <c r="AA46" s="1396"/>
      <c r="AB46" s="1396"/>
      <c r="AC46" s="1396">
        <v>0</v>
      </c>
      <c r="AD46" s="1396"/>
      <c r="AE46" s="1396">
        <v>0</v>
      </c>
      <c r="AF46" s="1396"/>
      <c r="AG46" s="1396">
        <v>12184585</v>
      </c>
      <c r="AH46" s="1396">
        <v>9862823</v>
      </c>
      <c r="AI46" s="1396">
        <v>2321762</v>
      </c>
      <c r="AJ46" s="1396"/>
      <c r="AK46" s="1396">
        <v>5989693</v>
      </c>
      <c r="AL46" s="1396">
        <v>5989693</v>
      </c>
      <c r="AM46" s="1396"/>
      <c r="AN46" s="1396"/>
      <c r="AO46" s="1396">
        <v>4819465</v>
      </c>
      <c r="AP46" s="1396">
        <v>4272090</v>
      </c>
      <c r="AQ46" s="1396">
        <v>547375</v>
      </c>
      <c r="AR46" s="1396"/>
      <c r="AS46" s="1396">
        <v>3833360</v>
      </c>
      <c r="AT46" s="1396">
        <v>1489939</v>
      </c>
      <c r="AU46" s="1396">
        <v>2343421</v>
      </c>
      <c r="AV46" s="1396"/>
      <c r="AW46" s="1396">
        <v>0</v>
      </c>
      <c r="AX46" s="1396"/>
      <c r="AY46" s="1396"/>
      <c r="AZ46" s="1396"/>
      <c r="BA46" s="1396"/>
      <c r="BB46" s="1396">
        <v>0</v>
      </c>
      <c r="BC46" s="1396">
        <v>0</v>
      </c>
      <c r="BD46" s="1396"/>
      <c r="BE46" s="1396">
        <v>0</v>
      </c>
      <c r="BF46" s="1396"/>
      <c r="BG46" s="1396"/>
      <c r="BH46" s="1396"/>
      <c r="BI46" s="1396"/>
      <c r="BJ46" s="1396">
        <v>0</v>
      </c>
      <c r="BK46" s="1396"/>
      <c r="BL46" s="1396">
        <v>0</v>
      </c>
      <c r="BM46" s="1396"/>
      <c r="BN46" s="1396"/>
      <c r="BO46" s="1396"/>
      <c r="BP46" s="1396"/>
      <c r="BQ46" s="1396">
        <v>0</v>
      </c>
      <c r="BR46" s="1396"/>
      <c r="BS46" s="1396">
        <v>0</v>
      </c>
      <c r="BT46" s="1396"/>
      <c r="BU46" s="1396"/>
      <c r="BV46" s="1396"/>
      <c r="BW46" s="1396"/>
      <c r="BX46" s="1396">
        <v>0</v>
      </c>
      <c r="BY46" s="1396"/>
      <c r="BZ46" s="1396"/>
      <c r="CA46" s="1396"/>
      <c r="CB46" s="1396"/>
      <c r="CC46" s="1396"/>
      <c r="CD46" s="1396">
        <v>0</v>
      </c>
      <c r="CE46" s="1396">
        <v>0</v>
      </c>
      <c r="CF46" s="1396"/>
      <c r="CG46" s="1396"/>
      <c r="CH46" s="1396">
        <v>0</v>
      </c>
      <c r="CI46" s="1396"/>
      <c r="CJ46" s="1396"/>
      <c r="CK46" s="1396"/>
      <c r="CL46" s="1396">
        <v>0</v>
      </c>
      <c r="CM46" s="1396"/>
      <c r="CN46" s="1396"/>
      <c r="CO46" s="1396"/>
      <c r="CP46" s="1396"/>
      <c r="CQ46" s="1396">
        <v>0</v>
      </c>
      <c r="CR46" s="1396">
        <v>0</v>
      </c>
      <c r="CS46" s="1396"/>
      <c r="CT46" s="1396"/>
      <c r="CU46" s="1396">
        <v>0</v>
      </c>
      <c r="CV46" s="1396"/>
      <c r="CW46" s="1396"/>
      <c r="CX46" s="1396"/>
      <c r="CY46" s="1396">
        <v>0</v>
      </c>
      <c r="CZ46" s="1396"/>
      <c r="DA46" s="1396">
        <v>0</v>
      </c>
      <c r="DB46" s="1396">
        <v>0</v>
      </c>
      <c r="DC46" s="1396"/>
      <c r="DD46" s="1396"/>
      <c r="DE46" s="1396"/>
      <c r="DF46" s="1396"/>
      <c r="DG46" s="1396"/>
      <c r="DH46" s="1396">
        <v>54449964.57</v>
      </c>
      <c r="DI46" s="1396">
        <v>6918830</v>
      </c>
      <c r="DJ46" s="1396">
        <v>2820797</v>
      </c>
      <c r="DK46" s="1396">
        <v>11352959</v>
      </c>
      <c r="DL46" s="1396">
        <v>33357378.57</v>
      </c>
      <c r="DM46" s="1396"/>
      <c r="DN46" s="1396">
        <v>12728165</v>
      </c>
      <c r="DO46" s="1396"/>
      <c r="DP46" s="1396"/>
      <c r="DQ46" s="1396">
        <v>226707019.56999999</v>
      </c>
      <c r="DR46" s="1347"/>
      <c r="DS46" s="1347"/>
      <c r="DT46" s="1347"/>
    </row>
    <row r="47" spans="2:124" s="1353" customFormat="1">
      <c r="C47" s="1404"/>
      <c r="D47" s="1404"/>
      <c r="E47" s="1404"/>
      <c r="F47" s="1404"/>
      <c r="G47" s="1404"/>
      <c r="H47" s="1404"/>
      <c r="I47" s="1404"/>
      <c r="J47" s="1404"/>
      <c r="K47" s="1404"/>
      <c r="L47" s="1404"/>
      <c r="M47" s="1404"/>
      <c r="N47" s="1404"/>
      <c r="O47" s="1404"/>
      <c r="P47" s="1404"/>
      <c r="Q47" s="1404"/>
      <c r="R47" s="1404"/>
      <c r="S47" s="1404"/>
      <c r="T47" s="1404"/>
      <c r="U47" s="1404"/>
      <c r="V47" s="1404"/>
      <c r="W47" s="1404"/>
      <c r="X47" s="1404"/>
      <c r="Y47" s="1404"/>
      <c r="Z47" s="1404"/>
      <c r="AA47" s="1404"/>
      <c r="AB47" s="1404"/>
      <c r="AC47" s="1404"/>
      <c r="AD47" s="1404"/>
      <c r="AE47" s="1404"/>
      <c r="AF47" s="1404"/>
      <c r="AG47" s="1404"/>
      <c r="AH47" s="1404"/>
      <c r="AI47" s="1404"/>
      <c r="AJ47" s="1404"/>
      <c r="AK47" s="1404"/>
      <c r="AL47" s="1404"/>
      <c r="AM47" s="1404"/>
      <c r="AN47" s="1404"/>
      <c r="AO47" s="1404"/>
      <c r="AP47" s="1404"/>
      <c r="AQ47" s="1404"/>
      <c r="AR47" s="1404"/>
      <c r="AS47" s="1404"/>
      <c r="AT47" s="1404"/>
      <c r="AU47" s="1404"/>
      <c r="AV47" s="1404"/>
      <c r="AW47" s="1404"/>
      <c r="AX47" s="1404"/>
      <c r="AY47" s="1404"/>
      <c r="AZ47" s="1404"/>
      <c r="BA47" s="1404"/>
      <c r="BB47" s="1404"/>
      <c r="BC47" s="1404"/>
      <c r="BD47" s="1404"/>
      <c r="BE47" s="1404"/>
      <c r="BF47" s="1404"/>
      <c r="BG47" s="1404"/>
      <c r="BH47" s="1404"/>
      <c r="BI47" s="1404"/>
      <c r="BJ47" s="1404"/>
      <c r="BK47" s="1404"/>
      <c r="BL47" s="1404"/>
      <c r="BM47" s="1404"/>
      <c r="BN47" s="1404"/>
      <c r="BO47" s="1404"/>
      <c r="BP47" s="1404"/>
      <c r="BQ47" s="1404"/>
      <c r="BR47" s="1404"/>
      <c r="BS47" s="1404"/>
      <c r="BT47" s="1404"/>
      <c r="BU47" s="1404"/>
      <c r="BV47" s="1404"/>
      <c r="BW47" s="1404"/>
      <c r="BX47" s="1404"/>
      <c r="BY47" s="1404"/>
      <c r="BZ47" s="1404"/>
      <c r="CA47" s="1404"/>
      <c r="CB47" s="1404"/>
      <c r="CC47" s="1404"/>
      <c r="CD47" s="1404"/>
      <c r="CE47" s="1404"/>
      <c r="CF47" s="1404"/>
      <c r="CG47" s="1404"/>
      <c r="CH47" s="1404"/>
      <c r="CI47" s="1404"/>
      <c r="CJ47" s="1404"/>
      <c r="CK47" s="1404"/>
      <c r="CL47" s="1404"/>
      <c r="CM47" s="1404"/>
      <c r="CN47" s="1404"/>
      <c r="CO47" s="1404"/>
      <c r="CP47" s="1404"/>
      <c r="CQ47" s="1404"/>
      <c r="CR47" s="1404"/>
      <c r="CS47" s="1404"/>
      <c r="CT47" s="1404"/>
      <c r="CU47" s="1404"/>
      <c r="CV47" s="1404"/>
      <c r="CW47" s="1404"/>
      <c r="CX47" s="1404"/>
      <c r="CY47" s="1404"/>
      <c r="CZ47" s="1404"/>
      <c r="DA47" s="1404"/>
      <c r="DB47" s="1404"/>
      <c r="DC47" s="1404"/>
      <c r="DD47" s="1404"/>
      <c r="DE47" s="1404"/>
      <c r="DF47" s="1404"/>
      <c r="DG47" s="1404"/>
      <c r="DH47" s="1404"/>
      <c r="DI47" s="1404"/>
      <c r="DJ47" s="1404"/>
      <c r="DK47" s="1404"/>
      <c r="DL47" s="1404"/>
      <c r="DM47" s="1404"/>
      <c r="DN47" s="1404"/>
      <c r="DO47" s="1404"/>
      <c r="DP47" s="1404"/>
      <c r="DQ47" s="1404"/>
      <c r="DR47" s="1358"/>
      <c r="DS47" s="1358"/>
      <c r="DT47" s="1358"/>
    </row>
    <row r="48" spans="2:124" s="1353" customFormat="1">
      <c r="C48" s="1404"/>
      <c r="D48" s="1404"/>
      <c r="E48" s="1404"/>
      <c r="F48" s="1404"/>
      <c r="G48" s="1404"/>
      <c r="H48" s="1404"/>
      <c r="I48" s="1404"/>
      <c r="J48" s="1404"/>
      <c r="K48" s="1404"/>
      <c r="L48" s="1404"/>
      <c r="M48" s="1404"/>
      <c r="N48" s="1404"/>
      <c r="O48" s="1404"/>
      <c r="P48" s="1404"/>
      <c r="Q48" s="1404"/>
      <c r="R48" s="1404"/>
      <c r="S48" s="1404"/>
      <c r="T48" s="1404"/>
      <c r="U48" s="1404"/>
      <c r="V48" s="1404"/>
      <c r="W48" s="1404"/>
      <c r="X48" s="1404"/>
      <c r="Y48" s="1404"/>
      <c r="Z48" s="1404"/>
      <c r="AA48" s="1404"/>
      <c r="AB48" s="1404"/>
      <c r="AC48" s="1404"/>
      <c r="AD48" s="1404"/>
      <c r="AE48" s="1404"/>
      <c r="AF48" s="1404"/>
      <c r="AG48" s="1404"/>
      <c r="AH48" s="1404"/>
      <c r="AI48" s="1404"/>
      <c r="AJ48" s="1404"/>
      <c r="AK48" s="1404"/>
      <c r="AL48" s="1404"/>
      <c r="AM48" s="1404"/>
      <c r="AN48" s="1404"/>
      <c r="AO48" s="1404"/>
      <c r="AP48" s="1404"/>
      <c r="AQ48" s="1404"/>
      <c r="AR48" s="1404"/>
      <c r="AS48" s="1404"/>
      <c r="AT48" s="1404"/>
      <c r="AU48" s="1404"/>
      <c r="AV48" s="1404"/>
      <c r="AW48" s="1404"/>
      <c r="AX48" s="1404"/>
      <c r="AY48" s="1404"/>
      <c r="AZ48" s="1404"/>
      <c r="BA48" s="1404"/>
      <c r="BB48" s="1404"/>
      <c r="BC48" s="1404"/>
      <c r="BD48" s="1404"/>
      <c r="BE48" s="1404"/>
      <c r="BF48" s="1404"/>
      <c r="BG48" s="1404"/>
      <c r="BH48" s="1404"/>
      <c r="BI48" s="1404"/>
      <c r="BJ48" s="1404"/>
      <c r="BK48" s="1404"/>
      <c r="BL48" s="1404"/>
      <c r="BM48" s="1404"/>
      <c r="BN48" s="1404"/>
      <c r="BO48" s="1404"/>
      <c r="BP48" s="1404"/>
      <c r="BQ48" s="1404"/>
      <c r="BR48" s="1404"/>
      <c r="BS48" s="1404"/>
      <c r="BT48" s="1404"/>
      <c r="BU48" s="1404"/>
      <c r="BV48" s="1404"/>
      <c r="BW48" s="1404"/>
      <c r="BX48" s="1404"/>
      <c r="BY48" s="1404"/>
      <c r="BZ48" s="1404"/>
      <c r="CA48" s="1404"/>
      <c r="CB48" s="1404"/>
      <c r="CC48" s="1404"/>
      <c r="CD48" s="1404"/>
      <c r="CE48" s="1404"/>
      <c r="CF48" s="1404"/>
      <c r="CG48" s="1404"/>
      <c r="CH48" s="1404"/>
      <c r="CI48" s="1404"/>
      <c r="CJ48" s="1404"/>
      <c r="CK48" s="1404"/>
      <c r="CL48" s="1404"/>
      <c r="CM48" s="1404"/>
      <c r="CN48" s="1404"/>
      <c r="CO48" s="1404"/>
      <c r="CP48" s="1404"/>
      <c r="CQ48" s="1404"/>
      <c r="CR48" s="1404"/>
      <c r="CS48" s="1404"/>
      <c r="CT48" s="1404"/>
      <c r="CU48" s="1404"/>
      <c r="CV48" s="1404"/>
      <c r="CW48" s="1404"/>
      <c r="CX48" s="1404"/>
      <c r="CY48" s="1404"/>
      <c r="CZ48" s="1404"/>
      <c r="DA48" s="1404"/>
      <c r="DB48" s="1404"/>
      <c r="DC48" s="1404"/>
      <c r="DD48" s="1404"/>
      <c r="DE48" s="1404"/>
      <c r="DF48" s="1404"/>
      <c r="DG48" s="1404"/>
      <c r="DH48" s="1404"/>
      <c r="DI48" s="1404"/>
      <c r="DJ48" s="1404"/>
      <c r="DK48" s="1404"/>
      <c r="DL48" s="1404"/>
      <c r="DM48" s="1404"/>
      <c r="DN48" s="1404"/>
      <c r="DO48" s="1404"/>
      <c r="DP48" s="1404"/>
      <c r="DQ48" s="1404"/>
      <c r="DR48" s="1358"/>
      <c r="DS48" s="1358"/>
      <c r="DT48" s="1358"/>
    </row>
    <row r="49" spans="2:124" s="1353" customFormat="1">
      <c r="B49" s="1346">
        <v>43101</v>
      </c>
      <c r="C49" s="1404">
        <v>94159842</v>
      </c>
      <c r="D49" s="1404">
        <v>94159842</v>
      </c>
      <c r="E49" s="1404">
        <v>72261790</v>
      </c>
      <c r="F49" s="1404">
        <v>21898052</v>
      </c>
      <c r="G49" s="1404"/>
      <c r="H49" s="1404"/>
      <c r="I49" s="1404"/>
      <c r="J49" s="1404"/>
      <c r="K49" s="1404"/>
      <c r="L49" s="1404"/>
      <c r="M49" s="1404"/>
      <c r="N49" s="1404"/>
      <c r="O49" s="1404">
        <v>48317822</v>
      </c>
      <c r="P49" s="1404">
        <v>22915699</v>
      </c>
      <c r="Q49" s="1404">
        <v>1571024</v>
      </c>
      <c r="R49" s="1404">
        <v>1044293</v>
      </c>
      <c r="S49" s="1404">
        <v>526731</v>
      </c>
      <c r="T49" s="1404"/>
      <c r="U49" s="1404">
        <v>21344675</v>
      </c>
      <c r="V49" s="1404">
        <v>6479299</v>
      </c>
      <c r="W49" s="1404">
        <v>14865376</v>
      </c>
      <c r="X49" s="1404"/>
      <c r="Y49" s="1404">
        <v>0</v>
      </c>
      <c r="Z49" s="1404"/>
      <c r="AA49" s="1404"/>
      <c r="AB49" s="1404"/>
      <c r="AC49" s="1404">
        <v>0</v>
      </c>
      <c r="AD49" s="1404"/>
      <c r="AE49" s="1404">
        <v>0</v>
      </c>
      <c r="AF49" s="1404"/>
      <c r="AG49" s="1404">
        <v>10167844</v>
      </c>
      <c r="AH49" s="1404">
        <v>8746945</v>
      </c>
      <c r="AI49" s="1404">
        <v>1420899</v>
      </c>
      <c r="AJ49" s="1404"/>
      <c r="AK49" s="1404">
        <v>5949059</v>
      </c>
      <c r="AL49" s="1404">
        <v>5949059</v>
      </c>
      <c r="AM49" s="1404"/>
      <c r="AN49" s="1404"/>
      <c r="AO49" s="1404">
        <v>4823860</v>
      </c>
      <c r="AP49" s="1404">
        <v>4770618</v>
      </c>
      <c r="AQ49" s="1404">
        <v>53242</v>
      </c>
      <c r="AR49" s="1404"/>
      <c r="AS49" s="1404">
        <v>4461360</v>
      </c>
      <c r="AT49" s="1404">
        <v>1503369</v>
      </c>
      <c r="AU49" s="1404">
        <v>2957991</v>
      </c>
      <c r="AV49" s="1404"/>
      <c r="AW49" s="1404">
        <v>0</v>
      </c>
      <c r="AX49" s="1404"/>
      <c r="AY49" s="1404"/>
      <c r="AZ49" s="1404"/>
      <c r="BA49" s="1404"/>
      <c r="BB49" s="1404">
        <v>0</v>
      </c>
      <c r="BC49" s="1404">
        <v>0</v>
      </c>
      <c r="BD49" s="1404"/>
      <c r="BE49" s="1404">
        <v>0</v>
      </c>
      <c r="BF49" s="1404"/>
      <c r="BG49" s="1404"/>
      <c r="BH49" s="1404"/>
      <c r="BI49" s="1404"/>
      <c r="BJ49" s="1404">
        <v>0</v>
      </c>
      <c r="BK49" s="1404"/>
      <c r="BL49" s="1404">
        <v>0</v>
      </c>
      <c r="BM49" s="1404"/>
      <c r="BN49" s="1404"/>
      <c r="BO49" s="1404"/>
      <c r="BP49" s="1404"/>
      <c r="BQ49" s="1404">
        <v>0</v>
      </c>
      <c r="BR49" s="1404"/>
      <c r="BS49" s="1404">
        <v>0</v>
      </c>
      <c r="BT49" s="1404"/>
      <c r="BU49" s="1404"/>
      <c r="BV49" s="1404"/>
      <c r="BW49" s="1404"/>
      <c r="BX49" s="1404">
        <v>0</v>
      </c>
      <c r="BY49" s="1404"/>
      <c r="BZ49" s="1404"/>
      <c r="CA49" s="1404"/>
      <c r="CB49" s="1404"/>
      <c r="CC49" s="1404"/>
      <c r="CD49" s="1404">
        <v>0</v>
      </c>
      <c r="CE49" s="1404">
        <v>0</v>
      </c>
      <c r="CF49" s="1404"/>
      <c r="CG49" s="1404"/>
      <c r="CH49" s="1404">
        <v>0</v>
      </c>
      <c r="CI49" s="1404"/>
      <c r="CJ49" s="1404"/>
      <c r="CK49" s="1404"/>
      <c r="CL49" s="1404">
        <v>0</v>
      </c>
      <c r="CM49" s="1404"/>
      <c r="CN49" s="1404"/>
      <c r="CO49" s="1404"/>
      <c r="CP49" s="1404"/>
      <c r="CQ49" s="1404">
        <v>0</v>
      </c>
      <c r="CR49" s="1404">
        <v>0</v>
      </c>
      <c r="CS49" s="1404"/>
      <c r="CT49" s="1404"/>
      <c r="CU49" s="1404">
        <v>0</v>
      </c>
      <c r="CV49" s="1404"/>
      <c r="CW49" s="1404"/>
      <c r="CX49" s="1404"/>
      <c r="CY49" s="1404">
        <v>0</v>
      </c>
      <c r="CZ49" s="1404"/>
      <c r="DA49" s="1404">
        <v>0</v>
      </c>
      <c r="DB49" s="1404">
        <v>0</v>
      </c>
      <c r="DC49" s="1404"/>
      <c r="DD49" s="1404"/>
      <c r="DE49" s="1404"/>
      <c r="DF49" s="1404"/>
      <c r="DG49" s="1404"/>
      <c r="DH49" s="1404">
        <v>51379435</v>
      </c>
      <c r="DI49" s="1404">
        <v>8090978</v>
      </c>
      <c r="DJ49" s="1404">
        <v>5468095</v>
      </c>
      <c r="DK49" s="1404">
        <v>1262958</v>
      </c>
      <c r="DL49" s="1404">
        <v>36557404</v>
      </c>
      <c r="DM49" s="1404"/>
      <c r="DN49" s="1404">
        <v>11516495.610000014</v>
      </c>
      <c r="DO49" s="1404"/>
      <c r="DP49" s="1404"/>
      <c r="DQ49" s="1404">
        <v>205373594.61000001</v>
      </c>
      <c r="DR49" s="1358"/>
      <c r="DS49" s="1358"/>
      <c r="DT49" s="1358"/>
    </row>
    <row r="50" spans="2:124" s="1353" customFormat="1">
      <c r="B50" s="1346">
        <v>43132</v>
      </c>
      <c r="C50" s="1404">
        <v>101419610</v>
      </c>
      <c r="D50" s="1404">
        <v>101419610</v>
      </c>
      <c r="E50" s="1404">
        <v>77228117</v>
      </c>
      <c r="F50" s="1404">
        <v>24191493</v>
      </c>
      <c r="G50" s="1404"/>
      <c r="H50" s="1404"/>
      <c r="I50" s="1404"/>
      <c r="J50" s="1404"/>
      <c r="K50" s="1404"/>
      <c r="L50" s="1404"/>
      <c r="M50" s="1404"/>
      <c r="N50" s="1404"/>
      <c r="O50" s="1404">
        <v>52663419</v>
      </c>
      <c r="P50" s="1404">
        <v>24953608</v>
      </c>
      <c r="Q50" s="1404">
        <v>2743444</v>
      </c>
      <c r="R50" s="1404">
        <v>1191061</v>
      </c>
      <c r="S50" s="1404">
        <v>1552383</v>
      </c>
      <c r="T50" s="1404"/>
      <c r="U50" s="1404">
        <v>22210164</v>
      </c>
      <c r="V50" s="1404">
        <v>6949589</v>
      </c>
      <c r="W50" s="1404">
        <v>15260575</v>
      </c>
      <c r="X50" s="1404"/>
      <c r="Y50" s="1404">
        <v>0</v>
      </c>
      <c r="Z50" s="1404"/>
      <c r="AA50" s="1404"/>
      <c r="AB50" s="1404"/>
      <c r="AC50" s="1404">
        <v>0</v>
      </c>
      <c r="AD50" s="1404"/>
      <c r="AE50" s="1404">
        <v>0</v>
      </c>
      <c r="AF50" s="1404"/>
      <c r="AG50" s="1404">
        <v>10690137</v>
      </c>
      <c r="AH50" s="1404">
        <v>7696953</v>
      </c>
      <c r="AI50" s="1404">
        <v>2993184</v>
      </c>
      <c r="AJ50" s="1404"/>
      <c r="AK50" s="1404">
        <v>5829055</v>
      </c>
      <c r="AL50" s="1404">
        <v>5717199</v>
      </c>
      <c r="AM50" s="1404">
        <v>111856</v>
      </c>
      <c r="AN50" s="1404"/>
      <c r="AO50" s="1404">
        <v>5907690</v>
      </c>
      <c r="AP50" s="1404">
        <v>4233145</v>
      </c>
      <c r="AQ50" s="1404">
        <v>1674545</v>
      </c>
      <c r="AR50" s="1404"/>
      <c r="AS50" s="1404">
        <v>5282929</v>
      </c>
      <c r="AT50" s="1404">
        <v>1633272</v>
      </c>
      <c r="AU50" s="1404">
        <v>3649657</v>
      </c>
      <c r="AV50" s="1404"/>
      <c r="AW50" s="1404">
        <v>0</v>
      </c>
      <c r="AX50" s="1404"/>
      <c r="AY50" s="1404"/>
      <c r="AZ50" s="1404"/>
      <c r="BA50" s="1404"/>
      <c r="BB50" s="1404">
        <v>0</v>
      </c>
      <c r="BC50" s="1404">
        <v>0</v>
      </c>
      <c r="BD50" s="1404"/>
      <c r="BE50" s="1404">
        <v>0</v>
      </c>
      <c r="BF50" s="1404"/>
      <c r="BG50" s="1404"/>
      <c r="BH50" s="1404"/>
      <c r="BI50" s="1404"/>
      <c r="BJ50" s="1404">
        <v>0</v>
      </c>
      <c r="BK50" s="1404"/>
      <c r="BL50" s="1404">
        <v>0</v>
      </c>
      <c r="BM50" s="1404"/>
      <c r="BN50" s="1404"/>
      <c r="BO50" s="1404"/>
      <c r="BP50" s="1404"/>
      <c r="BQ50" s="1404">
        <v>0</v>
      </c>
      <c r="BR50" s="1404"/>
      <c r="BS50" s="1404">
        <v>0</v>
      </c>
      <c r="BT50" s="1404"/>
      <c r="BU50" s="1404"/>
      <c r="BV50" s="1404"/>
      <c r="BW50" s="1404"/>
      <c r="BX50" s="1404">
        <v>0</v>
      </c>
      <c r="BY50" s="1404"/>
      <c r="BZ50" s="1404"/>
      <c r="CA50" s="1404"/>
      <c r="CB50" s="1404"/>
      <c r="CC50" s="1404"/>
      <c r="CD50" s="1404">
        <v>0</v>
      </c>
      <c r="CE50" s="1404">
        <v>0</v>
      </c>
      <c r="CF50" s="1404"/>
      <c r="CG50" s="1404"/>
      <c r="CH50" s="1404">
        <v>0</v>
      </c>
      <c r="CI50" s="1404"/>
      <c r="CJ50" s="1404"/>
      <c r="CK50" s="1404"/>
      <c r="CL50" s="1404">
        <v>0</v>
      </c>
      <c r="CM50" s="1404"/>
      <c r="CN50" s="1404"/>
      <c r="CO50" s="1404"/>
      <c r="CP50" s="1404"/>
      <c r="CQ50" s="1404">
        <v>0</v>
      </c>
      <c r="CR50" s="1404">
        <v>0</v>
      </c>
      <c r="CS50" s="1404"/>
      <c r="CT50" s="1404"/>
      <c r="CU50" s="1404">
        <v>0</v>
      </c>
      <c r="CV50" s="1404"/>
      <c r="CW50" s="1404"/>
      <c r="CX50" s="1404"/>
      <c r="CY50" s="1404">
        <v>0</v>
      </c>
      <c r="CZ50" s="1404"/>
      <c r="DA50" s="1404">
        <v>0</v>
      </c>
      <c r="DB50" s="1404">
        <v>0</v>
      </c>
      <c r="DC50" s="1404"/>
      <c r="DD50" s="1404"/>
      <c r="DE50" s="1404"/>
      <c r="DF50" s="1404"/>
      <c r="DG50" s="1404"/>
      <c r="DH50" s="1404">
        <v>52267461</v>
      </c>
      <c r="DI50" s="1404">
        <v>7453639</v>
      </c>
      <c r="DJ50" s="1404">
        <v>6221399</v>
      </c>
      <c r="DK50" s="1404">
        <v>2138147</v>
      </c>
      <c r="DL50" s="1404">
        <v>36454276</v>
      </c>
      <c r="DM50" s="1404"/>
      <c r="DN50" s="1404">
        <v>11794863.919999987</v>
      </c>
      <c r="DO50" s="1404"/>
      <c r="DP50" s="1404"/>
      <c r="DQ50" s="1404">
        <v>218145353.91999999</v>
      </c>
      <c r="DR50" s="1358"/>
      <c r="DS50" s="1358"/>
      <c r="DT50" s="1358"/>
    </row>
    <row r="51" spans="2:124" s="1353" customFormat="1">
      <c r="B51" s="1346">
        <v>43160</v>
      </c>
      <c r="C51" s="1404">
        <v>103537422</v>
      </c>
      <c r="D51" s="1404">
        <v>103537422</v>
      </c>
      <c r="E51" s="1404">
        <v>76002643</v>
      </c>
      <c r="F51" s="1404">
        <v>27534779</v>
      </c>
      <c r="G51" s="1404"/>
      <c r="H51" s="1404"/>
      <c r="I51" s="1404"/>
      <c r="J51" s="1404"/>
      <c r="K51" s="1404"/>
      <c r="L51" s="1404"/>
      <c r="M51" s="1404"/>
      <c r="N51" s="1404"/>
      <c r="O51" s="1404">
        <v>47012822</v>
      </c>
      <c r="P51" s="1404">
        <v>18212835</v>
      </c>
      <c r="Q51" s="1404">
        <v>1724433</v>
      </c>
      <c r="R51" s="1404">
        <v>1544239</v>
      </c>
      <c r="S51" s="1404">
        <v>180194</v>
      </c>
      <c r="T51" s="1404"/>
      <c r="U51" s="1404">
        <v>16488402</v>
      </c>
      <c r="V51" s="1404">
        <v>10899705</v>
      </c>
      <c r="W51" s="1404">
        <v>5588697</v>
      </c>
      <c r="X51" s="1404"/>
      <c r="Y51" s="1404">
        <v>0</v>
      </c>
      <c r="Z51" s="1404"/>
      <c r="AA51" s="1404"/>
      <c r="AB51" s="1404"/>
      <c r="AC51" s="1404">
        <v>0</v>
      </c>
      <c r="AD51" s="1404"/>
      <c r="AE51" s="1404">
        <v>0</v>
      </c>
      <c r="AF51" s="1404"/>
      <c r="AG51" s="1404">
        <v>13962753</v>
      </c>
      <c r="AH51" s="1404">
        <v>11337660</v>
      </c>
      <c r="AI51" s="1404">
        <v>2625093</v>
      </c>
      <c r="AJ51" s="1404"/>
      <c r="AK51" s="1404">
        <v>5798769</v>
      </c>
      <c r="AL51" s="1404">
        <v>5686528</v>
      </c>
      <c r="AM51" s="1404">
        <v>112241</v>
      </c>
      <c r="AN51" s="1404"/>
      <c r="AO51" s="1404">
        <v>5097824</v>
      </c>
      <c r="AP51" s="1404">
        <v>4661108</v>
      </c>
      <c r="AQ51" s="1404">
        <v>436716</v>
      </c>
      <c r="AR51" s="1404"/>
      <c r="AS51" s="1404">
        <v>3940641</v>
      </c>
      <c r="AT51" s="1404">
        <v>2289794</v>
      </c>
      <c r="AU51" s="1404">
        <v>1650847</v>
      </c>
      <c r="AV51" s="1404"/>
      <c r="AW51" s="1404">
        <v>0</v>
      </c>
      <c r="AX51" s="1404"/>
      <c r="AY51" s="1404"/>
      <c r="AZ51" s="1404"/>
      <c r="BA51" s="1404"/>
      <c r="BB51" s="1404">
        <v>0</v>
      </c>
      <c r="BC51" s="1404">
        <v>0</v>
      </c>
      <c r="BD51" s="1404"/>
      <c r="BE51" s="1404">
        <v>0</v>
      </c>
      <c r="BF51" s="1404"/>
      <c r="BG51" s="1404"/>
      <c r="BH51" s="1404"/>
      <c r="BI51" s="1404"/>
      <c r="BJ51" s="1404">
        <v>0</v>
      </c>
      <c r="BK51" s="1404"/>
      <c r="BL51" s="1404">
        <v>0</v>
      </c>
      <c r="BM51" s="1404"/>
      <c r="BN51" s="1404"/>
      <c r="BO51" s="1404"/>
      <c r="BP51" s="1404"/>
      <c r="BQ51" s="1404">
        <v>0</v>
      </c>
      <c r="BR51" s="1404"/>
      <c r="BS51" s="1404">
        <v>0</v>
      </c>
      <c r="BT51" s="1404"/>
      <c r="BU51" s="1404"/>
      <c r="BV51" s="1404"/>
      <c r="BW51" s="1404"/>
      <c r="BX51" s="1404">
        <v>0</v>
      </c>
      <c r="BY51" s="1404"/>
      <c r="BZ51" s="1404"/>
      <c r="CA51" s="1404"/>
      <c r="CB51" s="1404"/>
      <c r="CC51" s="1404"/>
      <c r="CD51" s="1404">
        <v>0</v>
      </c>
      <c r="CE51" s="1404">
        <v>0</v>
      </c>
      <c r="CF51" s="1404"/>
      <c r="CG51" s="1404"/>
      <c r="CH51" s="1404">
        <v>0</v>
      </c>
      <c r="CI51" s="1404"/>
      <c r="CJ51" s="1404"/>
      <c r="CK51" s="1404"/>
      <c r="CL51" s="1404">
        <v>0</v>
      </c>
      <c r="CM51" s="1404"/>
      <c r="CN51" s="1404"/>
      <c r="CO51" s="1404"/>
      <c r="CP51" s="1404"/>
      <c r="CQ51" s="1404">
        <v>0</v>
      </c>
      <c r="CR51" s="1404">
        <v>0</v>
      </c>
      <c r="CS51" s="1404"/>
      <c r="CT51" s="1404"/>
      <c r="CU51" s="1404">
        <v>0</v>
      </c>
      <c r="CV51" s="1404"/>
      <c r="CW51" s="1404"/>
      <c r="CX51" s="1404"/>
      <c r="CY51" s="1404">
        <v>0</v>
      </c>
      <c r="CZ51" s="1404"/>
      <c r="DA51" s="1404">
        <v>0</v>
      </c>
      <c r="DB51" s="1404">
        <v>0</v>
      </c>
      <c r="DC51" s="1404"/>
      <c r="DD51" s="1404"/>
      <c r="DE51" s="1404"/>
      <c r="DF51" s="1404"/>
      <c r="DG51" s="1404"/>
      <c r="DH51" s="1404">
        <v>53176904</v>
      </c>
      <c r="DI51" s="1404">
        <v>7972999</v>
      </c>
      <c r="DJ51" s="1404">
        <v>6165707</v>
      </c>
      <c r="DK51" s="1404">
        <v>2921781</v>
      </c>
      <c r="DL51" s="1404">
        <v>36116417</v>
      </c>
      <c r="DM51" s="1404"/>
      <c r="DN51" s="1404">
        <v>14643797.479999989</v>
      </c>
      <c r="DO51" s="1404"/>
      <c r="DP51" s="1404"/>
      <c r="DQ51" s="1404">
        <v>218370945.47999999</v>
      </c>
      <c r="DR51" s="1358"/>
      <c r="DS51" s="1358"/>
      <c r="DT51" s="1358"/>
    </row>
    <row r="52" spans="2:124" s="1353" customFormat="1">
      <c r="B52" s="1346">
        <v>43191</v>
      </c>
      <c r="C52" s="1404">
        <v>104276397</v>
      </c>
      <c r="D52" s="1404">
        <v>104276397</v>
      </c>
      <c r="E52" s="1404">
        <v>77136703</v>
      </c>
      <c r="F52" s="1404">
        <v>27139694</v>
      </c>
      <c r="G52" s="1404"/>
      <c r="H52" s="1404"/>
      <c r="I52" s="1404"/>
      <c r="J52" s="1404"/>
      <c r="K52" s="1404"/>
      <c r="L52" s="1404"/>
      <c r="M52" s="1404"/>
      <c r="N52" s="1404"/>
      <c r="O52" s="1404">
        <v>41804426</v>
      </c>
      <c r="P52" s="1404">
        <v>14993227</v>
      </c>
      <c r="Q52" s="1404">
        <v>1490403</v>
      </c>
      <c r="R52" s="1404">
        <v>1143172</v>
      </c>
      <c r="S52" s="1404">
        <v>347231</v>
      </c>
      <c r="T52" s="1404"/>
      <c r="U52" s="1404">
        <v>13502824</v>
      </c>
      <c r="V52" s="1404">
        <v>1493404</v>
      </c>
      <c r="W52" s="1404">
        <v>12009420</v>
      </c>
      <c r="X52" s="1404"/>
      <c r="Y52" s="1404">
        <v>0</v>
      </c>
      <c r="Z52" s="1404"/>
      <c r="AA52" s="1404"/>
      <c r="AB52" s="1404"/>
      <c r="AC52" s="1404">
        <v>0</v>
      </c>
      <c r="AD52" s="1404"/>
      <c r="AE52" s="1404">
        <v>0</v>
      </c>
      <c r="AF52" s="1404"/>
      <c r="AG52" s="1404">
        <v>14283735</v>
      </c>
      <c r="AH52" s="1404">
        <v>11619137</v>
      </c>
      <c r="AI52" s="1404">
        <v>2664598</v>
      </c>
      <c r="AJ52" s="1404"/>
      <c r="AK52" s="1404">
        <v>5786801</v>
      </c>
      <c r="AL52" s="1404">
        <v>5786801</v>
      </c>
      <c r="AM52" s="1404">
        <v>0</v>
      </c>
      <c r="AN52" s="1404"/>
      <c r="AO52" s="1404">
        <v>4043872</v>
      </c>
      <c r="AP52" s="1404">
        <v>4043872</v>
      </c>
      <c r="AQ52" s="1404">
        <v>0</v>
      </c>
      <c r="AR52" s="1404"/>
      <c r="AS52" s="1404">
        <v>2696791</v>
      </c>
      <c r="AT52" s="1404">
        <v>992126</v>
      </c>
      <c r="AU52" s="1404">
        <v>1704665</v>
      </c>
      <c r="AV52" s="1404"/>
      <c r="AW52" s="1404">
        <v>0</v>
      </c>
      <c r="AX52" s="1404"/>
      <c r="AY52" s="1404"/>
      <c r="AZ52" s="1404"/>
      <c r="BA52" s="1404"/>
      <c r="BB52" s="1404">
        <v>0</v>
      </c>
      <c r="BC52" s="1404">
        <v>0</v>
      </c>
      <c r="BD52" s="1404"/>
      <c r="BE52" s="1404">
        <v>0</v>
      </c>
      <c r="BF52" s="1404"/>
      <c r="BG52" s="1404"/>
      <c r="BH52" s="1404"/>
      <c r="BI52" s="1404"/>
      <c r="BJ52" s="1404">
        <v>0</v>
      </c>
      <c r="BK52" s="1404"/>
      <c r="BL52" s="1404">
        <v>0</v>
      </c>
      <c r="BM52" s="1404"/>
      <c r="BN52" s="1404"/>
      <c r="BO52" s="1404"/>
      <c r="BP52" s="1404"/>
      <c r="BQ52" s="1404">
        <v>0</v>
      </c>
      <c r="BR52" s="1404"/>
      <c r="BS52" s="1404">
        <v>0</v>
      </c>
      <c r="BT52" s="1404"/>
      <c r="BU52" s="1404"/>
      <c r="BV52" s="1404"/>
      <c r="BW52" s="1404"/>
      <c r="BX52" s="1404">
        <v>0</v>
      </c>
      <c r="BY52" s="1404"/>
      <c r="BZ52" s="1404"/>
      <c r="CA52" s="1404"/>
      <c r="CB52" s="1404"/>
      <c r="CC52" s="1404"/>
      <c r="CD52" s="1404">
        <v>0</v>
      </c>
      <c r="CE52" s="1404">
        <v>0</v>
      </c>
      <c r="CF52" s="1404"/>
      <c r="CG52" s="1404"/>
      <c r="CH52" s="1404">
        <v>0</v>
      </c>
      <c r="CI52" s="1404"/>
      <c r="CJ52" s="1404"/>
      <c r="CK52" s="1404"/>
      <c r="CL52" s="1404">
        <v>0</v>
      </c>
      <c r="CM52" s="1404"/>
      <c r="CN52" s="1404"/>
      <c r="CO52" s="1404"/>
      <c r="CP52" s="1404"/>
      <c r="CQ52" s="1404">
        <v>0</v>
      </c>
      <c r="CR52" s="1404">
        <v>0</v>
      </c>
      <c r="CS52" s="1404"/>
      <c r="CT52" s="1404"/>
      <c r="CU52" s="1404">
        <v>0</v>
      </c>
      <c r="CV52" s="1404"/>
      <c r="CW52" s="1404"/>
      <c r="CX52" s="1404"/>
      <c r="CY52" s="1404">
        <v>0</v>
      </c>
      <c r="CZ52" s="1404"/>
      <c r="DA52" s="1404">
        <v>0</v>
      </c>
      <c r="DB52" s="1404">
        <v>0</v>
      </c>
      <c r="DC52" s="1404"/>
      <c r="DD52" s="1404"/>
      <c r="DE52" s="1404"/>
      <c r="DF52" s="1404"/>
      <c r="DG52" s="1404"/>
      <c r="DH52" s="1404">
        <v>54891366</v>
      </c>
      <c r="DI52" s="1404">
        <v>8009063</v>
      </c>
      <c r="DJ52" s="1404">
        <v>6273826</v>
      </c>
      <c r="DK52" s="1404">
        <v>4121652</v>
      </c>
      <c r="DL52" s="1404">
        <v>36486825</v>
      </c>
      <c r="DM52" s="1404"/>
      <c r="DN52" s="1404">
        <v>11843736</v>
      </c>
      <c r="DO52" s="1404"/>
      <c r="DP52" s="1404"/>
      <c r="DQ52" s="1404">
        <v>212815925</v>
      </c>
      <c r="DR52" s="1358"/>
      <c r="DS52" s="1358"/>
      <c r="DT52" s="1358"/>
    </row>
    <row r="53" spans="2:124" s="1359" customFormat="1">
      <c r="B53" s="1346">
        <v>43221</v>
      </c>
      <c r="C53" s="1396">
        <v>108252670</v>
      </c>
      <c r="D53" s="1396">
        <v>108252670</v>
      </c>
      <c r="E53" s="1396">
        <v>80086517</v>
      </c>
      <c r="F53" s="1396">
        <v>28166153</v>
      </c>
      <c r="G53" s="1396"/>
      <c r="H53" s="1396"/>
      <c r="I53" s="1396"/>
      <c r="J53" s="1396"/>
      <c r="K53" s="1396"/>
      <c r="L53" s="1396"/>
      <c r="M53" s="1396"/>
      <c r="N53" s="1396"/>
      <c r="O53" s="1396">
        <v>44576170</v>
      </c>
      <c r="P53" s="1396">
        <v>17472842</v>
      </c>
      <c r="Q53" s="1396">
        <v>1610292</v>
      </c>
      <c r="R53" s="1396">
        <v>1311812</v>
      </c>
      <c r="S53" s="1396">
        <v>298480</v>
      </c>
      <c r="T53" s="1396"/>
      <c r="U53" s="1396">
        <v>15862550</v>
      </c>
      <c r="V53" s="1396">
        <v>4104424</v>
      </c>
      <c r="W53" s="1396">
        <v>11758126</v>
      </c>
      <c r="X53" s="1396"/>
      <c r="Y53" s="1396">
        <v>0</v>
      </c>
      <c r="Z53" s="1396"/>
      <c r="AA53" s="1396"/>
      <c r="AB53" s="1396"/>
      <c r="AC53" s="1396">
        <v>0</v>
      </c>
      <c r="AD53" s="1396"/>
      <c r="AE53" s="1396">
        <v>0</v>
      </c>
      <c r="AF53" s="1396"/>
      <c r="AG53" s="1396">
        <v>13924346</v>
      </c>
      <c r="AH53" s="1396">
        <v>11158908</v>
      </c>
      <c r="AI53" s="1396">
        <v>2765438</v>
      </c>
      <c r="AJ53" s="1396"/>
      <c r="AK53" s="1396">
        <v>5778654</v>
      </c>
      <c r="AL53" s="1396">
        <v>5778654</v>
      </c>
      <c r="AM53" s="1396">
        <v>0</v>
      </c>
      <c r="AN53" s="1396"/>
      <c r="AO53" s="1396">
        <v>5850216</v>
      </c>
      <c r="AP53" s="1396">
        <v>5248349</v>
      </c>
      <c r="AQ53" s="1396">
        <v>601867</v>
      </c>
      <c r="AR53" s="1396"/>
      <c r="AS53" s="1396">
        <v>1550112</v>
      </c>
      <c r="AT53" s="1396">
        <v>1196381</v>
      </c>
      <c r="AU53" s="1396">
        <v>353731</v>
      </c>
      <c r="AV53" s="1396"/>
      <c r="AW53" s="1396">
        <v>0</v>
      </c>
      <c r="AX53" s="1396"/>
      <c r="AY53" s="1396"/>
      <c r="AZ53" s="1396"/>
      <c r="BA53" s="1396"/>
      <c r="BB53" s="1396">
        <v>0</v>
      </c>
      <c r="BC53" s="1396">
        <v>0</v>
      </c>
      <c r="BD53" s="1396"/>
      <c r="BE53" s="1396">
        <v>0</v>
      </c>
      <c r="BF53" s="1396"/>
      <c r="BG53" s="1396"/>
      <c r="BH53" s="1396"/>
      <c r="BI53" s="1396"/>
      <c r="BJ53" s="1396">
        <v>0</v>
      </c>
      <c r="BK53" s="1396"/>
      <c r="BL53" s="1396">
        <v>0</v>
      </c>
      <c r="BM53" s="1396"/>
      <c r="BN53" s="1396"/>
      <c r="BO53" s="1396"/>
      <c r="BP53" s="1396"/>
      <c r="BQ53" s="1396">
        <v>0</v>
      </c>
      <c r="BR53" s="1396"/>
      <c r="BS53" s="1396">
        <v>0</v>
      </c>
      <c r="BT53" s="1396"/>
      <c r="BU53" s="1396"/>
      <c r="BV53" s="1396"/>
      <c r="BW53" s="1396"/>
      <c r="BX53" s="1396">
        <v>0</v>
      </c>
      <c r="BY53" s="1396"/>
      <c r="BZ53" s="1396"/>
      <c r="CA53" s="1396"/>
      <c r="CB53" s="1396"/>
      <c r="CC53" s="1396"/>
      <c r="CD53" s="1396">
        <v>0</v>
      </c>
      <c r="CE53" s="1396">
        <v>0</v>
      </c>
      <c r="CF53" s="1396"/>
      <c r="CG53" s="1396"/>
      <c r="CH53" s="1396">
        <v>0</v>
      </c>
      <c r="CI53" s="1396"/>
      <c r="CJ53" s="1396"/>
      <c r="CK53" s="1396"/>
      <c r="CL53" s="1396">
        <v>0</v>
      </c>
      <c r="CM53" s="1396"/>
      <c r="CN53" s="1396"/>
      <c r="CO53" s="1396"/>
      <c r="CP53" s="1396"/>
      <c r="CQ53" s="1396">
        <v>0</v>
      </c>
      <c r="CR53" s="1396">
        <v>0</v>
      </c>
      <c r="CS53" s="1396"/>
      <c r="CT53" s="1396"/>
      <c r="CU53" s="1396">
        <v>0</v>
      </c>
      <c r="CV53" s="1396"/>
      <c r="CW53" s="1396"/>
      <c r="CX53" s="1396"/>
      <c r="CY53" s="1396">
        <v>0</v>
      </c>
      <c r="CZ53" s="1396"/>
      <c r="DA53" s="1396">
        <v>0</v>
      </c>
      <c r="DB53" s="1396">
        <v>0</v>
      </c>
      <c r="DC53" s="1396"/>
      <c r="DD53" s="1396"/>
      <c r="DE53" s="1396"/>
      <c r="DF53" s="1396"/>
      <c r="DG53" s="1396"/>
      <c r="DH53" s="1396">
        <v>56806550</v>
      </c>
      <c r="DI53" s="1396">
        <v>9828996</v>
      </c>
      <c r="DJ53" s="1396">
        <v>4305573</v>
      </c>
      <c r="DK53" s="1396">
        <v>7294547</v>
      </c>
      <c r="DL53" s="1396">
        <v>35377434</v>
      </c>
      <c r="DM53" s="1396"/>
      <c r="DN53" s="1396">
        <v>12538606.680000007</v>
      </c>
      <c r="DO53" s="1396"/>
      <c r="DP53" s="1396"/>
      <c r="DQ53" s="1396">
        <v>222173996.68000001</v>
      </c>
      <c r="DR53" s="1358"/>
      <c r="DS53" s="1358"/>
      <c r="DT53" s="1358"/>
    </row>
    <row r="54" spans="2:124" s="1353" customFormat="1">
      <c r="B54" s="1346">
        <v>43252</v>
      </c>
      <c r="C54" s="1404">
        <v>111841107</v>
      </c>
      <c r="D54" s="1404">
        <v>111841107</v>
      </c>
      <c r="E54" s="1404">
        <v>83615943</v>
      </c>
      <c r="F54" s="1404">
        <v>28225164</v>
      </c>
      <c r="G54" s="1404"/>
      <c r="H54" s="1404"/>
      <c r="I54" s="1404"/>
      <c r="J54" s="1404"/>
      <c r="K54" s="1404"/>
      <c r="L54" s="1404"/>
      <c r="M54" s="1404"/>
      <c r="N54" s="1404"/>
      <c r="O54" s="1404">
        <v>48532758</v>
      </c>
      <c r="P54" s="1404">
        <v>21060651</v>
      </c>
      <c r="Q54" s="1404">
        <v>1430073</v>
      </c>
      <c r="R54" s="1404">
        <v>1187737</v>
      </c>
      <c r="S54" s="1404">
        <v>242336</v>
      </c>
      <c r="T54" s="1404"/>
      <c r="U54" s="1404">
        <v>19630578</v>
      </c>
      <c r="V54" s="1404">
        <v>1504859</v>
      </c>
      <c r="W54" s="1404">
        <v>18125719</v>
      </c>
      <c r="X54" s="1404"/>
      <c r="Y54" s="1404">
        <v>0</v>
      </c>
      <c r="Z54" s="1404"/>
      <c r="AA54" s="1404"/>
      <c r="AB54" s="1404"/>
      <c r="AC54" s="1404">
        <v>0</v>
      </c>
      <c r="AD54" s="1404"/>
      <c r="AE54" s="1404">
        <v>0</v>
      </c>
      <c r="AF54" s="1404"/>
      <c r="AG54" s="1404">
        <v>14754274</v>
      </c>
      <c r="AH54" s="1404">
        <v>10574959</v>
      </c>
      <c r="AI54" s="1404">
        <v>4179315</v>
      </c>
      <c r="AJ54" s="1404"/>
      <c r="AK54" s="1404">
        <v>5956498</v>
      </c>
      <c r="AL54" s="1404">
        <v>5956498</v>
      </c>
      <c r="AM54" s="1404">
        <v>0</v>
      </c>
      <c r="AN54" s="1404"/>
      <c r="AO54" s="1404">
        <v>5429942</v>
      </c>
      <c r="AP54" s="1404">
        <v>5429942</v>
      </c>
      <c r="AQ54" s="1404">
        <v>0</v>
      </c>
      <c r="AR54" s="1404"/>
      <c r="AS54" s="1404">
        <v>1331393</v>
      </c>
      <c r="AT54" s="1404">
        <v>727776</v>
      </c>
      <c r="AU54" s="1404">
        <v>603617</v>
      </c>
      <c r="AV54" s="1404"/>
      <c r="AW54" s="1404">
        <v>0</v>
      </c>
      <c r="AX54" s="1404"/>
      <c r="AY54" s="1404"/>
      <c r="AZ54" s="1404"/>
      <c r="BA54" s="1404"/>
      <c r="BB54" s="1404">
        <v>0</v>
      </c>
      <c r="BC54" s="1404">
        <v>0</v>
      </c>
      <c r="BD54" s="1404"/>
      <c r="BE54" s="1404">
        <v>0</v>
      </c>
      <c r="BF54" s="1404"/>
      <c r="BG54" s="1404"/>
      <c r="BH54" s="1404"/>
      <c r="BI54" s="1404"/>
      <c r="BJ54" s="1404">
        <v>0</v>
      </c>
      <c r="BK54" s="1404"/>
      <c r="BL54" s="1404">
        <v>0</v>
      </c>
      <c r="BM54" s="1404"/>
      <c r="BN54" s="1404"/>
      <c r="BO54" s="1404"/>
      <c r="BP54" s="1404"/>
      <c r="BQ54" s="1404">
        <v>0</v>
      </c>
      <c r="BR54" s="1404"/>
      <c r="BS54" s="1404">
        <v>0</v>
      </c>
      <c r="BT54" s="1404"/>
      <c r="BU54" s="1404"/>
      <c r="BV54" s="1404"/>
      <c r="BW54" s="1404"/>
      <c r="BX54" s="1404">
        <v>0</v>
      </c>
      <c r="BY54" s="1404"/>
      <c r="BZ54" s="1404"/>
      <c r="CA54" s="1404"/>
      <c r="CB54" s="1404"/>
      <c r="CC54" s="1404"/>
      <c r="CD54" s="1404">
        <v>0</v>
      </c>
      <c r="CE54" s="1404">
        <v>0</v>
      </c>
      <c r="CF54" s="1404"/>
      <c r="CG54" s="1404"/>
      <c r="CH54" s="1404">
        <v>0</v>
      </c>
      <c r="CI54" s="1404"/>
      <c r="CJ54" s="1404"/>
      <c r="CK54" s="1404"/>
      <c r="CL54" s="1404">
        <v>0</v>
      </c>
      <c r="CM54" s="1404"/>
      <c r="CN54" s="1404"/>
      <c r="CO54" s="1404"/>
      <c r="CP54" s="1404"/>
      <c r="CQ54" s="1404">
        <v>0</v>
      </c>
      <c r="CR54" s="1404">
        <v>0</v>
      </c>
      <c r="CS54" s="1404"/>
      <c r="CT54" s="1404"/>
      <c r="CU54" s="1404">
        <v>0</v>
      </c>
      <c r="CV54" s="1404"/>
      <c r="CW54" s="1404"/>
      <c r="CX54" s="1404"/>
      <c r="CY54" s="1404">
        <v>0</v>
      </c>
      <c r="CZ54" s="1404"/>
      <c r="DA54" s="1404">
        <v>0</v>
      </c>
      <c r="DB54" s="1404">
        <v>0</v>
      </c>
      <c r="DC54" s="1404"/>
      <c r="DD54" s="1404"/>
      <c r="DE54" s="1404"/>
      <c r="DF54" s="1404"/>
      <c r="DG54" s="1404"/>
      <c r="DH54" s="1404">
        <v>57708404</v>
      </c>
      <c r="DI54" s="1404">
        <v>9934672</v>
      </c>
      <c r="DJ54" s="1404">
        <v>4309333</v>
      </c>
      <c r="DK54" s="1404">
        <v>8113696</v>
      </c>
      <c r="DL54" s="1404">
        <v>35350703</v>
      </c>
      <c r="DM54" s="1404"/>
      <c r="DN54" s="1404">
        <v>14509761</v>
      </c>
      <c r="DO54" s="1404"/>
      <c r="DP54" s="1404"/>
      <c r="DQ54" s="1404">
        <v>232592030</v>
      </c>
      <c r="DR54" s="1358"/>
      <c r="DS54" s="1358"/>
      <c r="DT54" s="1358">
        <v>0</v>
      </c>
    </row>
    <row r="55" spans="2:124">
      <c r="B55" s="1346">
        <v>43282</v>
      </c>
      <c r="C55" s="1197">
        <v>118145762</v>
      </c>
      <c r="D55" s="1197">
        <v>118145762</v>
      </c>
      <c r="E55" s="1197">
        <v>91481385</v>
      </c>
      <c r="F55" s="1197">
        <v>26664377</v>
      </c>
      <c r="G55" s="1197"/>
      <c r="H55" s="1197"/>
      <c r="I55" s="1197"/>
      <c r="J55" s="1197"/>
      <c r="K55" s="1197"/>
      <c r="L55" s="1197"/>
      <c r="M55" s="1197"/>
      <c r="N55" s="1197"/>
      <c r="O55" s="1197">
        <v>52241074</v>
      </c>
      <c r="P55" s="1197">
        <v>22529296</v>
      </c>
      <c r="Q55" s="1197">
        <v>1464314</v>
      </c>
      <c r="R55" s="1197">
        <v>1137078</v>
      </c>
      <c r="S55" s="1197">
        <v>327236</v>
      </c>
      <c r="T55" s="1197"/>
      <c r="U55" s="1197">
        <v>21064982</v>
      </c>
      <c r="V55" s="1197">
        <v>5532912</v>
      </c>
      <c r="W55" s="1197">
        <v>15532070</v>
      </c>
      <c r="X55" s="1197"/>
      <c r="Y55" s="1197">
        <v>0</v>
      </c>
      <c r="Z55" s="1197"/>
      <c r="AA55" s="1197"/>
      <c r="AB55" s="1197"/>
      <c r="AC55" s="1197">
        <v>0</v>
      </c>
      <c r="AD55" s="1197"/>
      <c r="AE55" s="1197">
        <v>0</v>
      </c>
      <c r="AF55" s="1197"/>
      <c r="AG55" s="1197">
        <v>13529069</v>
      </c>
      <c r="AH55" s="1197">
        <v>11440852</v>
      </c>
      <c r="AI55" s="1197">
        <v>2088217</v>
      </c>
      <c r="AJ55" s="1197"/>
      <c r="AK55" s="1197">
        <v>5933628</v>
      </c>
      <c r="AL55" s="1197">
        <v>5933628</v>
      </c>
      <c r="AM55" s="1197">
        <v>0</v>
      </c>
      <c r="AN55" s="1197"/>
      <c r="AO55" s="1197">
        <v>6740063</v>
      </c>
      <c r="AP55" s="1197">
        <v>6740063</v>
      </c>
      <c r="AQ55" s="1197">
        <v>0</v>
      </c>
      <c r="AR55" s="1197"/>
      <c r="AS55" s="1197">
        <v>3509018</v>
      </c>
      <c r="AT55" s="1197">
        <v>343228</v>
      </c>
      <c r="AU55" s="1197">
        <v>3165790</v>
      </c>
      <c r="AV55" s="1197"/>
      <c r="AW55" s="1197">
        <v>0</v>
      </c>
      <c r="AX55" s="1197"/>
      <c r="AY55" s="1197"/>
      <c r="AZ55" s="1197"/>
      <c r="BA55" s="1197"/>
      <c r="BB55" s="1197">
        <v>0</v>
      </c>
      <c r="BC55" s="1197">
        <v>0</v>
      </c>
      <c r="BD55" s="1197"/>
      <c r="BE55" s="1197">
        <v>0</v>
      </c>
      <c r="BF55" s="1197"/>
      <c r="BG55" s="1197"/>
      <c r="BH55" s="1197"/>
      <c r="BI55" s="1197"/>
      <c r="BJ55" s="1197">
        <v>0</v>
      </c>
      <c r="BK55" s="1197"/>
      <c r="BL55" s="1197">
        <v>0</v>
      </c>
      <c r="BM55" s="1197"/>
      <c r="BN55" s="1197"/>
      <c r="BO55" s="1197"/>
      <c r="BP55" s="1197"/>
      <c r="BQ55" s="1197">
        <v>0</v>
      </c>
      <c r="BR55" s="1197"/>
      <c r="BS55" s="1197">
        <v>0</v>
      </c>
      <c r="BT55" s="1197"/>
      <c r="BU55" s="1197"/>
      <c r="BV55" s="1197"/>
      <c r="BW55" s="1197"/>
      <c r="BX55" s="1197">
        <v>0</v>
      </c>
      <c r="BY55" s="1197"/>
      <c r="BZ55" s="1197"/>
      <c r="CA55" s="1197"/>
      <c r="CB55" s="1197"/>
      <c r="CC55" s="1197"/>
      <c r="CD55" s="1197">
        <v>0</v>
      </c>
      <c r="CE55" s="1197">
        <v>0</v>
      </c>
      <c r="CF55" s="1197"/>
      <c r="CG55" s="1197"/>
      <c r="CH55" s="1197">
        <v>0</v>
      </c>
      <c r="CI55" s="1197"/>
      <c r="CJ55" s="1197"/>
      <c r="CK55" s="1197"/>
      <c r="CL55" s="1197">
        <v>0</v>
      </c>
      <c r="CM55" s="1197"/>
      <c r="CN55" s="1197"/>
      <c r="CO55" s="1197"/>
      <c r="CP55" s="1197"/>
      <c r="CQ55" s="1197">
        <v>0</v>
      </c>
      <c r="CR55" s="1197">
        <v>0</v>
      </c>
      <c r="CS55" s="1197"/>
      <c r="CT55" s="1197"/>
      <c r="CU55" s="1197">
        <v>0</v>
      </c>
      <c r="CV55" s="1197"/>
      <c r="CW55" s="1197"/>
      <c r="CX55" s="1197"/>
      <c r="CY55" s="1197">
        <v>0</v>
      </c>
      <c r="CZ55" s="1197"/>
      <c r="DA55" s="1197">
        <v>0</v>
      </c>
      <c r="DB55" s="1197">
        <v>0</v>
      </c>
      <c r="DC55" s="1197"/>
      <c r="DD55" s="1197"/>
      <c r="DE55" s="1197"/>
      <c r="DF55" s="1197"/>
      <c r="DG55" s="1197"/>
      <c r="DH55" s="1197">
        <v>59534970</v>
      </c>
      <c r="DI55" s="1197">
        <v>10144069</v>
      </c>
      <c r="DJ55" s="1197">
        <v>4383042</v>
      </c>
      <c r="DK55" s="1197">
        <v>9425557</v>
      </c>
      <c r="DL55" s="1197">
        <v>35582302</v>
      </c>
      <c r="DM55" s="1197"/>
      <c r="DN55" s="1197">
        <v>13436790.110000014</v>
      </c>
      <c r="DO55" s="1197"/>
      <c r="DP55" s="1197"/>
      <c r="DQ55" s="1197">
        <v>243358596.11000001</v>
      </c>
      <c r="DT55" s="1026">
        <v>0</v>
      </c>
    </row>
    <row r="56" spans="2:124">
      <c r="B56" s="1346">
        <v>43313</v>
      </c>
      <c r="C56" s="1197">
        <v>118379958</v>
      </c>
      <c r="D56" s="1197">
        <v>118379958</v>
      </c>
      <c r="E56" s="1197">
        <v>90793066</v>
      </c>
      <c r="F56" s="1197">
        <v>27586892</v>
      </c>
      <c r="G56" s="1197"/>
      <c r="H56" s="1197"/>
      <c r="I56" s="1197"/>
      <c r="J56" s="1197"/>
      <c r="K56" s="1197"/>
      <c r="L56" s="1197"/>
      <c r="M56" s="1197"/>
      <c r="N56" s="1197"/>
      <c r="O56" s="1197">
        <v>53458162</v>
      </c>
      <c r="P56" s="1197">
        <v>21754881</v>
      </c>
      <c r="Q56" s="1197">
        <v>1461505</v>
      </c>
      <c r="R56" s="1197">
        <v>1201587</v>
      </c>
      <c r="S56" s="1197">
        <v>259918</v>
      </c>
      <c r="T56" s="1197"/>
      <c r="U56" s="1197">
        <v>20293376</v>
      </c>
      <c r="V56" s="1197">
        <v>5085780</v>
      </c>
      <c r="W56" s="1197">
        <v>15207596</v>
      </c>
      <c r="X56" s="1197"/>
      <c r="Y56" s="1197">
        <v>0</v>
      </c>
      <c r="Z56" s="1197"/>
      <c r="AA56" s="1197"/>
      <c r="AB56" s="1197"/>
      <c r="AC56" s="1197">
        <v>0</v>
      </c>
      <c r="AD56" s="1197"/>
      <c r="AE56" s="1197">
        <v>0</v>
      </c>
      <c r="AF56" s="1197"/>
      <c r="AG56" s="1197">
        <v>6682867</v>
      </c>
      <c r="AH56" s="1197">
        <v>5064739</v>
      </c>
      <c r="AI56" s="1197">
        <v>1618128</v>
      </c>
      <c r="AJ56" s="1197"/>
      <c r="AK56" s="1197">
        <v>5907436</v>
      </c>
      <c r="AL56" s="1197">
        <v>5907436</v>
      </c>
      <c r="AM56" s="1197">
        <v>0</v>
      </c>
      <c r="AN56" s="1197"/>
      <c r="AO56" s="1197">
        <v>6547910</v>
      </c>
      <c r="AP56" s="1197">
        <v>5815286</v>
      </c>
      <c r="AQ56" s="1197">
        <v>732624</v>
      </c>
      <c r="AR56" s="1197"/>
      <c r="AS56" s="1197">
        <v>12565068</v>
      </c>
      <c r="AT56" s="1197">
        <v>7437950</v>
      </c>
      <c r="AU56" s="1197">
        <v>5127118</v>
      </c>
      <c r="AV56" s="1197"/>
      <c r="AW56" s="1197">
        <v>0</v>
      </c>
      <c r="AX56" s="1197"/>
      <c r="AY56" s="1197"/>
      <c r="AZ56" s="1197"/>
      <c r="BA56" s="1197"/>
      <c r="BB56" s="1197">
        <v>0</v>
      </c>
      <c r="BC56" s="1197">
        <v>0</v>
      </c>
      <c r="BD56" s="1197"/>
      <c r="BE56" s="1197">
        <v>0</v>
      </c>
      <c r="BF56" s="1197"/>
      <c r="BG56" s="1197"/>
      <c r="BH56" s="1197"/>
      <c r="BI56" s="1197"/>
      <c r="BJ56" s="1197">
        <v>0</v>
      </c>
      <c r="BK56" s="1197"/>
      <c r="BL56" s="1197">
        <v>0</v>
      </c>
      <c r="BM56" s="1197"/>
      <c r="BN56" s="1197"/>
      <c r="BO56" s="1197"/>
      <c r="BP56" s="1197"/>
      <c r="BQ56" s="1197">
        <v>0</v>
      </c>
      <c r="BR56" s="1197"/>
      <c r="BS56" s="1197">
        <v>0</v>
      </c>
      <c r="BT56" s="1197"/>
      <c r="BU56" s="1197"/>
      <c r="BV56" s="1197"/>
      <c r="BW56" s="1197"/>
      <c r="BX56" s="1197">
        <v>0</v>
      </c>
      <c r="BY56" s="1197"/>
      <c r="BZ56" s="1197"/>
      <c r="CA56" s="1197"/>
      <c r="CB56" s="1197"/>
      <c r="CC56" s="1197"/>
      <c r="CD56" s="1197">
        <v>0</v>
      </c>
      <c r="CE56" s="1197">
        <v>0</v>
      </c>
      <c r="CF56" s="1197"/>
      <c r="CG56" s="1197"/>
      <c r="CH56" s="1197">
        <v>0</v>
      </c>
      <c r="CI56" s="1197"/>
      <c r="CJ56" s="1197"/>
      <c r="CK56" s="1197"/>
      <c r="CL56" s="1197">
        <v>0</v>
      </c>
      <c r="CM56" s="1197"/>
      <c r="CN56" s="1197"/>
      <c r="CO56" s="1197"/>
      <c r="CP56" s="1197"/>
      <c r="CQ56" s="1197">
        <v>0</v>
      </c>
      <c r="CR56" s="1197">
        <v>0</v>
      </c>
      <c r="CS56" s="1197"/>
      <c r="CT56" s="1197"/>
      <c r="CU56" s="1197">
        <v>0</v>
      </c>
      <c r="CV56" s="1197"/>
      <c r="CW56" s="1197"/>
      <c r="CX56" s="1197"/>
      <c r="CY56" s="1197">
        <v>0</v>
      </c>
      <c r="CZ56" s="1197"/>
      <c r="DA56" s="1197">
        <v>0</v>
      </c>
      <c r="DB56" s="1197">
        <v>0</v>
      </c>
      <c r="DC56" s="1197"/>
      <c r="DD56" s="1197"/>
      <c r="DE56" s="1197"/>
      <c r="DF56" s="1197"/>
      <c r="DG56" s="1197"/>
      <c r="DH56" s="1197">
        <v>60998072</v>
      </c>
      <c r="DI56" s="1197">
        <v>10482748</v>
      </c>
      <c r="DJ56" s="1197">
        <v>4412358</v>
      </c>
      <c r="DK56" s="1197">
        <v>10889456</v>
      </c>
      <c r="DL56" s="1197">
        <v>35213510</v>
      </c>
      <c r="DM56" s="1197"/>
      <c r="DN56" s="1197">
        <v>14489905.129999995</v>
      </c>
      <c r="DO56" s="1197"/>
      <c r="DP56" s="1197"/>
      <c r="DQ56" s="1197">
        <v>247326097.13</v>
      </c>
      <c r="DT56" s="1026">
        <v>0</v>
      </c>
    </row>
    <row r="57" spans="2:124">
      <c r="B57" s="1346">
        <v>43344</v>
      </c>
      <c r="C57" s="1197">
        <v>115473737</v>
      </c>
      <c r="D57" s="1197">
        <v>115473737</v>
      </c>
      <c r="E57" s="1197">
        <v>86737056</v>
      </c>
      <c r="F57" s="1197">
        <v>28736681</v>
      </c>
      <c r="G57" s="1197"/>
      <c r="H57" s="1197"/>
      <c r="I57" s="1197"/>
      <c r="J57" s="1197"/>
      <c r="K57" s="1197"/>
      <c r="L57" s="1197"/>
      <c r="M57" s="1197"/>
      <c r="N57" s="1197"/>
      <c r="O57" s="1197">
        <v>54289627</v>
      </c>
      <c r="P57" s="1197">
        <v>25518000</v>
      </c>
      <c r="Q57" s="1197">
        <v>1383288</v>
      </c>
      <c r="R57" s="1197">
        <v>1245533</v>
      </c>
      <c r="S57" s="1197">
        <v>137755</v>
      </c>
      <c r="T57" s="1197"/>
      <c r="U57" s="1197">
        <v>24134712</v>
      </c>
      <c r="V57" s="1197">
        <v>7577142</v>
      </c>
      <c r="W57" s="1197">
        <v>16557570</v>
      </c>
      <c r="X57" s="1197"/>
      <c r="Y57" s="1197">
        <v>0</v>
      </c>
      <c r="Z57" s="1197"/>
      <c r="AA57" s="1197"/>
      <c r="AB57" s="1197"/>
      <c r="AC57" s="1197">
        <v>0</v>
      </c>
      <c r="AD57" s="1197"/>
      <c r="AE57" s="1197">
        <v>0</v>
      </c>
      <c r="AF57" s="1197"/>
      <c r="AG57" s="1197">
        <v>4957980</v>
      </c>
      <c r="AH57" s="1197">
        <v>2912388</v>
      </c>
      <c r="AI57" s="1197">
        <v>2045592</v>
      </c>
      <c r="AJ57" s="1197"/>
      <c r="AK57" s="1197">
        <v>6058048</v>
      </c>
      <c r="AL57" s="1197">
        <v>2045548</v>
      </c>
      <c r="AM57" s="1197">
        <v>4012500</v>
      </c>
      <c r="AN57" s="1197"/>
      <c r="AO57" s="1197">
        <v>5892951</v>
      </c>
      <c r="AP57" s="1197">
        <v>5892951</v>
      </c>
      <c r="AQ57" s="1197">
        <v>0</v>
      </c>
      <c r="AR57" s="1197"/>
      <c r="AS57" s="1197">
        <v>11862648</v>
      </c>
      <c r="AT57" s="1197">
        <v>10077391</v>
      </c>
      <c r="AU57" s="1197">
        <v>1785257</v>
      </c>
      <c r="AV57" s="1197"/>
      <c r="AW57" s="1197">
        <v>0</v>
      </c>
      <c r="AX57" s="1197"/>
      <c r="AY57" s="1197"/>
      <c r="AZ57" s="1197"/>
      <c r="BA57" s="1197"/>
      <c r="BB57" s="1197">
        <v>0</v>
      </c>
      <c r="BC57" s="1197">
        <v>0</v>
      </c>
      <c r="BD57" s="1197"/>
      <c r="BE57" s="1197">
        <v>0</v>
      </c>
      <c r="BF57" s="1197"/>
      <c r="BG57" s="1197"/>
      <c r="BH57" s="1197"/>
      <c r="BI57" s="1197"/>
      <c r="BJ57" s="1197">
        <v>0</v>
      </c>
      <c r="BK57" s="1197"/>
      <c r="BL57" s="1197">
        <v>0</v>
      </c>
      <c r="BM57" s="1197"/>
      <c r="BN57" s="1197"/>
      <c r="BO57" s="1197"/>
      <c r="BP57" s="1197"/>
      <c r="BQ57" s="1197">
        <v>0</v>
      </c>
      <c r="BR57" s="1197"/>
      <c r="BS57" s="1197">
        <v>0</v>
      </c>
      <c r="BT57" s="1197"/>
      <c r="BU57" s="1197"/>
      <c r="BV57" s="1197"/>
      <c r="BW57" s="1197"/>
      <c r="BX57" s="1197">
        <v>0</v>
      </c>
      <c r="BY57" s="1197"/>
      <c r="BZ57" s="1197"/>
      <c r="CA57" s="1197"/>
      <c r="CB57" s="1197"/>
      <c r="CC57" s="1197"/>
      <c r="CD57" s="1197">
        <v>0</v>
      </c>
      <c r="CE57" s="1197">
        <v>0</v>
      </c>
      <c r="CF57" s="1197"/>
      <c r="CG57" s="1197"/>
      <c r="CH57" s="1197">
        <v>0</v>
      </c>
      <c r="CI57" s="1197"/>
      <c r="CJ57" s="1197"/>
      <c r="CK57" s="1197"/>
      <c r="CL57" s="1197">
        <v>0</v>
      </c>
      <c r="CM57" s="1197"/>
      <c r="CN57" s="1197"/>
      <c r="CO57" s="1197"/>
      <c r="CP57" s="1197"/>
      <c r="CQ57" s="1197">
        <v>0</v>
      </c>
      <c r="CR57" s="1197">
        <v>0</v>
      </c>
      <c r="CS57" s="1197"/>
      <c r="CT57" s="1197"/>
      <c r="CU57" s="1197">
        <v>0</v>
      </c>
      <c r="CV57" s="1197"/>
      <c r="CW57" s="1197"/>
      <c r="CX57" s="1197"/>
      <c r="CY57" s="1197">
        <v>0</v>
      </c>
      <c r="CZ57" s="1197"/>
      <c r="DA57" s="1197">
        <v>0</v>
      </c>
      <c r="DB57" s="1197">
        <v>0</v>
      </c>
      <c r="DC57" s="1197"/>
      <c r="DD57" s="1197"/>
      <c r="DE57" s="1197"/>
      <c r="DF57" s="1197"/>
      <c r="DG57" s="1197"/>
      <c r="DH57" s="1197">
        <v>62491622</v>
      </c>
      <c r="DI57" s="1197">
        <v>10516307</v>
      </c>
      <c r="DJ57" s="1197">
        <v>4317575</v>
      </c>
      <c r="DK57" s="1197">
        <v>12414829</v>
      </c>
      <c r="DL57" s="1197">
        <v>35242911</v>
      </c>
      <c r="DM57" s="1197"/>
      <c r="DN57" s="1197">
        <v>15996793.01</v>
      </c>
      <c r="DO57" s="1197"/>
      <c r="DP57" s="1197"/>
      <c r="DQ57" s="1197">
        <v>248251779.00999999</v>
      </c>
      <c r="DT57" s="1026">
        <v>0</v>
      </c>
    </row>
    <row r="58" spans="2:124" s="1" customFormat="1">
      <c r="B58" s="1395">
        <v>43374</v>
      </c>
      <c r="C58" s="947">
        <v>113386822</v>
      </c>
      <c r="D58" s="947">
        <v>113386822</v>
      </c>
      <c r="E58" s="947">
        <v>86221912</v>
      </c>
      <c r="F58" s="947">
        <v>27164910</v>
      </c>
      <c r="G58" s="947"/>
      <c r="H58" s="947"/>
      <c r="I58" s="947"/>
      <c r="J58" s="947"/>
      <c r="K58" s="947"/>
      <c r="L58" s="947"/>
      <c r="M58" s="947"/>
      <c r="N58" s="947"/>
      <c r="O58" s="947">
        <v>52541775</v>
      </c>
      <c r="P58" s="947">
        <v>25469119</v>
      </c>
      <c r="Q58" s="947">
        <v>2516736</v>
      </c>
      <c r="R58" s="947">
        <v>2252917</v>
      </c>
      <c r="S58" s="947">
        <v>263819</v>
      </c>
      <c r="T58" s="947"/>
      <c r="U58" s="947">
        <v>22952383</v>
      </c>
      <c r="V58" s="947">
        <v>8092283</v>
      </c>
      <c r="W58" s="947">
        <v>14860100</v>
      </c>
      <c r="X58" s="947"/>
      <c r="Y58" s="947">
        <v>0</v>
      </c>
      <c r="Z58" s="947"/>
      <c r="AA58" s="947"/>
      <c r="AB58" s="947"/>
      <c r="AC58" s="947">
        <v>0</v>
      </c>
      <c r="AD58" s="947"/>
      <c r="AE58" s="947">
        <v>0</v>
      </c>
      <c r="AF58" s="947"/>
      <c r="AG58" s="947">
        <v>3741561</v>
      </c>
      <c r="AH58" s="947">
        <v>2870796</v>
      </c>
      <c r="AI58" s="947">
        <v>870765</v>
      </c>
      <c r="AJ58" s="947"/>
      <c r="AK58" s="947">
        <v>5997491</v>
      </c>
      <c r="AL58" s="947">
        <v>1969491</v>
      </c>
      <c r="AM58" s="947">
        <v>4028000</v>
      </c>
      <c r="AN58" s="947"/>
      <c r="AO58" s="947">
        <v>2477800</v>
      </c>
      <c r="AP58" s="947">
        <v>2477800</v>
      </c>
      <c r="AQ58" s="947">
        <v>0</v>
      </c>
      <c r="AR58" s="947"/>
      <c r="AS58" s="947">
        <v>14855804</v>
      </c>
      <c r="AT58" s="947">
        <v>9347793</v>
      </c>
      <c r="AU58" s="947">
        <v>5508011</v>
      </c>
      <c r="AV58" s="947"/>
      <c r="AW58" s="947">
        <v>0</v>
      </c>
      <c r="AX58" s="947"/>
      <c r="AY58" s="947"/>
      <c r="AZ58" s="947"/>
      <c r="BA58" s="947"/>
      <c r="BB58" s="947">
        <v>0</v>
      </c>
      <c r="BC58" s="947">
        <v>0</v>
      </c>
      <c r="BD58" s="947"/>
      <c r="BE58" s="947">
        <v>0</v>
      </c>
      <c r="BF58" s="947"/>
      <c r="BG58" s="947"/>
      <c r="BH58" s="947"/>
      <c r="BI58" s="947"/>
      <c r="BJ58" s="947">
        <v>0</v>
      </c>
      <c r="BK58" s="947"/>
      <c r="BL58" s="947">
        <v>0</v>
      </c>
      <c r="BM58" s="947"/>
      <c r="BN58" s="947"/>
      <c r="BO58" s="947"/>
      <c r="BP58" s="947"/>
      <c r="BQ58" s="947">
        <v>0</v>
      </c>
      <c r="BR58" s="947"/>
      <c r="BS58" s="947">
        <v>0</v>
      </c>
      <c r="BT58" s="947"/>
      <c r="BU58" s="947"/>
      <c r="BV58" s="947"/>
      <c r="BW58" s="947"/>
      <c r="BX58" s="947">
        <v>0</v>
      </c>
      <c r="BY58" s="947"/>
      <c r="BZ58" s="947"/>
      <c r="CA58" s="947"/>
      <c r="CB58" s="947"/>
      <c r="CC58" s="947"/>
      <c r="CD58" s="947">
        <v>0</v>
      </c>
      <c r="CE58" s="947">
        <v>0</v>
      </c>
      <c r="CF58" s="947"/>
      <c r="CG58" s="947"/>
      <c r="CH58" s="947">
        <v>0</v>
      </c>
      <c r="CI58" s="947"/>
      <c r="CJ58" s="947"/>
      <c r="CK58" s="947"/>
      <c r="CL58" s="947">
        <v>0</v>
      </c>
      <c r="CM58" s="947"/>
      <c r="CN58" s="947"/>
      <c r="CO58" s="947"/>
      <c r="CP58" s="947"/>
      <c r="CQ58" s="947">
        <v>0</v>
      </c>
      <c r="CR58" s="947">
        <v>0</v>
      </c>
      <c r="CS58" s="947"/>
      <c r="CT58" s="947"/>
      <c r="CU58" s="947">
        <v>0</v>
      </c>
      <c r="CV58" s="947"/>
      <c r="CW58" s="947"/>
      <c r="CX58" s="947"/>
      <c r="CY58" s="947">
        <v>0</v>
      </c>
      <c r="CZ58" s="947"/>
      <c r="DA58" s="947">
        <v>0</v>
      </c>
      <c r="DB58" s="947">
        <v>0</v>
      </c>
      <c r="DC58" s="947"/>
      <c r="DD58" s="947"/>
      <c r="DE58" s="947"/>
      <c r="DF58" s="947"/>
      <c r="DG58" s="947"/>
      <c r="DH58" s="947">
        <v>65595067</v>
      </c>
      <c r="DI58" s="947">
        <v>10676726</v>
      </c>
      <c r="DJ58" s="947">
        <v>4210689</v>
      </c>
      <c r="DK58" s="947">
        <v>13492808</v>
      </c>
      <c r="DL58" s="947">
        <v>37214844</v>
      </c>
      <c r="DM58" s="947"/>
      <c r="DN58" s="947">
        <v>13367682</v>
      </c>
      <c r="DO58" s="947"/>
      <c r="DP58" s="947"/>
      <c r="DQ58" s="947">
        <v>244891346</v>
      </c>
      <c r="DT58" s="1">
        <v>0</v>
      </c>
    </row>
    <row r="59" spans="2:124" s="1" customFormat="1">
      <c r="B59" s="1395">
        <v>43405</v>
      </c>
      <c r="C59" s="1">
        <v>134248102</v>
      </c>
      <c r="D59" s="1">
        <v>134248102</v>
      </c>
      <c r="E59" s="1">
        <v>95965255</v>
      </c>
      <c r="F59" s="1">
        <v>38282847</v>
      </c>
      <c r="O59" s="1">
        <v>52328379</v>
      </c>
      <c r="P59" s="1">
        <v>20615123</v>
      </c>
      <c r="Q59" s="1">
        <v>1669976</v>
      </c>
      <c r="R59" s="1">
        <v>1368683</v>
      </c>
      <c r="S59" s="1">
        <v>301293</v>
      </c>
      <c r="U59" s="1">
        <v>18945147</v>
      </c>
      <c r="V59" s="1">
        <v>7026820</v>
      </c>
      <c r="W59" s="1">
        <v>11918327</v>
      </c>
      <c r="Y59" s="1">
        <v>0</v>
      </c>
      <c r="AC59" s="1">
        <v>0</v>
      </c>
      <c r="AE59" s="1">
        <v>0</v>
      </c>
      <c r="AG59" s="1">
        <v>3249105</v>
      </c>
      <c r="AH59" s="1">
        <v>1885075</v>
      </c>
      <c r="AI59" s="1">
        <v>1364030</v>
      </c>
      <c r="AK59" s="1">
        <v>6043463</v>
      </c>
      <c r="AL59" s="1">
        <v>2003963</v>
      </c>
      <c r="AM59" s="1">
        <v>4039500</v>
      </c>
      <c r="AO59" s="1">
        <v>6546614</v>
      </c>
      <c r="AP59" s="1">
        <v>6546614</v>
      </c>
      <c r="AQ59" s="1">
        <v>0</v>
      </c>
      <c r="AS59" s="1">
        <v>15874074</v>
      </c>
      <c r="AT59" s="1">
        <v>9065014</v>
      </c>
      <c r="AU59" s="1">
        <v>6809060</v>
      </c>
      <c r="AW59" s="1">
        <v>0</v>
      </c>
      <c r="BB59" s="1">
        <v>0</v>
      </c>
      <c r="BC59" s="1">
        <v>0</v>
      </c>
      <c r="BE59" s="1">
        <v>0</v>
      </c>
      <c r="BJ59" s="1">
        <v>0</v>
      </c>
      <c r="BL59" s="1">
        <v>0</v>
      </c>
      <c r="BQ59" s="1">
        <v>0</v>
      </c>
      <c r="BS59" s="1">
        <v>0</v>
      </c>
      <c r="BX59" s="1">
        <v>0</v>
      </c>
      <c r="CD59" s="1">
        <v>0</v>
      </c>
      <c r="CE59" s="1">
        <v>0</v>
      </c>
      <c r="CH59" s="1">
        <v>0</v>
      </c>
      <c r="CL59" s="1">
        <v>0</v>
      </c>
      <c r="CQ59" s="1">
        <v>0</v>
      </c>
      <c r="CR59" s="1">
        <v>0</v>
      </c>
      <c r="CU59" s="1">
        <v>0</v>
      </c>
      <c r="CY59" s="1">
        <v>0</v>
      </c>
      <c r="DA59" s="1">
        <v>0</v>
      </c>
      <c r="DB59" s="1">
        <v>0</v>
      </c>
      <c r="DH59" s="1">
        <v>66569485</v>
      </c>
      <c r="DI59" s="1">
        <v>10579253</v>
      </c>
      <c r="DJ59" s="1">
        <v>4207148</v>
      </c>
      <c r="DK59" s="1">
        <v>13492808</v>
      </c>
      <c r="DL59" s="1">
        <v>38290276</v>
      </c>
      <c r="DN59" s="1">
        <v>14854688</v>
      </c>
      <c r="DQ59" s="1">
        <v>268000654</v>
      </c>
      <c r="DT59" s="1">
        <v>0</v>
      </c>
    </row>
    <row r="60" spans="2:124" s="1" customFormat="1">
      <c r="B60" s="1395">
        <v>43435</v>
      </c>
      <c r="C60" s="1">
        <v>132836823.97</v>
      </c>
      <c r="D60" s="1">
        <v>132836823.97</v>
      </c>
      <c r="E60" s="1">
        <v>87026137</v>
      </c>
      <c r="F60" s="1">
        <v>45810686.969999999</v>
      </c>
      <c r="O60" s="1">
        <v>53216809</v>
      </c>
      <c r="P60" s="1">
        <v>21484276</v>
      </c>
      <c r="Q60" s="1">
        <v>1651817</v>
      </c>
      <c r="R60" s="1">
        <v>1532775</v>
      </c>
      <c r="S60" s="1">
        <v>119042</v>
      </c>
      <c r="U60" s="1">
        <v>19832459</v>
      </c>
      <c r="V60" s="1">
        <v>6455338</v>
      </c>
      <c r="W60" s="1">
        <v>13377121</v>
      </c>
      <c r="Y60" s="1">
        <v>0</v>
      </c>
      <c r="AC60" s="1">
        <v>0</v>
      </c>
      <c r="AE60" s="1">
        <v>0</v>
      </c>
      <c r="AG60" s="1">
        <v>3738854</v>
      </c>
      <c r="AH60" s="1">
        <v>2401223</v>
      </c>
      <c r="AI60" s="1">
        <v>1337631</v>
      </c>
      <c r="AK60" s="1">
        <v>6475336</v>
      </c>
      <c r="AL60" s="1">
        <v>2416836</v>
      </c>
      <c r="AM60" s="1">
        <v>4058500</v>
      </c>
      <c r="AO60" s="1">
        <v>8683472</v>
      </c>
      <c r="AP60" s="1">
        <v>6720436</v>
      </c>
      <c r="AQ60" s="1">
        <v>1963036</v>
      </c>
      <c r="AS60" s="1">
        <v>12834871</v>
      </c>
      <c r="AT60" s="1">
        <v>10127630</v>
      </c>
      <c r="AU60" s="1">
        <v>2707241</v>
      </c>
      <c r="AW60" s="1">
        <v>0</v>
      </c>
      <c r="BB60" s="1">
        <v>15364.029999999999</v>
      </c>
      <c r="BC60" s="1">
        <v>15364.029999999999</v>
      </c>
      <c r="BD60" s="1">
        <v>15364.029999999999</v>
      </c>
      <c r="BE60" s="1">
        <v>0</v>
      </c>
      <c r="BJ60" s="1">
        <v>0</v>
      </c>
      <c r="BL60" s="1">
        <v>0</v>
      </c>
      <c r="BQ60" s="1">
        <v>0</v>
      </c>
      <c r="BS60" s="1">
        <v>0</v>
      </c>
      <c r="BX60" s="1">
        <v>0</v>
      </c>
      <c r="CD60" s="1">
        <v>0</v>
      </c>
      <c r="CE60" s="1">
        <v>0</v>
      </c>
      <c r="CH60" s="1">
        <v>0</v>
      </c>
      <c r="CL60" s="1">
        <v>0</v>
      </c>
      <c r="CQ60" s="1">
        <v>0</v>
      </c>
      <c r="CR60" s="1">
        <v>0</v>
      </c>
      <c r="CU60" s="1">
        <v>0</v>
      </c>
      <c r="CY60" s="1">
        <v>0</v>
      </c>
      <c r="DA60" s="1">
        <v>0</v>
      </c>
      <c r="DB60" s="1">
        <v>0</v>
      </c>
      <c r="DH60" s="1">
        <v>69741335</v>
      </c>
      <c r="DI60" s="1">
        <v>10855357</v>
      </c>
      <c r="DJ60" s="1">
        <v>4747823</v>
      </c>
      <c r="DK60" s="1">
        <v>16854813</v>
      </c>
      <c r="DL60" s="1">
        <v>37283342</v>
      </c>
      <c r="DN60" s="1">
        <v>13452779</v>
      </c>
      <c r="DQ60" s="1">
        <v>269263111</v>
      </c>
    </row>
    <row r="63" spans="2:124" s="1351" customFormat="1" ht="15.75">
      <c r="B63" s="1395">
        <v>43466</v>
      </c>
      <c r="C63" s="1351">
        <v>104266912</v>
      </c>
      <c r="D63" s="1351">
        <v>104266912</v>
      </c>
      <c r="E63" s="1351">
        <v>78882696</v>
      </c>
      <c r="F63" s="1351">
        <v>25384216</v>
      </c>
      <c r="O63" s="1351">
        <v>52414491</v>
      </c>
      <c r="P63" s="1351">
        <v>20760375</v>
      </c>
      <c r="Q63" s="1351">
        <v>2012902</v>
      </c>
      <c r="R63" s="1351">
        <v>1738512</v>
      </c>
      <c r="S63" s="1351">
        <v>274390</v>
      </c>
      <c r="U63" s="1351">
        <v>18747473</v>
      </c>
      <c r="V63" s="1351">
        <v>6525267</v>
      </c>
      <c r="W63" s="1351">
        <v>12222206</v>
      </c>
      <c r="Y63" s="1351">
        <v>0</v>
      </c>
      <c r="AC63" s="1351">
        <v>0</v>
      </c>
      <c r="AE63" s="1351">
        <v>0</v>
      </c>
      <c r="AG63" s="1351">
        <v>4518770</v>
      </c>
      <c r="AH63" s="1351">
        <v>3497784</v>
      </c>
      <c r="AI63" s="1351">
        <v>1020986</v>
      </c>
      <c r="AK63" s="1351">
        <v>6637900</v>
      </c>
      <c r="AL63" s="1351">
        <v>2563900</v>
      </c>
      <c r="AM63" s="1351">
        <v>4074000</v>
      </c>
      <c r="AO63" s="1351">
        <v>8102982</v>
      </c>
      <c r="AP63" s="1351">
        <v>8102982</v>
      </c>
      <c r="AQ63" s="1351">
        <v>0</v>
      </c>
      <c r="AS63" s="1351">
        <v>12394464</v>
      </c>
      <c r="AT63" s="1351">
        <v>11788747</v>
      </c>
      <c r="AU63" s="1351">
        <v>605717</v>
      </c>
      <c r="AW63" s="1351">
        <v>0</v>
      </c>
      <c r="BB63" s="1351">
        <v>25987</v>
      </c>
      <c r="BC63" s="1351">
        <v>25987</v>
      </c>
      <c r="BD63" s="1351">
        <v>25987</v>
      </c>
      <c r="BE63" s="1351">
        <v>0</v>
      </c>
      <c r="BJ63" s="1351">
        <v>0</v>
      </c>
      <c r="BL63" s="1351">
        <v>0</v>
      </c>
      <c r="BQ63" s="1351">
        <v>0</v>
      </c>
      <c r="BS63" s="1351">
        <v>0</v>
      </c>
      <c r="BX63" s="1351">
        <v>0</v>
      </c>
      <c r="CD63" s="1351">
        <v>0</v>
      </c>
      <c r="CE63" s="1351">
        <v>0</v>
      </c>
      <c r="CH63" s="1351">
        <v>0</v>
      </c>
      <c r="CL63" s="1351">
        <v>0</v>
      </c>
      <c r="CQ63" s="1351">
        <v>0</v>
      </c>
      <c r="CR63" s="1351">
        <v>0</v>
      </c>
      <c r="CU63" s="1351">
        <v>0</v>
      </c>
      <c r="CY63" s="1351">
        <v>0</v>
      </c>
      <c r="DA63" s="1351">
        <v>0</v>
      </c>
      <c r="DB63" s="1351">
        <v>0</v>
      </c>
      <c r="DH63" s="1351">
        <v>71524223</v>
      </c>
      <c r="DI63" s="1351">
        <v>11215050</v>
      </c>
      <c r="DJ63" s="1351">
        <v>4385850</v>
      </c>
      <c r="DK63" s="1351">
        <v>1413399</v>
      </c>
      <c r="DL63" s="1351">
        <v>54509924</v>
      </c>
      <c r="DN63" s="1351">
        <v>13066400</v>
      </c>
      <c r="DQ63" s="1351">
        <v>241298013</v>
      </c>
    </row>
    <row r="64" spans="2:124" ht="15.75">
      <c r="B64" s="1395">
        <v>43497</v>
      </c>
      <c r="C64" s="1026">
        <v>106681997</v>
      </c>
      <c r="D64" s="1026">
        <v>106681997</v>
      </c>
      <c r="E64" s="1026">
        <v>81395240</v>
      </c>
      <c r="F64" s="1026">
        <v>25286757</v>
      </c>
      <c r="O64" s="1026">
        <v>52490012</v>
      </c>
      <c r="P64" s="1026">
        <v>22969800</v>
      </c>
      <c r="Q64" s="1026">
        <v>1628671</v>
      </c>
      <c r="R64" s="1026">
        <v>1358882</v>
      </c>
      <c r="S64" s="1026">
        <v>269789</v>
      </c>
      <c r="U64" s="1026">
        <v>21341129</v>
      </c>
      <c r="V64" s="1026">
        <v>5913059</v>
      </c>
      <c r="W64" s="1026">
        <v>15428070</v>
      </c>
      <c r="Y64" s="1026">
        <v>0</v>
      </c>
      <c r="AC64" s="1026">
        <v>0</v>
      </c>
      <c r="AE64" s="1026">
        <v>0</v>
      </c>
      <c r="AG64" s="1026">
        <v>3496641</v>
      </c>
      <c r="AH64" s="1026">
        <v>2173185</v>
      </c>
      <c r="AI64" s="1026">
        <v>1323456</v>
      </c>
      <c r="AK64" s="1026">
        <v>6648234</v>
      </c>
      <c r="AL64" s="1026">
        <v>2560234</v>
      </c>
      <c r="AM64" s="1026">
        <v>4088000</v>
      </c>
      <c r="AO64" s="1026">
        <v>8230151</v>
      </c>
      <c r="AP64" s="1026">
        <v>8127801</v>
      </c>
      <c r="AQ64" s="1026">
        <v>102350</v>
      </c>
      <c r="AS64" s="1026">
        <v>11145186</v>
      </c>
      <c r="AT64" s="1026">
        <v>8577567</v>
      </c>
      <c r="AU64" s="1026">
        <v>2567619</v>
      </c>
      <c r="AW64" s="1026">
        <v>0</v>
      </c>
      <c r="BB64" s="1026">
        <v>102109</v>
      </c>
      <c r="BC64" s="1026">
        <v>102109</v>
      </c>
      <c r="BD64" s="1026">
        <v>102109</v>
      </c>
      <c r="BE64" s="1026">
        <v>0</v>
      </c>
      <c r="BJ64" s="1026">
        <v>0</v>
      </c>
      <c r="BL64" s="1026">
        <v>0</v>
      </c>
      <c r="BQ64" s="1026">
        <v>0</v>
      </c>
      <c r="BS64" s="1026">
        <v>0</v>
      </c>
      <c r="BX64" s="1026">
        <v>0</v>
      </c>
      <c r="CD64" s="1026">
        <v>0</v>
      </c>
      <c r="CE64" s="1026">
        <v>0</v>
      </c>
      <c r="CH64" s="1026">
        <v>0</v>
      </c>
      <c r="CL64" s="1026">
        <v>0</v>
      </c>
      <c r="CQ64" s="1026">
        <v>0</v>
      </c>
      <c r="CR64" s="1026">
        <v>0</v>
      </c>
      <c r="CU64" s="1026">
        <v>0</v>
      </c>
      <c r="CY64" s="1026">
        <v>0</v>
      </c>
      <c r="DA64" s="1026">
        <v>0</v>
      </c>
      <c r="DB64" s="1026">
        <v>0</v>
      </c>
      <c r="DH64" s="1026">
        <v>72354427</v>
      </c>
      <c r="DI64" s="1026">
        <v>10953359</v>
      </c>
      <c r="DJ64" s="1026">
        <v>4355703</v>
      </c>
      <c r="DK64" s="1026">
        <v>2591707</v>
      </c>
      <c r="DL64" s="1026">
        <v>54453658</v>
      </c>
      <c r="DN64" s="1026">
        <v>11669575</v>
      </c>
      <c r="DQ64" s="1026">
        <v>243298120</v>
      </c>
      <c r="DT64" s="1026">
        <v>0</v>
      </c>
    </row>
    <row r="65" spans="2:168" ht="15.75">
      <c r="B65" s="1395">
        <v>43525</v>
      </c>
      <c r="C65" s="1026">
        <v>104110286</v>
      </c>
      <c r="D65" s="1026">
        <v>104110286</v>
      </c>
      <c r="E65" s="1026">
        <v>77299331</v>
      </c>
      <c r="F65" s="1026">
        <v>26810955</v>
      </c>
      <c r="O65" s="1026">
        <v>43407626</v>
      </c>
      <c r="P65" s="1026">
        <v>15621302</v>
      </c>
      <c r="Q65" s="1026">
        <v>1609772</v>
      </c>
      <c r="R65" s="1026">
        <v>1369991</v>
      </c>
      <c r="S65" s="1026">
        <v>239781</v>
      </c>
      <c r="U65" s="1026">
        <v>14011530</v>
      </c>
      <c r="V65" s="1026">
        <v>4542048</v>
      </c>
      <c r="W65" s="1026">
        <v>9469482</v>
      </c>
      <c r="Y65" s="1026">
        <v>0</v>
      </c>
      <c r="AC65" s="1026">
        <v>0</v>
      </c>
      <c r="AE65" s="1026">
        <v>0</v>
      </c>
      <c r="AG65" s="1026">
        <v>1319729</v>
      </c>
      <c r="AH65" s="1026">
        <v>1284686</v>
      </c>
      <c r="AI65" s="1026">
        <v>35043</v>
      </c>
      <c r="AK65" s="1026">
        <v>6543698</v>
      </c>
      <c r="AL65" s="1026">
        <v>2531198</v>
      </c>
      <c r="AM65" s="1026">
        <v>4012500</v>
      </c>
      <c r="AO65" s="1026">
        <v>8184902</v>
      </c>
      <c r="AP65" s="1026">
        <v>8184902</v>
      </c>
      <c r="AQ65" s="1026">
        <v>0</v>
      </c>
      <c r="AS65" s="1026">
        <v>11737995</v>
      </c>
      <c r="AT65" s="1026">
        <v>9251979</v>
      </c>
      <c r="AU65" s="1026">
        <v>2486016</v>
      </c>
      <c r="AW65" s="1026">
        <v>0</v>
      </c>
      <c r="BB65" s="1026">
        <v>583307</v>
      </c>
      <c r="BC65" s="1026">
        <v>583307</v>
      </c>
      <c r="BD65" s="1026">
        <v>583307</v>
      </c>
      <c r="BE65" s="1026">
        <v>0</v>
      </c>
      <c r="BJ65" s="1026">
        <v>0</v>
      </c>
      <c r="BL65" s="1026">
        <v>0</v>
      </c>
      <c r="BQ65" s="1026">
        <v>0</v>
      </c>
      <c r="BS65" s="1026">
        <v>0</v>
      </c>
      <c r="BX65" s="1026">
        <v>0</v>
      </c>
      <c r="CD65" s="1026">
        <v>0</v>
      </c>
      <c r="CE65" s="1026">
        <v>0</v>
      </c>
      <c r="CH65" s="1026">
        <v>0</v>
      </c>
      <c r="CL65" s="1026">
        <v>0</v>
      </c>
      <c r="CQ65" s="1026">
        <v>0</v>
      </c>
      <c r="CR65" s="1026">
        <v>0</v>
      </c>
      <c r="CU65" s="1026">
        <v>0</v>
      </c>
      <c r="CY65" s="1026">
        <v>0</v>
      </c>
      <c r="DA65" s="1026">
        <v>0</v>
      </c>
      <c r="DB65" s="1026">
        <v>0</v>
      </c>
      <c r="DH65" s="1026">
        <v>73660624</v>
      </c>
      <c r="DI65" s="1026">
        <v>10941238</v>
      </c>
      <c r="DJ65" s="1026">
        <v>4396374</v>
      </c>
      <c r="DK65" s="1026">
        <v>5249257</v>
      </c>
      <c r="DL65" s="1026">
        <v>53073755</v>
      </c>
      <c r="DN65" s="1026">
        <v>13381963</v>
      </c>
      <c r="DQ65" s="1026">
        <v>235143806</v>
      </c>
      <c r="DT65" s="1026">
        <v>0</v>
      </c>
    </row>
    <row r="66" spans="2:168" ht="15.75">
      <c r="B66" s="1395">
        <v>43556</v>
      </c>
      <c r="C66" s="1026">
        <v>119006963</v>
      </c>
      <c r="D66" s="1026">
        <v>119006963</v>
      </c>
      <c r="E66" s="1026">
        <v>79590282</v>
      </c>
      <c r="F66" s="1026">
        <v>39416681</v>
      </c>
      <c r="O66" s="1026">
        <v>50542996</v>
      </c>
      <c r="P66" s="1026">
        <v>9544295</v>
      </c>
      <c r="Q66" s="1026">
        <v>2975120</v>
      </c>
      <c r="R66" s="1026">
        <v>2607591</v>
      </c>
      <c r="S66" s="1026">
        <v>367529</v>
      </c>
      <c r="U66" s="1026">
        <v>6569175</v>
      </c>
      <c r="V66" s="1026">
        <v>2664818</v>
      </c>
      <c r="W66" s="1026">
        <v>3904357</v>
      </c>
      <c r="Y66" s="1026">
        <v>0</v>
      </c>
      <c r="AC66" s="1026">
        <v>0</v>
      </c>
      <c r="AE66" s="1026">
        <v>0</v>
      </c>
      <c r="AG66" s="1026">
        <v>776491</v>
      </c>
      <c r="AH66" s="1026">
        <v>291600</v>
      </c>
      <c r="AI66" s="1026">
        <v>484891</v>
      </c>
      <c r="AK66" s="1026">
        <v>6550237</v>
      </c>
      <c r="AL66" s="1026">
        <v>2523253</v>
      </c>
      <c r="AM66" s="1026">
        <v>4026984</v>
      </c>
      <c r="AO66" s="1026">
        <v>9573655</v>
      </c>
      <c r="AP66" s="1026">
        <v>9573655</v>
      </c>
      <c r="AQ66" s="1026">
        <v>0</v>
      </c>
      <c r="AS66" s="1026">
        <v>24098318</v>
      </c>
      <c r="AT66" s="1026">
        <v>12604730</v>
      </c>
      <c r="AU66" s="1026">
        <v>11493588</v>
      </c>
      <c r="AW66" s="1026">
        <v>0</v>
      </c>
      <c r="BB66" s="1026">
        <v>1223422</v>
      </c>
      <c r="BC66" s="1026">
        <v>1223422</v>
      </c>
      <c r="BD66" s="1026">
        <v>1223422</v>
      </c>
      <c r="BE66" s="1026">
        <v>0</v>
      </c>
      <c r="BJ66" s="1026">
        <v>0</v>
      </c>
      <c r="BL66" s="1026">
        <v>0</v>
      </c>
      <c r="BQ66" s="1026">
        <v>0</v>
      </c>
      <c r="BS66" s="1026">
        <v>0</v>
      </c>
      <c r="BX66" s="1026">
        <v>0</v>
      </c>
      <c r="CD66" s="1026">
        <v>0</v>
      </c>
      <c r="CE66" s="1026">
        <v>0</v>
      </c>
      <c r="CH66" s="1026">
        <v>0</v>
      </c>
      <c r="CL66" s="1026">
        <v>0</v>
      </c>
      <c r="CQ66" s="1026">
        <v>0</v>
      </c>
      <c r="CR66" s="1026">
        <v>0</v>
      </c>
      <c r="CU66" s="1026">
        <v>0</v>
      </c>
      <c r="CY66" s="1026">
        <v>0</v>
      </c>
      <c r="DA66" s="1026">
        <v>0</v>
      </c>
      <c r="DB66" s="1026">
        <v>0</v>
      </c>
      <c r="DH66" s="1026">
        <v>77696852</v>
      </c>
      <c r="DI66" s="1026">
        <v>10892474</v>
      </c>
      <c r="DJ66" s="1026">
        <v>1902649</v>
      </c>
      <c r="DK66" s="1026">
        <v>9229339</v>
      </c>
      <c r="DL66" s="1026">
        <v>55672390</v>
      </c>
      <c r="DN66" s="1026">
        <v>13430347</v>
      </c>
      <c r="DQ66" s="1026">
        <v>261900580</v>
      </c>
      <c r="DT66" s="1026">
        <v>0</v>
      </c>
    </row>
    <row r="67" spans="2:168" ht="15.75">
      <c r="B67" s="1395">
        <v>43586</v>
      </c>
      <c r="C67" s="1026">
        <v>111458616</v>
      </c>
      <c r="D67" s="1026">
        <v>111458616</v>
      </c>
      <c r="E67" s="1026">
        <v>80656264</v>
      </c>
      <c r="F67" s="1026">
        <v>30802352</v>
      </c>
      <c r="O67" s="1026">
        <v>50438685</v>
      </c>
      <c r="P67" s="1026">
        <v>11498290</v>
      </c>
      <c r="Q67" s="1026">
        <v>1774932</v>
      </c>
      <c r="R67" s="1026">
        <v>1314979</v>
      </c>
      <c r="S67" s="1026">
        <v>459953</v>
      </c>
      <c r="U67" s="1026">
        <v>9723358</v>
      </c>
      <c r="V67" s="1026">
        <v>5099756</v>
      </c>
      <c r="W67" s="1026">
        <v>4623602</v>
      </c>
      <c r="Y67" s="1026">
        <v>0</v>
      </c>
      <c r="AC67" s="1026">
        <v>0</v>
      </c>
      <c r="AE67" s="1026">
        <v>0</v>
      </c>
      <c r="AG67" s="1026">
        <v>685646</v>
      </c>
      <c r="AH67" s="1026">
        <v>179524</v>
      </c>
      <c r="AI67" s="1026">
        <v>506122</v>
      </c>
      <c r="AK67" s="1026">
        <v>6310404</v>
      </c>
      <c r="AL67" s="1026">
        <v>2270014</v>
      </c>
      <c r="AM67" s="1026">
        <v>4040390</v>
      </c>
      <c r="AO67" s="1026">
        <v>8302263</v>
      </c>
      <c r="AP67" s="1026">
        <v>8302263</v>
      </c>
      <c r="AQ67" s="1026">
        <v>0</v>
      </c>
      <c r="AS67" s="1026">
        <v>23642082</v>
      </c>
      <c r="AT67" s="1026">
        <v>16229737</v>
      </c>
      <c r="AU67" s="1026">
        <v>7412345</v>
      </c>
      <c r="AW67" s="1026">
        <v>0</v>
      </c>
      <c r="BB67" s="1026">
        <v>1739348</v>
      </c>
      <c r="BC67" s="1026">
        <v>1739348</v>
      </c>
      <c r="BD67" s="1026">
        <v>1739348</v>
      </c>
      <c r="BE67" s="1026">
        <v>0</v>
      </c>
      <c r="BJ67" s="1026">
        <v>0</v>
      </c>
      <c r="BL67" s="1026">
        <v>0</v>
      </c>
      <c r="BQ67" s="1026">
        <v>0</v>
      </c>
      <c r="BS67" s="1026">
        <v>0</v>
      </c>
      <c r="BX67" s="1026">
        <v>0</v>
      </c>
      <c r="CD67" s="1026">
        <v>0</v>
      </c>
      <c r="CE67" s="1026">
        <v>0</v>
      </c>
      <c r="CH67" s="1026">
        <v>0</v>
      </c>
      <c r="CL67" s="1026">
        <v>0</v>
      </c>
      <c r="CQ67" s="1026">
        <v>0</v>
      </c>
      <c r="CR67" s="1026">
        <v>0</v>
      </c>
      <c r="CU67" s="1026">
        <v>0</v>
      </c>
      <c r="CY67" s="1026">
        <v>0</v>
      </c>
      <c r="DA67" s="1026">
        <v>0</v>
      </c>
      <c r="DB67" s="1026">
        <v>0</v>
      </c>
      <c r="DH67" s="1026">
        <v>83486336</v>
      </c>
      <c r="DI67" s="1026">
        <v>10679290</v>
      </c>
      <c r="DJ67" s="1026">
        <v>1974186</v>
      </c>
      <c r="DK67" s="1026">
        <v>12652116</v>
      </c>
      <c r="DL67" s="1026">
        <v>58180744</v>
      </c>
      <c r="DN67" s="1026">
        <v>15542498</v>
      </c>
      <c r="DQ67" s="1026">
        <v>262665483</v>
      </c>
      <c r="DT67" s="1026">
        <v>0</v>
      </c>
    </row>
    <row r="68" spans="2:168" ht="15.75">
      <c r="B68" s="1395">
        <v>43617</v>
      </c>
      <c r="C68" s="1026">
        <v>112093987</v>
      </c>
      <c r="D68" s="1026">
        <v>112093987</v>
      </c>
      <c r="E68" s="1026">
        <v>76447191</v>
      </c>
      <c r="F68" s="1026">
        <v>35646796</v>
      </c>
      <c r="O68" s="1026">
        <v>45729333</v>
      </c>
      <c r="P68" s="1026">
        <v>8848816</v>
      </c>
      <c r="Q68" s="1026">
        <v>1379085</v>
      </c>
      <c r="R68" s="1026">
        <v>929449</v>
      </c>
      <c r="S68" s="1026">
        <v>449636</v>
      </c>
      <c r="U68" s="1026">
        <v>7469731</v>
      </c>
      <c r="V68" s="1026">
        <v>3865063</v>
      </c>
      <c r="W68" s="1026">
        <v>3604668</v>
      </c>
      <c r="Y68" s="1026">
        <v>0</v>
      </c>
      <c r="AC68" s="1026">
        <v>0</v>
      </c>
      <c r="AE68" s="1026">
        <v>0</v>
      </c>
      <c r="AG68" s="1026">
        <v>935920</v>
      </c>
      <c r="AH68" s="1026">
        <v>900577</v>
      </c>
      <c r="AI68" s="1026">
        <v>35343</v>
      </c>
      <c r="AK68" s="1026">
        <v>6363873</v>
      </c>
      <c r="AL68" s="1026">
        <v>2306873</v>
      </c>
      <c r="AM68" s="1026">
        <v>4057000</v>
      </c>
      <c r="AO68" s="1026">
        <v>8358925</v>
      </c>
      <c r="AP68" s="1026">
        <v>8358925</v>
      </c>
      <c r="AQ68" s="1026">
        <v>0</v>
      </c>
      <c r="AS68" s="1026">
        <v>21221799</v>
      </c>
      <c r="AT68" s="1026">
        <v>15743707</v>
      </c>
      <c r="AU68" s="1026">
        <v>5478092</v>
      </c>
      <c r="AW68" s="1026">
        <v>0</v>
      </c>
      <c r="BB68" s="1026">
        <v>3007833</v>
      </c>
      <c r="BC68" s="1026">
        <v>3007833</v>
      </c>
      <c r="BD68" s="1026">
        <v>3007833</v>
      </c>
      <c r="BE68" s="1026">
        <v>0</v>
      </c>
      <c r="BJ68" s="1026">
        <v>0</v>
      </c>
      <c r="BL68" s="1026">
        <v>0</v>
      </c>
      <c r="BQ68" s="1026">
        <v>0</v>
      </c>
      <c r="BS68" s="1026">
        <v>0</v>
      </c>
      <c r="BX68" s="1026">
        <v>0</v>
      </c>
      <c r="CD68" s="1026">
        <v>0</v>
      </c>
      <c r="CE68" s="1026">
        <v>0</v>
      </c>
      <c r="CH68" s="1026">
        <v>0</v>
      </c>
      <c r="CL68" s="1026">
        <v>0</v>
      </c>
      <c r="CQ68" s="1026">
        <v>0</v>
      </c>
      <c r="CR68" s="1026">
        <v>0</v>
      </c>
      <c r="CU68" s="1026">
        <v>0</v>
      </c>
      <c r="CY68" s="1026">
        <v>0</v>
      </c>
      <c r="DA68" s="1026">
        <v>0</v>
      </c>
      <c r="DB68" s="1026">
        <v>0</v>
      </c>
      <c r="DH68" s="1026">
        <v>85374776</v>
      </c>
      <c r="DI68" s="1026">
        <v>10609092</v>
      </c>
      <c r="DJ68" s="1026">
        <v>1906596</v>
      </c>
      <c r="DK68" s="1026">
        <v>18316893</v>
      </c>
      <c r="DL68" s="1026">
        <v>54542195</v>
      </c>
      <c r="DN68" s="1026">
        <v>25851821</v>
      </c>
      <c r="DQ68" s="1026">
        <v>272057750</v>
      </c>
      <c r="DT68" s="1026">
        <v>0</v>
      </c>
    </row>
    <row r="69" spans="2:168" ht="15.75">
      <c r="B69" s="1395">
        <v>43647</v>
      </c>
      <c r="C69" s="1026">
        <v>131140357</v>
      </c>
      <c r="D69" s="1026">
        <v>131140357</v>
      </c>
      <c r="E69" s="1026">
        <v>94063698</v>
      </c>
      <c r="F69" s="1026">
        <v>37076659</v>
      </c>
      <c r="O69" s="1026">
        <v>38359770</v>
      </c>
      <c r="P69" s="1026">
        <v>9875352</v>
      </c>
      <c r="Q69" s="1026">
        <v>1387328</v>
      </c>
      <c r="R69" s="1026">
        <v>948993</v>
      </c>
      <c r="S69" s="1026">
        <v>438335</v>
      </c>
      <c r="U69" s="1026">
        <v>8488024</v>
      </c>
      <c r="V69" s="1026">
        <v>6791583</v>
      </c>
      <c r="W69" s="1026">
        <v>1696441</v>
      </c>
      <c r="Y69" s="1026">
        <v>0</v>
      </c>
      <c r="AC69" s="1026">
        <v>0</v>
      </c>
      <c r="AE69" s="1026">
        <v>0</v>
      </c>
      <c r="AG69" s="1026">
        <v>351216</v>
      </c>
      <c r="AH69" s="1026">
        <v>0</v>
      </c>
      <c r="AI69" s="1026">
        <v>351216</v>
      </c>
      <c r="AK69" s="1026">
        <v>6249601</v>
      </c>
      <c r="AL69" s="1026">
        <v>2176101</v>
      </c>
      <c r="AM69" s="1026">
        <v>4073500</v>
      </c>
      <c r="AO69" s="1026">
        <v>8034635</v>
      </c>
      <c r="AP69" s="1026">
        <v>8034635</v>
      </c>
      <c r="AQ69" s="1026">
        <v>0</v>
      </c>
      <c r="AS69" s="1026">
        <v>13848966</v>
      </c>
      <c r="AT69" s="1026">
        <v>13243191</v>
      </c>
      <c r="AU69" s="1026">
        <v>605775</v>
      </c>
      <c r="AW69" s="1026">
        <v>0</v>
      </c>
      <c r="BB69" s="1026">
        <v>4200297</v>
      </c>
      <c r="BC69" s="1026">
        <v>4200297</v>
      </c>
      <c r="BD69" s="1026">
        <v>4200297</v>
      </c>
      <c r="BE69" s="1026">
        <v>0</v>
      </c>
      <c r="BJ69" s="1026">
        <v>0</v>
      </c>
      <c r="BL69" s="1026">
        <v>0</v>
      </c>
      <c r="BQ69" s="1026">
        <v>0</v>
      </c>
      <c r="BS69" s="1026">
        <v>0</v>
      </c>
      <c r="BX69" s="1026">
        <v>0</v>
      </c>
      <c r="CD69" s="1026">
        <v>0</v>
      </c>
      <c r="CE69" s="1026">
        <v>0</v>
      </c>
      <c r="CH69" s="1026">
        <v>0</v>
      </c>
      <c r="CL69" s="1026">
        <v>0</v>
      </c>
      <c r="CQ69" s="1026">
        <v>0</v>
      </c>
      <c r="CR69" s="1026">
        <v>0</v>
      </c>
      <c r="CU69" s="1026">
        <v>0</v>
      </c>
      <c r="CY69" s="1026">
        <v>0</v>
      </c>
      <c r="DA69" s="1026">
        <v>0</v>
      </c>
      <c r="DB69" s="1026">
        <v>0</v>
      </c>
      <c r="DH69" s="1026">
        <v>122299430</v>
      </c>
      <c r="DI69" s="1026">
        <v>10937107</v>
      </c>
      <c r="DJ69" s="1026">
        <v>1859858</v>
      </c>
      <c r="DK69" s="1026">
        <v>24629747</v>
      </c>
      <c r="DL69" s="1026">
        <v>84872718</v>
      </c>
      <c r="DN69" s="1026">
        <v>22770594</v>
      </c>
      <c r="DQ69" s="1026">
        <v>318770448</v>
      </c>
      <c r="DT69" s="1026">
        <v>0</v>
      </c>
    </row>
    <row r="70" spans="2:168" ht="15.75">
      <c r="B70" s="1395">
        <v>43678</v>
      </c>
      <c r="C70" s="1026">
        <v>144424785</v>
      </c>
      <c r="D70" s="1026">
        <v>144424785</v>
      </c>
      <c r="E70" s="1026">
        <v>97903611</v>
      </c>
      <c r="F70" s="1026">
        <v>46521174</v>
      </c>
      <c r="O70" s="1026">
        <v>44413324</v>
      </c>
      <c r="P70" s="1026">
        <v>6310366</v>
      </c>
      <c r="Q70" s="1026">
        <v>1330106</v>
      </c>
      <c r="R70" s="1026">
        <v>1010729</v>
      </c>
      <c r="S70" s="1026">
        <v>319377</v>
      </c>
      <c r="U70" s="1026">
        <v>4980260</v>
      </c>
      <c r="V70" s="1026">
        <v>4879555</v>
      </c>
      <c r="W70" s="1026">
        <v>100705</v>
      </c>
      <c r="Y70" s="1026">
        <v>0</v>
      </c>
      <c r="AC70" s="1026">
        <v>0</v>
      </c>
      <c r="AE70" s="1026">
        <v>0</v>
      </c>
      <c r="AG70" s="1026">
        <v>0</v>
      </c>
      <c r="AH70" s="1026">
        <v>0</v>
      </c>
      <c r="AI70" s="1026">
        <v>0</v>
      </c>
      <c r="AK70" s="1026">
        <v>6143940</v>
      </c>
      <c r="AL70" s="1026">
        <v>2054940</v>
      </c>
      <c r="AM70" s="1026">
        <v>4089000</v>
      </c>
      <c r="AO70" s="1026">
        <v>454885</v>
      </c>
      <c r="AP70" s="1026">
        <v>436011</v>
      </c>
      <c r="AQ70" s="1026">
        <v>18874</v>
      </c>
      <c r="AS70" s="1026">
        <v>31504133</v>
      </c>
      <c r="AT70" s="1026">
        <v>22907693</v>
      </c>
      <c r="AU70" s="1026">
        <v>8596440</v>
      </c>
      <c r="AW70" s="1026">
        <v>0</v>
      </c>
      <c r="BB70" s="1026">
        <v>2416520</v>
      </c>
      <c r="BC70" s="1026">
        <v>2416520</v>
      </c>
      <c r="BD70" s="1026">
        <v>2416520</v>
      </c>
      <c r="BE70" s="1026">
        <v>0</v>
      </c>
      <c r="BJ70" s="1026">
        <v>0</v>
      </c>
      <c r="BL70" s="1026">
        <v>0</v>
      </c>
      <c r="BQ70" s="1026">
        <v>0</v>
      </c>
      <c r="BS70" s="1026">
        <v>0</v>
      </c>
      <c r="BX70" s="1026">
        <v>0</v>
      </c>
      <c r="CD70" s="1026">
        <v>0</v>
      </c>
      <c r="CE70" s="1026">
        <v>0</v>
      </c>
      <c r="CH70" s="1026">
        <v>0</v>
      </c>
      <c r="CL70" s="1026">
        <v>0</v>
      </c>
      <c r="CQ70" s="1026">
        <v>0</v>
      </c>
      <c r="CR70" s="1026">
        <v>0</v>
      </c>
      <c r="CU70" s="1026">
        <v>0</v>
      </c>
      <c r="CY70" s="1026">
        <v>0</v>
      </c>
      <c r="DA70" s="1026">
        <v>0</v>
      </c>
      <c r="DB70" s="1026">
        <v>0</v>
      </c>
      <c r="DH70" s="1026">
        <v>141401447</v>
      </c>
      <c r="DI70" s="1026">
        <v>11082683</v>
      </c>
      <c r="DJ70" s="1026">
        <v>1920401</v>
      </c>
      <c r="DK70" s="1026">
        <v>30912136</v>
      </c>
      <c r="DL70" s="1026">
        <v>97486227</v>
      </c>
      <c r="DN70" s="1026">
        <v>33617230</v>
      </c>
      <c r="DQ70" s="1026">
        <v>366273306</v>
      </c>
    </row>
    <row r="71" spans="2:168" s="947" customFormat="1" ht="15.75">
      <c r="B71" s="1395">
        <v>43709</v>
      </c>
      <c r="C71" s="1197">
        <v>137665092</v>
      </c>
      <c r="D71" s="1197">
        <v>137665092</v>
      </c>
      <c r="E71" s="1197">
        <v>92166323</v>
      </c>
      <c r="F71" s="1197">
        <v>45498769</v>
      </c>
      <c r="O71" s="947">
        <v>40669753</v>
      </c>
      <c r="P71" s="947">
        <v>5123359</v>
      </c>
      <c r="Q71" s="947">
        <v>1286435</v>
      </c>
      <c r="R71" s="947">
        <v>1105706</v>
      </c>
      <c r="S71" s="947">
        <v>180729</v>
      </c>
      <c r="U71" s="947">
        <v>3836924</v>
      </c>
      <c r="V71" s="947">
        <v>3588055</v>
      </c>
      <c r="W71" s="947">
        <v>248869</v>
      </c>
      <c r="Y71" s="947">
        <v>0</v>
      </c>
      <c r="AC71" s="947">
        <v>0</v>
      </c>
      <c r="AE71" s="947">
        <v>0</v>
      </c>
      <c r="AG71" s="947">
        <v>0</v>
      </c>
      <c r="AH71" s="947">
        <v>0</v>
      </c>
      <c r="AI71" s="947">
        <v>0</v>
      </c>
      <c r="AK71" s="947">
        <v>6117965</v>
      </c>
      <c r="AL71" s="947">
        <v>1647648</v>
      </c>
      <c r="AM71" s="947">
        <v>4470317</v>
      </c>
      <c r="AO71" s="947">
        <v>7242656</v>
      </c>
      <c r="AP71" s="947">
        <v>7242656</v>
      </c>
      <c r="AQ71" s="947">
        <v>0</v>
      </c>
      <c r="AS71" s="947">
        <v>22185773</v>
      </c>
      <c r="AT71" s="947">
        <v>16713169</v>
      </c>
      <c r="AU71" s="947">
        <v>5472604</v>
      </c>
      <c r="AW71" s="947">
        <v>0</v>
      </c>
      <c r="BB71" s="947">
        <v>6833731</v>
      </c>
      <c r="BC71" s="947">
        <v>6833731</v>
      </c>
      <c r="BD71" s="947">
        <v>6833731</v>
      </c>
      <c r="BE71" s="947">
        <v>0</v>
      </c>
      <c r="BJ71" s="947">
        <v>0</v>
      </c>
      <c r="BL71" s="947">
        <v>0</v>
      </c>
      <c r="BQ71" s="947">
        <v>0</v>
      </c>
      <c r="BS71" s="947">
        <v>0</v>
      </c>
      <c r="BX71" s="947">
        <v>0</v>
      </c>
      <c r="CD71" s="947">
        <v>0</v>
      </c>
      <c r="CE71" s="947">
        <v>0</v>
      </c>
      <c r="CH71" s="947">
        <v>0</v>
      </c>
      <c r="CL71" s="947">
        <v>0</v>
      </c>
      <c r="CQ71" s="947">
        <v>0</v>
      </c>
      <c r="CR71" s="947">
        <v>0</v>
      </c>
      <c r="CU71" s="947">
        <v>0</v>
      </c>
      <c r="CY71" s="947">
        <v>0</v>
      </c>
      <c r="DA71" s="947">
        <v>0</v>
      </c>
      <c r="DB71" s="947">
        <v>0</v>
      </c>
      <c r="DH71" s="947">
        <v>146619584</v>
      </c>
      <c r="DI71" s="947">
        <v>11194255</v>
      </c>
      <c r="DJ71" s="947">
        <v>1848643</v>
      </c>
      <c r="DK71" s="947">
        <v>34136184</v>
      </c>
      <c r="DL71" s="947">
        <v>99440502</v>
      </c>
      <c r="DN71" s="947">
        <v>36461967</v>
      </c>
      <c r="DQ71" s="947">
        <v>368250127</v>
      </c>
      <c r="DR71" s="947">
        <v>0</v>
      </c>
      <c r="DT71" s="947">
        <v>0</v>
      </c>
      <c r="DW71" s="947">
        <v>0</v>
      </c>
      <c r="EB71" s="947">
        <v>0</v>
      </c>
      <c r="EF71" s="947">
        <v>0</v>
      </c>
      <c r="EG71" s="947">
        <v>0</v>
      </c>
      <c r="EJ71" s="947">
        <v>0</v>
      </c>
      <c r="EM71" s="947">
        <v>0</v>
      </c>
      <c r="ES71" s="947">
        <v>77809430.620000005</v>
      </c>
      <c r="ET71" s="947">
        <v>49730108</v>
      </c>
      <c r="EU71" s="947">
        <v>4978411.0000000009</v>
      </c>
      <c r="EV71" s="947">
        <v>44751697</v>
      </c>
      <c r="EW71" s="947">
        <v>0</v>
      </c>
      <c r="EX71" s="947">
        <v>0</v>
      </c>
      <c r="EY71" s="947">
        <v>0</v>
      </c>
      <c r="EZ71" s="947">
        <v>27916227.432500012</v>
      </c>
      <c r="FA71" s="947">
        <v>1389425.2700000005</v>
      </c>
      <c r="FB71" s="947">
        <v>39598034.040000007</v>
      </c>
      <c r="FC71" s="947">
        <v>-13071231.877499998</v>
      </c>
      <c r="FD71" s="947">
        <v>163095.18749999258</v>
      </c>
      <c r="FF71" s="947">
        <v>3049097.589999998</v>
      </c>
      <c r="FL71" s="947">
        <v>80858528.210000008</v>
      </c>
    </row>
    <row r="72" spans="2:168" s="1197" customFormat="1" ht="15.75">
      <c r="B72" s="1395">
        <v>43739</v>
      </c>
      <c r="C72" s="1197">
        <v>171795947</v>
      </c>
      <c r="D72" s="1197">
        <v>171795947</v>
      </c>
      <c r="E72" s="1197">
        <v>118869891</v>
      </c>
      <c r="F72" s="1197">
        <v>52926056</v>
      </c>
      <c r="O72" s="1197">
        <v>45440924</v>
      </c>
      <c r="P72" s="1197">
        <v>10259194</v>
      </c>
      <c r="Q72" s="1197">
        <v>1303997</v>
      </c>
      <c r="R72" s="1197">
        <v>1097618</v>
      </c>
      <c r="S72" s="1197">
        <v>206379</v>
      </c>
      <c r="U72" s="1197">
        <v>8955197</v>
      </c>
      <c r="V72" s="1197">
        <v>3325931</v>
      </c>
      <c r="W72" s="1197">
        <v>5629266</v>
      </c>
      <c r="Y72" s="1197">
        <v>0</v>
      </c>
      <c r="AC72" s="1197">
        <v>0</v>
      </c>
      <c r="AE72" s="1197">
        <v>0</v>
      </c>
      <c r="AG72" s="1197">
        <v>0</v>
      </c>
      <c r="AH72" s="1197">
        <v>0</v>
      </c>
      <c r="AI72" s="1197">
        <v>0</v>
      </c>
      <c r="AK72" s="1197">
        <v>6231165</v>
      </c>
      <c r="AL72" s="1197">
        <v>1734006</v>
      </c>
      <c r="AM72" s="1197">
        <v>4497159</v>
      </c>
      <c r="AO72" s="1197">
        <v>5795748</v>
      </c>
      <c r="AP72" s="1197">
        <v>5795748</v>
      </c>
      <c r="AQ72" s="1197">
        <v>0</v>
      </c>
      <c r="AS72" s="1197">
        <v>23154817</v>
      </c>
      <c r="AT72" s="1197">
        <v>15597884</v>
      </c>
      <c r="AU72" s="1197">
        <v>7556933</v>
      </c>
      <c r="AW72" s="1197">
        <v>0</v>
      </c>
      <c r="BB72" s="1197">
        <v>8024682</v>
      </c>
      <c r="BC72" s="1197">
        <v>8024682</v>
      </c>
      <c r="BD72" s="1197">
        <v>8024682</v>
      </c>
      <c r="BE72" s="1197">
        <v>0</v>
      </c>
      <c r="BJ72" s="1197">
        <v>0</v>
      </c>
      <c r="BL72" s="1197">
        <v>0</v>
      </c>
      <c r="BQ72" s="1197">
        <v>0</v>
      </c>
      <c r="BS72" s="1197">
        <v>0</v>
      </c>
      <c r="BX72" s="1197">
        <v>0</v>
      </c>
      <c r="CD72" s="1197">
        <v>0</v>
      </c>
      <c r="CE72" s="1197">
        <v>0</v>
      </c>
      <c r="CH72" s="1197">
        <v>0</v>
      </c>
      <c r="CL72" s="1197">
        <v>0</v>
      </c>
      <c r="CQ72" s="1197">
        <v>0</v>
      </c>
      <c r="CR72" s="1197">
        <v>0</v>
      </c>
      <c r="CU72" s="1197">
        <v>0</v>
      </c>
      <c r="CY72" s="1197">
        <v>0</v>
      </c>
      <c r="DA72" s="1197">
        <v>0</v>
      </c>
      <c r="DB72" s="1197">
        <v>0</v>
      </c>
      <c r="DH72" s="1197">
        <v>151353806</v>
      </c>
      <c r="DI72" s="1197">
        <v>11641910</v>
      </c>
      <c r="DJ72" s="1197">
        <v>1647698</v>
      </c>
      <c r="DK72" s="1197">
        <v>39443667</v>
      </c>
      <c r="DL72" s="1197">
        <v>98620531</v>
      </c>
      <c r="DN72" s="1197">
        <v>40000634</v>
      </c>
      <c r="DQ72" s="1197">
        <v>416615993</v>
      </c>
    </row>
    <row r="73" spans="2:168" ht="15.75">
      <c r="B73" s="1395">
        <v>43770</v>
      </c>
      <c r="C73" s="1026">
        <v>227123944</v>
      </c>
      <c r="D73" s="1026">
        <v>227123944</v>
      </c>
      <c r="E73" s="1026">
        <v>148533739</v>
      </c>
      <c r="F73" s="1026">
        <v>78590205</v>
      </c>
      <c r="O73" s="1026">
        <v>42708977</v>
      </c>
      <c r="P73" s="1026">
        <v>10553350</v>
      </c>
      <c r="Q73" s="1026">
        <v>1281625</v>
      </c>
      <c r="R73" s="1026">
        <v>1130970</v>
      </c>
      <c r="S73" s="1026">
        <v>150655</v>
      </c>
      <c r="U73" s="1026">
        <v>9271725</v>
      </c>
      <c r="V73" s="1026">
        <v>2780535</v>
      </c>
      <c r="W73" s="1026">
        <v>6491190</v>
      </c>
      <c r="Y73" s="1026">
        <v>0</v>
      </c>
      <c r="AC73" s="1026">
        <v>0</v>
      </c>
      <c r="AE73" s="1026">
        <v>0</v>
      </c>
      <c r="AG73" s="1026">
        <v>0</v>
      </c>
      <c r="AH73" s="1026">
        <v>0</v>
      </c>
      <c r="AI73" s="1026">
        <v>0</v>
      </c>
      <c r="AK73" s="1026">
        <v>5215592</v>
      </c>
      <c r="AL73" s="1026">
        <v>1161220</v>
      </c>
      <c r="AM73" s="1026">
        <v>4054372</v>
      </c>
      <c r="AO73" s="1026">
        <v>5830614</v>
      </c>
      <c r="AP73" s="1026">
        <v>5830614</v>
      </c>
      <c r="AQ73" s="1026">
        <v>0</v>
      </c>
      <c r="AS73" s="1026">
        <v>21109421</v>
      </c>
      <c r="AT73" s="1026">
        <v>14978120</v>
      </c>
      <c r="AU73" s="1026">
        <v>6131301</v>
      </c>
      <c r="AW73" s="1026">
        <v>0</v>
      </c>
      <c r="BB73" s="1026">
        <v>7341313</v>
      </c>
      <c r="BC73" s="1026">
        <v>7341313</v>
      </c>
      <c r="BD73" s="1026">
        <v>7341313</v>
      </c>
      <c r="BE73" s="1026">
        <v>0</v>
      </c>
      <c r="BJ73" s="1026">
        <v>0</v>
      </c>
      <c r="BL73" s="1026">
        <v>0</v>
      </c>
      <c r="BQ73" s="1026">
        <v>0</v>
      </c>
      <c r="BS73" s="1026">
        <v>0</v>
      </c>
      <c r="BX73" s="1026">
        <v>0</v>
      </c>
      <c r="CD73" s="1026">
        <v>0</v>
      </c>
      <c r="CE73" s="1026">
        <v>0</v>
      </c>
      <c r="CH73" s="1026">
        <v>0</v>
      </c>
      <c r="CL73" s="1026">
        <v>0</v>
      </c>
      <c r="CQ73" s="1026">
        <v>0</v>
      </c>
      <c r="CR73" s="1026">
        <v>0</v>
      </c>
      <c r="CU73" s="1026">
        <v>0</v>
      </c>
      <c r="CY73" s="1026">
        <v>0</v>
      </c>
      <c r="DA73" s="1026">
        <v>0</v>
      </c>
      <c r="DB73" s="1026">
        <v>0</v>
      </c>
      <c r="DH73" s="1026">
        <v>149570734</v>
      </c>
      <c r="DI73" s="1026">
        <v>11641910</v>
      </c>
      <c r="DJ73" s="1026">
        <v>1647698</v>
      </c>
      <c r="DK73" s="1026">
        <v>39443667</v>
      </c>
      <c r="DL73" s="1026">
        <v>96837459</v>
      </c>
      <c r="DN73" s="1026">
        <v>50174679</v>
      </c>
      <c r="DQ73" s="1026">
        <v>476919647</v>
      </c>
    </row>
    <row r="74" spans="2:168" ht="15.75">
      <c r="B74" s="1395">
        <v>43800</v>
      </c>
      <c r="C74" s="1026">
        <v>268013412</v>
      </c>
      <c r="D74" s="1026">
        <v>268013412</v>
      </c>
      <c r="E74" s="1026">
        <v>148717760</v>
      </c>
      <c r="F74" s="1026">
        <v>119295652</v>
      </c>
      <c r="O74" s="1026">
        <v>61022846</v>
      </c>
      <c r="P74" s="1026">
        <v>13685421</v>
      </c>
      <c r="Q74" s="1026">
        <v>1306630</v>
      </c>
      <c r="R74" s="1026">
        <v>1115044</v>
      </c>
      <c r="S74" s="1026">
        <v>191586</v>
      </c>
      <c r="U74" s="1026">
        <v>12378791</v>
      </c>
      <c r="V74" s="1026">
        <v>10458365</v>
      </c>
      <c r="W74" s="1026">
        <v>1920426</v>
      </c>
      <c r="Y74" s="1026">
        <v>0</v>
      </c>
      <c r="AC74" s="1026">
        <v>0</v>
      </c>
      <c r="AE74" s="1026">
        <v>0</v>
      </c>
      <c r="AG74" s="1026">
        <v>0</v>
      </c>
      <c r="AH74" s="1026">
        <v>0</v>
      </c>
      <c r="AI74" s="1026">
        <v>0</v>
      </c>
      <c r="AK74" s="1026">
        <v>569035</v>
      </c>
      <c r="AL74" s="1026">
        <v>569035</v>
      </c>
      <c r="AM74" s="1026">
        <v>0</v>
      </c>
      <c r="AO74" s="1026">
        <v>5822804</v>
      </c>
      <c r="AP74" s="1026">
        <v>5822804</v>
      </c>
      <c r="AQ74" s="1026">
        <v>0</v>
      </c>
      <c r="AS74" s="1026">
        <v>40945586</v>
      </c>
      <c r="AT74" s="1026">
        <v>14771195</v>
      </c>
      <c r="AU74" s="1026">
        <v>26174391</v>
      </c>
      <c r="AW74" s="1026">
        <v>0</v>
      </c>
      <c r="BB74" s="1026">
        <v>6413060</v>
      </c>
      <c r="BC74" s="1026">
        <v>6413060</v>
      </c>
      <c r="BD74" s="1026">
        <v>6413060</v>
      </c>
      <c r="BE74" s="1026">
        <v>0</v>
      </c>
      <c r="BJ74" s="1026">
        <v>0</v>
      </c>
      <c r="BL74" s="1026">
        <v>0</v>
      </c>
      <c r="BQ74" s="1026">
        <v>0</v>
      </c>
      <c r="BS74" s="1026">
        <v>0</v>
      </c>
      <c r="BX74" s="1026">
        <v>0</v>
      </c>
      <c r="CD74" s="1026">
        <v>0</v>
      </c>
      <c r="CE74" s="1026">
        <v>0</v>
      </c>
      <c r="CH74" s="1026">
        <v>0</v>
      </c>
      <c r="CL74" s="1026">
        <v>0</v>
      </c>
      <c r="CQ74" s="1026">
        <v>0</v>
      </c>
      <c r="CR74" s="1026">
        <v>0</v>
      </c>
      <c r="CU74" s="1026">
        <v>0</v>
      </c>
      <c r="CY74" s="1026">
        <v>0</v>
      </c>
      <c r="DA74" s="1026">
        <v>0</v>
      </c>
      <c r="DB74" s="1026">
        <v>0</v>
      </c>
      <c r="DH74" s="1026">
        <v>155204984</v>
      </c>
      <c r="DI74" s="1026">
        <v>12283940</v>
      </c>
      <c r="DJ74" s="1026">
        <v>1910432</v>
      </c>
      <c r="DK74" s="1026">
        <v>43873784</v>
      </c>
      <c r="DL74" s="1026">
        <v>97136828</v>
      </c>
      <c r="DN74" s="1026">
        <v>50094236</v>
      </c>
      <c r="DQ74" s="1026">
        <v>540748538</v>
      </c>
      <c r="DT74" s="1026">
        <v>0</v>
      </c>
    </row>
    <row r="77" spans="2:168">
      <c r="B77" s="1790">
        <v>43831</v>
      </c>
      <c r="C77" s="1026">
        <v>217233915</v>
      </c>
      <c r="D77" s="1026">
        <v>217233915</v>
      </c>
      <c r="E77" s="1026">
        <v>142033344</v>
      </c>
      <c r="F77" s="1026">
        <v>75200571</v>
      </c>
      <c r="O77" s="1026">
        <v>70230101</v>
      </c>
      <c r="P77" s="1026">
        <v>15224503</v>
      </c>
      <c r="Q77" s="1026">
        <v>1286457</v>
      </c>
      <c r="R77" s="1026">
        <v>1098405</v>
      </c>
      <c r="S77" s="1026">
        <v>188052</v>
      </c>
      <c r="U77" s="1026">
        <v>13938046</v>
      </c>
      <c r="V77" s="1026">
        <v>13146824</v>
      </c>
      <c r="W77" s="1026">
        <v>791222</v>
      </c>
      <c r="Y77" s="1026">
        <v>0</v>
      </c>
      <c r="AC77" s="1026">
        <v>0</v>
      </c>
      <c r="AE77" s="1026">
        <v>0</v>
      </c>
      <c r="AG77" s="1026">
        <v>0</v>
      </c>
      <c r="AH77" s="1026">
        <v>0</v>
      </c>
      <c r="AI77" s="1026">
        <v>0</v>
      </c>
      <c r="AK77" s="1026">
        <v>1301441</v>
      </c>
      <c r="AL77" s="1026">
        <v>1301441</v>
      </c>
      <c r="AM77" s="1026">
        <v>0</v>
      </c>
      <c r="AO77" s="1026">
        <v>21573567</v>
      </c>
      <c r="AP77" s="1026">
        <v>19270679</v>
      </c>
      <c r="AQ77" s="1026">
        <v>2302888</v>
      </c>
      <c r="AS77" s="1026">
        <v>32130590</v>
      </c>
      <c r="AT77" s="1026">
        <v>20660888</v>
      </c>
      <c r="AU77" s="1026">
        <v>11469702</v>
      </c>
      <c r="AW77" s="1026">
        <v>0</v>
      </c>
      <c r="BB77" s="1026">
        <v>4024227</v>
      </c>
      <c r="BC77" s="1026">
        <v>4024227</v>
      </c>
      <c r="BD77" s="1026">
        <v>4024227</v>
      </c>
      <c r="BE77" s="1026">
        <v>0</v>
      </c>
      <c r="BJ77" s="1026">
        <v>0</v>
      </c>
      <c r="BL77" s="1026">
        <v>0</v>
      </c>
      <c r="BQ77" s="1026">
        <v>0</v>
      </c>
      <c r="BS77" s="1026">
        <v>0</v>
      </c>
      <c r="BX77" s="1026">
        <v>0</v>
      </c>
      <c r="CD77" s="1026">
        <v>0</v>
      </c>
      <c r="CE77" s="1026">
        <v>0</v>
      </c>
      <c r="CH77" s="1026">
        <v>0</v>
      </c>
      <c r="CL77" s="1026">
        <v>0</v>
      </c>
      <c r="CQ77" s="1026">
        <v>0</v>
      </c>
      <c r="CR77" s="1026">
        <v>0</v>
      </c>
      <c r="CU77" s="1026">
        <v>0</v>
      </c>
      <c r="CY77" s="1026">
        <v>0</v>
      </c>
      <c r="DA77" s="1026">
        <v>0</v>
      </c>
      <c r="DB77" s="1026">
        <v>0</v>
      </c>
      <c r="DH77" s="1026">
        <v>156369886</v>
      </c>
      <c r="DI77" s="1026">
        <v>12874561</v>
      </c>
      <c r="DJ77" s="1026">
        <v>1946777</v>
      </c>
      <c r="DK77" s="1026">
        <v>-1334536</v>
      </c>
      <c r="DL77" s="1026">
        <v>142883084</v>
      </c>
      <c r="DN77" s="1026">
        <v>53751575</v>
      </c>
      <c r="DQ77" s="1026">
        <v>501609704</v>
      </c>
      <c r="DT77" s="1026">
        <v>0</v>
      </c>
    </row>
    <row r="78" spans="2:168">
      <c r="B78" s="1790">
        <v>43862</v>
      </c>
      <c r="C78" s="1026">
        <v>244275739</v>
      </c>
      <c r="D78" s="1026">
        <v>244275739</v>
      </c>
      <c r="E78" s="1026">
        <v>156465119</v>
      </c>
      <c r="F78" s="1026">
        <v>87810620</v>
      </c>
      <c r="O78" s="1026">
        <v>59800723</v>
      </c>
      <c r="P78" s="1026">
        <v>16557741</v>
      </c>
      <c r="Q78" s="1026">
        <v>1301639</v>
      </c>
      <c r="R78" s="1026">
        <v>1142789</v>
      </c>
      <c r="S78" s="1026">
        <v>158850</v>
      </c>
      <c r="U78" s="1026">
        <v>15256102</v>
      </c>
      <c r="V78" s="1026">
        <v>9509010</v>
      </c>
      <c r="W78" s="1026">
        <v>5747092</v>
      </c>
      <c r="Y78" s="1026">
        <v>0</v>
      </c>
      <c r="AC78" s="1026">
        <v>0</v>
      </c>
      <c r="AE78" s="1026">
        <v>0</v>
      </c>
      <c r="AG78" s="1026">
        <v>0</v>
      </c>
      <c r="AH78" s="1026">
        <v>0</v>
      </c>
      <c r="AI78" s="1026">
        <v>0</v>
      </c>
      <c r="AK78" s="1026">
        <v>1004906</v>
      </c>
      <c r="AL78" s="1026">
        <v>1004906</v>
      </c>
      <c r="AM78" s="1026">
        <v>0</v>
      </c>
      <c r="AO78" s="1026">
        <v>11070159</v>
      </c>
      <c r="AP78" s="1026">
        <v>6506557</v>
      </c>
      <c r="AQ78" s="1026">
        <v>4563602</v>
      </c>
      <c r="AS78" s="1026">
        <v>31167917</v>
      </c>
      <c r="AT78" s="1026">
        <v>25732706</v>
      </c>
      <c r="AU78" s="1026">
        <v>5435211</v>
      </c>
      <c r="AW78" s="1026">
        <v>0</v>
      </c>
      <c r="BB78" s="1026">
        <v>5746280</v>
      </c>
      <c r="BC78" s="1026">
        <v>5746280</v>
      </c>
      <c r="BD78" s="1026">
        <v>5746280</v>
      </c>
      <c r="BE78" s="1026">
        <v>0</v>
      </c>
      <c r="BJ78" s="1026">
        <v>0</v>
      </c>
      <c r="BL78" s="1026">
        <v>0</v>
      </c>
      <c r="BQ78" s="1026">
        <v>0</v>
      </c>
      <c r="BS78" s="1026">
        <v>0</v>
      </c>
      <c r="BX78" s="1026">
        <v>0</v>
      </c>
      <c r="CD78" s="1026">
        <v>0</v>
      </c>
      <c r="CE78" s="1026">
        <v>0</v>
      </c>
      <c r="CH78" s="1026">
        <v>0</v>
      </c>
      <c r="CL78" s="1026">
        <v>0</v>
      </c>
      <c r="CQ78" s="1026">
        <v>0</v>
      </c>
      <c r="CR78" s="1026">
        <v>0</v>
      </c>
      <c r="CU78" s="1026">
        <v>0</v>
      </c>
      <c r="CY78" s="1026">
        <v>0</v>
      </c>
      <c r="DA78" s="1026">
        <v>0</v>
      </c>
      <c r="DB78" s="1026">
        <v>0</v>
      </c>
      <c r="DH78" s="1026">
        <v>258397227</v>
      </c>
      <c r="DI78" s="1026">
        <v>16074977</v>
      </c>
      <c r="DJ78" s="1026">
        <v>1849793</v>
      </c>
      <c r="DK78" s="1026">
        <v>1149335</v>
      </c>
      <c r="DL78" s="1026">
        <v>239323122</v>
      </c>
      <c r="DN78" s="1026">
        <v>56453649</v>
      </c>
      <c r="DQ78" s="1026">
        <v>624673618</v>
      </c>
      <c r="DT78" s="1026">
        <v>0</v>
      </c>
    </row>
    <row r="79" spans="2:168">
      <c r="B79" s="1790">
        <v>43891</v>
      </c>
      <c r="C79" s="1026">
        <v>421501680.22641432</v>
      </c>
      <c r="D79" s="1026">
        <v>421501680.22641432</v>
      </c>
      <c r="E79" s="1026">
        <v>206433369.19069928</v>
      </c>
      <c r="F79" s="1026">
        <v>215068311.03571501</v>
      </c>
      <c r="O79" s="1026">
        <v>59700949.281162649</v>
      </c>
      <c r="P79" s="1026">
        <v>15542061.564875361</v>
      </c>
      <c r="Q79" s="1026">
        <v>1264928.8019464379</v>
      </c>
      <c r="R79" s="1026">
        <v>1105010.2931123001</v>
      </c>
      <c r="S79" s="1026">
        <v>159918.50883413781</v>
      </c>
      <c r="U79" s="1026">
        <v>14277132.762928922</v>
      </c>
      <c r="V79" s="1026">
        <v>8903138.2327018958</v>
      </c>
      <c r="W79" s="1026">
        <v>5373994.5302270269</v>
      </c>
      <c r="Y79" s="1026">
        <v>0</v>
      </c>
      <c r="AC79" s="1026">
        <v>0</v>
      </c>
      <c r="AE79" s="1026">
        <v>0</v>
      </c>
      <c r="AG79" s="1026">
        <v>0</v>
      </c>
      <c r="AH79" s="1026">
        <v>0</v>
      </c>
      <c r="AI79" s="1026">
        <v>0</v>
      </c>
      <c r="AK79" s="1026">
        <v>910998.04999999993</v>
      </c>
      <c r="AL79" s="1026">
        <v>910998.04999999993</v>
      </c>
      <c r="AM79" s="1026">
        <v>0</v>
      </c>
      <c r="AO79" s="1026">
        <v>18057409.339320131</v>
      </c>
      <c r="AP79" s="1026">
        <v>18057409.339320131</v>
      </c>
      <c r="AQ79" s="1026">
        <v>0</v>
      </c>
      <c r="AS79" s="1026">
        <v>25190480.326967154</v>
      </c>
      <c r="AT79" s="1026">
        <v>23401538.813589141</v>
      </c>
      <c r="AU79" s="1026">
        <v>1788941.5133780139</v>
      </c>
      <c r="AW79" s="1026">
        <v>0</v>
      </c>
      <c r="BB79" s="1026">
        <v>8027049.5794784352</v>
      </c>
      <c r="BC79" s="1026">
        <v>8027049.5794784352</v>
      </c>
      <c r="BD79" s="1026">
        <v>8027049.5794784352</v>
      </c>
      <c r="BE79" s="1026">
        <v>0</v>
      </c>
      <c r="BJ79" s="1026">
        <v>0</v>
      </c>
      <c r="BL79" s="1026">
        <v>0</v>
      </c>
      <c r="BQ79" s="1026">
        <v>0</v>
      </c>
      <c r="BS79" s="1026">
        <v>0</v>
      </c>
      <c r="BX79" s="1026">
        <v>0</v>
      </c>
      <c r="CD79" s="1026">
        <v>0</v>
      </c>
      <c r="CE79" s="1026">
        <v>0</v>
      </c>
      <c r="CH79" s="1026">
        <v>0</v>
      </c>
      <c r="CL79" s="1026">
        <v>0</v>
      </c>
      <c r="CQ79" s="1026">
        <v>0</v>
      </c>
      <c r="CR79" s="1026">
        <v>0</v>
      </c>
      <c r="CU79" s="1026">
        <v>0</v>
      </c>
      <c r="CY79" s="1026">
        <v>0</v>
      </c>
      <c r="DA79" s="1026">
        <v>0</v>
      </c>
      <c r="DB79" s="1026">
        <v>0</v>
      </c>
      <c r="DH79" s="1026">
        <v>270130184.93469667</v>
      </c>
      <c r="DI79" s="1026">
        <v>17994244.600000001</v>
      </c>
      <c r="DJ79" s="1026">
        <v>1948986.91</v>
      </c>
      <c r="DK79" s="1026">
        <v>12717524.658445701</v>
      </c>
      <c r="DL79" s="1026">
        <v>237469428.76625097</v>
      </c>
      <c r="DN79" s="1026">
        <v>87504926.379745111</v>
      </c>
      <c r="DQ79" s="1026">
        <v>846864790.40149724</v>
      </c>
      <c r="DT79" s="1026">
        <v>0</v>
      </c>
    </row>
    <row r="80" spans="2:168">
      <c r="B80" s="1790">
        <v>43922</v>
      </c>
      <c r="C80" s="1026">
        <v>473323258.32581037</v>
      </c>
      <c r="D80" s="1026">
        <v>473323258.32581037</v>
      </c>
      <c r="E80" s="1026">
        <v>229880812.08813781</v>
      </c>
      <c r="F80" s="1026">
        <v>243442446.23767257</v>
      </c>
      <c r="O80" s="1026">
        <v>60405208.299002916</v>
      </c>
      <c r="P80" s="1026">
        <v>15969131.657647915</v>
      </c>
      <c r="Q80" s="1026">
        <v>1272453.9461493054</v>
      </c>
      <c r="R80" s="1026">
        <v>1066308.7546013887</v>
      </c>
      <c r="S80" s="1026">
        <v>206145.19154791668</v>
      </c>
      <c r="U80" s="1026">
        <v>14696677.711498611</v>
      </c>
      <c r="V80" s="1026">
        <v>8319833.9605538892</v>
      </c>
      <c r="W80" s="1026">
        <v>6376843.7509447224</v>
      </c>
      <c r="Y80" s="1026">
        <v>0</v>
      </c>
      <c r="AC80" s="1026">
        <v>0</v>
      </c>
      <c r="AE80" s="1026">
        <v>0</v>
      </c>
      <c r="AG80" s="1026">
        <v>0</v>
      </c>
      <c r="AH80" s="1026">
        <v>0</v>
      </c>
      <c r="AI80" s="1026">
        <v>0</v>
      </c>
      <c r="AK80" s="1026">
        <v>4438698.63</v>
      </c>
      <c r="AL80" s="1026">
        <v>4438698.63</v>
      </c>
      <c r="AM80" s="1026">
        <v>0</v>
      </c>
      <c r="AO80" s="1026">
        <v>18198862.401768889</v>
      </c>
      <c r="AP80" s="1026">
        <v>18198862.401768889</v>
      </c>
      <c r="AQ80" s="1026">
        <v>0</v>
      </c>
      <c r="AS80" s="1026">
        <v>21798515.609586112</v>
      </c>
      <c r="AT80" s="1026">
        <v>19485846.792919446</v>
      </c>
      <c r="AU80" s="1026">
        <v>2312668.8166666664</v>
      </c>
      <c r="AW80" s="1026">
        <v>0</v>
      </c>
      <c r="BB80" s="1026">
        <v>7134945.8503136607</v>
      </c>
      <c r="BC80" s="1026">
        <v>7134945.8503136607</v>
      </c>
      <c r="BD80" s="1026">
        <v>7134945.8503136607</v>
      </c>
      <c r="BE80" s="1026">
        <v>0</v>
      </c>
      <c r="BJ80" s="1026">
        <v>0</v>
      </c>
      <c r="BL80" s="1026">
        <v>0</v>
      </c>
      <c r="BQ80" s="1026">
        <v>0</v>
      </c>
      <c r="BS80" s="1026">
        <v>0</v>
      </c>
      <c r="BX80" s="1026">
        <v>0</v>
      </c>
      <c r="CD80" s="1026">
        <v>0</v>
      </c>
      <c r="CE80" s="1026">
        <v>0</v>
      </c>
      <c r="CH80" s="1026">
        <v>0</v>
      </c>
      <c r="CL80" s="1026">
        <v>0</v>
      </c>
      <c r="CQ80" s="1026">
        <v>0</v>
      </c>
      <c r="CR80" s="1026">
        <v>0</v>
      </c>
      <c r="CU80" s="1026">
        <v>0</v>
      </c>
      <c r="CY80" s="1026">
        <v>0</v>
      </c>
      <c r="DA80" s="1026">
        <v>0</v>
      </c>
      <c r="DB80" s="1026">
        <v>0</v>
      </c>
      <c r="DH80" s="1026">
        <v>293599167.35814148</v>
      </c>
      <c r="DI80" s="1026">
        <v>18278227.649999999</v>
      </c>
      <c r="DJ80" s="1026">
        <v>1593354.03</v>
      </c>
      <c r="DK80" s="1026">
        <v>34750186.879094511</v>
      </c>
      <c r="DL80" s="1026">
        <v>238977398.79904699</v>
      </c>
      <c r="DN80" s="1026">
        <v>97324619.016915053</v>
      </c>
      <c r="DQ80" s="1026">
        <v>931787198.85018349</v>
      </c>
      <c r="DT80" s="1026">
        <v>0</v>
      </c>
    </row>
    <row r="81" spans="2:124">
      <c r="B81" s="1790">
        <v>43952</v>
      </c>
      <c r="C81" s="1026">
        <v>438389706.71605563</v>
      </c>
      <c r="D81" s="1026">
        <v>438389706.71605563</v>
      </c>
      <c r="E81" s="1026">
        <v>250792244.94489658</v>
      </c>
      <c r="F81" s="1026">
        <v>187597461.77115908</v>
      </c>
      <c r="O81" s="1026">
        <v>64586554.993240282</v>
      </c>
      <c r="P81" s="1026">
        <v>18952433.599592503</v>
      </c>
      <c r="Q81" s="1026">
        <v>1276576.5723330558</v>
      </c>
      <c r="R81" s="1026">
        <v>1107409.9480280557</v>
      </c>
      <c r="S81" s="1026">
        <v>169166.624305</v>
      </c>
      <c r="U81" s="1026">
        <v>17675857.027259447</v>
      </c>
      <c r="V81" s="1026">
        <v>10358126.43462014</v>
      </c>
      <c r="W81" s="1026">
        <v>7317730.5926393056</v>
      </c>
      <c r="Y81" s="1026">
        <v>0</v>
      </c>
      <c r="AC81" s="1026">
        <v>0</v>
      </c>
      <c r="AE81" s="1026">
        <v>0</v>
      </c>
      <c r="AG81" s="1026">
        <v>0</v>
      </c>
      <c r="AH81" s="1026">
        <v>0</v>
      </c>
      <c r="AI81" s="1026">
        <v>0</v>
      </c>
      <c r="AK81" s="1026">
        <v>4288200</v>
      </c>
      <c r="AL81" s="1026">
        <v>4288200</v>
      </c>
      <c r="AM81" s="1026">
        <v>0</v>
      </c>
      <c r="AO81" s="1026">
        <v>18297931.581771113</v>
      </c>
      <c r="AP81" s="1026">
        <v>18297931.581771113</v>
      </c>
      <c r="AQ81" s="1026">
        <v>0</v>
      </c>
      <c r="AS81" s="1026">
        <v>23047989.811876666</v>
      </c>
      <c r="AT81" s="1026">
        <v>22445481.478543334</v>
      </c>
      <c r="AU81" s="1026">
        <v>602508.33333333337</v>
      </c>
      <c r="AW81" s="1026">
        <v>0</v>
      </c>
      <c r="BB81" s="1026">
        <v>9147331.75</v>
      </c>
      <c r="BC81" s="1026">
        <v>9147331.75</v>
      </c>
      <c r="BD81" s="1026">
        <v>9147331.75</v>
      </c>
      <c r="BE81" s="1026">
        <v>0</v>
      </c>
      <c r="BJ81" s="1026">
        <v>0</v>
      </c>
      <c r="BL81" s="1026">
        <v>0</v>
      </c>
      <c r="BQ81" s="1026">
        <v>0</v>
      </c>
      <c r="BS81" s="1026">
        <v>0</v>
      </c>
      <c r="BX81" s="1026">
        <v>0</v>
      </c>
      <c r="CD81" s="1026">
        <v>0</v>
      </c>
      <c r="CE81" s="1026">
        <v>0</v>
      </c>
      <c r="CH81" s="1026">
        <v>0</v>
      </c>
      <c r="CL81" s="1026">
        <v>0</v>
      </c>
      <c r="CQ81" s="1026">
        <v>0</v>
      </c>
      <c r="CR81" s="1026">
        <v>0</v>
      </c>
      <c r="CU81" s="1026">
        <v>0</v>
      </c>
      <c r="CY81" s="1026">
        <v>0</v>
      </c>
      <c r="DA81" s="1026">
        <v>0</v>
      </c>
      <c r="DB81" s="1026">
        <v>0</v>
      </c>
      <c r="DH81" s="1026">
        <v>324669992</v>
      </c>
      <c r="DI81" s="1026">
        <v>21475068.129999999</v>
      </c>
      <c r="DJ81" s="1026">
        <v>1544472.07</v>
      </c>
      <c r="DK81" s="1026">
        <v>37954168.114982992</v>
      </c>
      <c r="DL81" s="1026">
        <v>263696283.68501702</v>
      </c>
      <c r="DN81" s="1026">
        <v>108401743.43092901</v>
      </c>
      <c r="DQ81" s="1026">
        <v>945195328.89022493</v>
      </c>
      <c r="DT81" s="1026">
        <v>2.3961067199707031E-5</v>
      </c>
    </row>
    <row r="82" spans="2:124">
      <c r="B82" s="1790">
        <v>43983</v>
      </c>
      <c r="C82" s="1026">
        <v>408702023.66775143</v>
      </c>
      <c r="D82" s="1026">
        <v>408702023.66775143</v>
      </c>
      <c r="E82" s="1026">
        <v>259281258.04798755</v>
      </c>
      <c r="F82" s="1026">
        <v>149420765.61976385</v>
      </c>
      <c r="O82" s="1026">
        <v>72990060.092131421</v>
      </c>
      <c r="P82" s="1026">
        <v>22516422.926430691</v>
      </c>
      <c r="Q82" s="1026">
        <v>1282668.8896031943</v>
      </c>
      <c r="R82" s="1026">
        <v>1115495.2886036111</v>
      </c>
      <c r="S82" s="1026">
        <v>167173.60099958332</v>
      </c>
      <c r="U82" s="1026">
        <v>21233754.036827497</v>
      </c>
      <c r="V82" s="1026">
        <v>11874482.205424305</v>
      </c>
      <c r="W82" s="1026">
        <v>9359271.831403194</v>
      </c>
      <c r="Y82" s="1026">
        <v>0</v>
      </c>
      <c r="AC82" s="1026">
        <v>0</v>
      </c>
      <c r="AE82" s="1026">
        <v>0</v>
      </c>
      <c r="AG82" s="1026">
        <v>0</v>
      </c>
      <c r="AH82" s="1026">
        <v>0</v>
      </c>
      <c r="AI82" s="1026">
        <v>0</v>
      </c>
      <c r="AK82" s="1026">
        <v>11306959.769991841</v>
      </c>
      <c r="AL82" s="1026">
        <v>11306959.769991841</v>
      </c>
      <c r="AM82" s="1026">
        <v>0</v>
      </c>
      <c r="AO82" s="1026">
        <v>18436194.890893333</v>
      </c>
      <c r="AP82" s="1026">
        <v>18436194.890893333</v>
      </c>
      <c r="AQ82" s="1026">
        <v>0</v>
      </c>
      <c r="AS82" s="1026">
        <v>20730482.50481556</v>
      </c>
      <c r="AT82" s="1026">
        <v>20125990.838148892</v>
      </c>
      <c r="AU82" s="1026">
        <v>604491.66666666663</v>
      </c>
      <c r="AW82" s="1026">
        <v>0</v>
      </c>
      <c r="BB82" s="1026">
        <v>26674587.441919912</v>
      </c>
      <c r="BC82" s="1026">
        <v>26674587.441919912</v>
      </c>
      <c r="BD82" s="1026">
        <v>26674587.441919912</v>
      </c>
      <c r="BE82" s="1026">
        <v>0</v>
      </c>
      <c r="BJ82" s="1026">
        <v>0</v>
      </c>
      <c r="BL82" s="1026">
        <v>0</v>
      </c>
      <c r="BQ82" s="1026">
        <v>0</v>
      </c>
      <c r="BS82" s="1026">
        <v>0</v>
      </c>
      <c r="BX82" s="1026">
        <v>0</v>
      </c>
      <c r="CD82" s="1026">
        <v>0</v>
      </c>
      <c r="CE82" s="1026">
        <v>0</v>
      </c>
      <c r="CH82" s="1026">
        <v>0</v>
      </c>
      <c r="CL82" s="1026">
        <v>0</v>
      </c>
      <c r="CQ82" s="1026">
        <v>0</v>
      </c>
      <c r="CR82" s="1026">
        <v>0</v>
      </c>
      <c r="CU82" s="1026">
        <v>0</v>
      </c>
      <c r="CY82" s="1026">
        <v>0</v>
      </c>
      <c r="DA82" s="1026">
        <v>0</v>
      </c>
      <c r="DB82" s="1026">
        <v>0</v>
      </c>
      <c r="DH82" s="1026">
        <v>342190275.084427</v>
      </c>
      <c r="DI82" s="1026">
        <v>22462727.41</v>
      </c>
      <c r="DJ82" s="1026">
        <v>1936712.93</v>
      </c>
      <c r="DK82" s="1026">
        <v>44119376.123478115</v>
      </c>
      <c r="DL82" s="1026">
        <v>273671458.62094885</v>
      </c>
      <c r="DN82" s="1026">
        <v>119046785.37996499</v>
      </c>
      <c r="DQ82" s="1026">
        <v>969603731.6661948</v>
      </c>
    </row>
    <row r="83" spans="2:124">
      <c r="B83" s="1790">
        <v>44013</v>
      </c>
      <c r="C83" s="1026">
        <v>546592483.48506629</v>
      </c>
      <c r="D83" s="1026">
        <v>546592483.48506629</v>
      </c>
      <c r="E83" s="1026">
        <v>389384065.84506363</v>
      </c>
      <c r="F83" s="1026">
        <v>157208417.6400027</v>
      </c>
      <c r="O83" s="1026">
        <v>69720932.883124307</v>
      </c>
      <c r="P83" s="1026">
        <v>14483260.075537641</v>
      </c>
      <c r="Q83" s="1026">
        <v>1292747.1715398612</v>
      </c>
      <c r="R83" s="1026">
        <v>1115835.7407120834</v>
      </c>
      <c r="S83" s="1026">
        <v>176911.43082777777</v>
      </c>
      <c r="U83" s="1026">
        <v>13190512.903997779</v>
      </c>
      <c r="V83" s="1026">
        <v>6581294.1508077774</v>
      </c>
      <c r="W83" s="1026">
        <v>6609218.7531900005</v>
      </c>
      <c r="Y83" s="1026">
        <v>0</v>
      </c>
      <c r="AC83" s="1026">
        <v>0</v>
      </c>
      <c r="AE83" s="1026">
        <v>0</v>
      </c>
      <c r="AG83" s="1026">
        <v>0</v>
      </c>
      <c r="AH83" s="1026">
        <v>0</v>
      </c>
      <c r="AI83" s="1026">
        <v>0</v>
      </c>
      <c r="AK83" s="1026">
        <v>14477170.044326665</v>
      </c>
      <c r="AL83" s="1026">
        <v>9749945.543143332</v>
      </c>
      <c r="AM83" s="1026">
        <v>4727224.5011833329</v>
      </c>
      <c r="AO83" s="1026">
        <v>20031862.089429446</v>
      </c>
      <c r="AP83" s="1026">
        <v>20031862.089429446</v>
      </c>
      <c r="AQ83" s="1026">
        <v>0</v>
      </c>
      <c r="AS83" s="1026">
        <v>20728640.673830554</v>
      </c>
      <c r="AT83" s="1026">
        <v>18057974.01049722</v>
      </c>
      <c r="AU83" s="1026">
        <v>2670666.6633333331</v>
      </c>
      <c r="AW83" s="1026">
        <v>0</v>
      </c>
      <c r="BB83" s="1026">
        <v>401911365.44960493</v>
      </c>
      <c r="BC83" s="1026">
        <v>401911365.44960493</v>
      </c>
      <c r="BD83" s="1026">
        <v>401911365.44960493</v>
      </c>
      <c r="BE83" s="1026">
        <v>0</v>
      </c>
      <c r="BJ83" s="1026">
        <v>0</v>
      </c>
      <c r="BL83" s="1026">
        <v>0</v>
      </c>
      <c r="BQ83" s="1026">
        <v>0</v>
      </c>
      <c r="BS83" s="1026">
        <v>0</v>
      </c>
      <c r="BX83" s="1026">
        <v>0</v>
      </c>
      <c r="CD83" s="1026">
        <v>0</v>
      </c>
      <c r="CE83" s="1026">
        <v>0</v>
      </c>
      <c r="CH83" s="1026">
        <v>0</v>
      </c>
      <c r="CL83" s="1026">
        <v>0</v>
      </c>
      <c r="CQ83" s="1026">
        <v>0</v>
      </c>
      <c r="CR83" s="1026">
        <v>0</v>
      </c>
      <c r="CU83" s="1026">
        <v>0</v>
      </c>
      <c r="CY83" s="1026">
        <v>0</v>
      </c>
      <c r="DA83" s="1026">
        <v>0</v>
      </c>
      <c r="DB83" s="1026">
        <v>0</v>
      </c>
      <c r="DH83" s="1026">
        <v>633997137.97465003</v>
      </c>
      <c r="DI83" s="1026">
        <v>24158309.622643851</v>
      </c>
      <c r="DJ83" s="1026">
        <v>1917403.8701960808</v>
      </c>
      <c r="DK83" s="1026">
        <v>128131080.59064659</v>
      </c>
      <c r="DL83" s="1026">
        <v>479790343.89116347</v>
      </c>
      <c r="DN83" s="1026">
        <v>171957873.63540518</v>
      </c>
      <c r="DQ83" s="1026">
        <v>1824179793.4278507</v>
      </c>
    </row>
    <row r="84" spans="2:124">
      <c r="B84" s="1790">
        <v>44044</v>
      </c>
      <c r="C84" s="1026">
        <f>+D84+G84+H84+I84+J84+K84+L84+M84</f>
        <v>705867074.32445145</v>
      </c>
      <c r="D84" s="1026">
        <f>+E84+F84</f>
        <v>705867074.32445145</v>
      </c>
      <c r="E84" s="1026">
        <v>419162566.00274295</v>
      </c>
      <c r="F84" s="1026">
        <v>286704508.32170844</v>
      </c>
      <c r="O84" s="1026">
        <f>+P84+Y84+AC84+AG84+AK84+AO84+AS84+AW84</f>
        <v>81215055.610877782</v>
      </c>
      <c r="P84" s="1026">
        <f>+Q84+U84</f>
        <v>28600430.404360417</v>
      </c>
      <c r="Q84" s="1026">
        <f>+R84+S84+T84</f>
        <v>10995024.949697223</v>
      </c>
      <c r="R84" s="1026">
        <v>10868396.4636425</v>
      </c>
      <c r="S84" s="1026">
        <v>126628.48605472222</v>
      </c>
      <c r="U84" s="1026">
        <f>+V84+W84+X84</f>
        <v>17605405.454663195</v>
      </c>
      <c r="V84" s="1026">
        <v>3583413.0065788887</v>
      </c>
      <c r="W84" s="1026">
        <v>14021992.448084306</v>
      </c>
      <c r="Y84" s="1026">
        <f>+Z84+AA84+AB84</f>
        <v>0</v>
      </c>
      <c r="AC84" s="1026">
        <f>+AD84+AE84+AF84</f>
        <v>0</v>
      </c>
      <c r="AE84" s="1026">
        <v>0</v>
      </c>
      <c r="AG84" s="1026">
        <f>+AH84+AI84+AJ84</f>
        <v>0</v>
      </c>
      <c r="AH84" s="1026">
        <v>0</v>
      </c>
      <c r="AI84" s="1026">
        <v>0</v>
      </c>
      <c r="AK84" s="1026">
        <f>+AL84+AM84+AN84</f>
        <v>11051568.733666666</v>
      </c>
      <c r="AL84" s="1026">
        <v>11051568.733666666</v>
      </c>
      <c r="AO84" s="1026">
        <f>+AP84+AQ84+AR84</f>
        <v>16767787.896781666</v>
      </c>
      <c r="AP84" s="1026">
        <v>16767787.896781666</v>
      </c>
      <c r="AQ84" s="1026">
        <v>0</v>
      </c>
      <c r="AS84" s="1026">
        <f>+AT84+AU84+AV84</f>
        <v>24795268.576069023</v>
      </c>
      <c r="AT84" s="1026">
        <v>22116827.916236106</v>
      </c>
      <c r="AU84" s="1026">
        <v>2678440.6598329167</v>
      </c>
      <c r="AW84" s="1026">
        <f>+AX84+AY84+AZ84</f>
        <v>0</v>
      </c>
      <c r="BB84" s="1026">
        <f>+BC84+BJ84+BQ84</f>
        <v>407597971</v>
      </c>
      <c r="BC84" s="1026">
        <f>+BD84+BE84</f>
        <v>407597971</v>
      </c>
      <c r="BD84" s="1026">
        <v>407597971</v>
      </c>
      <c r="BE84" s="1026">
        <f>+BF84+BG84+BH84</f>
        <v>0</v>
      </c>
      <c r="BJ84" s="1026">
        <f>+BK84+BL84</f>
        <v>0</v>
      </c>
      <c r="BL84" s="1026">
        <f>+BM84+BN84+BO84</f>
        <v>0</v>
      </c>
      <c r="BQ84" s="1026">
        <f>+BR84+BS84</f>
        <v>0</v>
      </c>
      <c r="BS84" s="1026">
        <f>+BT84+BU84+BV84</f>
        <v>0</v>
      </c>
      <c r="BX84" s="1026">
        <f>+BZ84+CA84+CB84</f>
        <v>0</v>
      </c>
      <c r="CD84" s="1026">
        <f>+CE84+CH84+CL84</f>
        <v>0</v>
      </c>
      <c r="CE84" s="1026">
        <f>+CF84+CG84</f>
        <v>0</v>
      </c>
      <c r="CH84" s="1026">
        <f>+CI84+CJ84</f>
        <v>0</v>
      </c>
      <c r="CL84" s="1026">
        <f>+CM84+CN84</f>
        <v>0</v>
      </c>
      <c r="CQ84" s="1026">
        <f>+CR84+CU84</f>
        <v>0</v>
      </c>
      <c r="CR84" s="1026">
        <f>+CS84+CT84</f>
        <v>0</v>
      </c>
      <c r="CU84" s="1026">
        <f>+CV84+CW84</f>
        <v>0</v>
      </c>
      <c r="CY84" s="1026">
        <v>0</v>
      </c>
      <c r="DA84" s="1026">
        <f>+DB84+DE84</f>
        <v>0</v>
      </c>
      <c r="DB84" s="1026">
        <f>+DC84+DD84</f>
        <v>0</v>
      </c>
      <c r="DH84" s="1026">
        <f>+DI84+DJ84+DK84+DL84</f>
        <v>631248410</v>
      </c>
      <c r="DI84" s="1026">
        <v>31310475.859999999</v>
      </c>
      <c r="DJ84" s="1026">
        <v>2425442.16</v>
      </c>
      <c r="DK84" s="1026">
        <v>237416218.22289437</v>
      </c>
      <c r="DL84" s="1026">
        <f>631248410-DI84-DJ84-DK84</f>
        <v>360096273.75710565</v>
      </c>
      <c r="DN84" s="1026">
        <v>247113765.21749559</v>
      </c>
      <c r="DQ84" s="1026">
        <f>(+C84+O84+BB84+BX84+CD84+CQ84+CY84+DA84+DH84+DN84)</f>
        <v>2073042276.1528249</v>
      </c>
    </row>
    <row r="85" spans="2:124">
      <c r="B85" s="1790">
        <v>44075</v>
      </c>
      <c r="C85" s="1026">
        <v>827759636.32604408</v>
      </c>
      <c r="D85" s="1026">
        <v>827759636.32604408</v>
      </c>
      <c r="E85" s="1026">
        <v>448678736.1943596</v>
      </c>
      <c r="F85" s="1026">
        <v>379080900.13168448</v>
      </c>
      <c r="O85" s="1026">
        <v>98625670.611813486</v>
      </c>
      <c r="P85" s="1026">
        <v>14440735.284212083</v>
      </c>
      <c r="Q85" s="1026">
        <v>1305172.0474061109</v>
      </c>
      <c r="R85" s="1026">
        <v>1111985.9521568054</v>
      </c>
      <c r="S85" s="1026">
        <v>193186.09524930554</v>
      </c>
      <c r="U85" s="1026">
        <v>13135563.236805972</v>
      </c>
      <c r="V85" s="1026">
        <v>1102568.8294395832</v>
      </c>
      <c r="W85" s="1026">
        <v>12032994.407366389</v>
      </c>
      <c r="Y85" s="1026">
        <v>0</v>
      </c>
      <c r="AC85" s="1026">
        <v>0</v>
      </c>
      <c r="AE85" s="1026">
        <v>0</v>
      </c>
      <c r="AG85" s="1026">
        <v>0</v>
      </c>
      <c r="AH85" s="1026">
        <v>0</v>
      </c>
      <c r="AI85" s="1026">
        <v>0</v>
      </c>
      <c r="AK85" s="1026">
        <v>20132849.650350001</v>
      </c>
      <c r="AL85" s="1026">
        <v>20132849.650350001</v>
      </c>
      <c r="AO85" s="1026">
        <v>39172763.629071109</v>
      </c>
      <c r="AP85" s="1026">
        <v>39172763.629071109</v>
      </c>
      <c r="AQ85" s="1026">
        <v>0</v>
      </c>
      <c r="AS85" s="1026">
        <v>24879322.048180275</v>
      </c>
      <c r="AT85" s="1026">
        <v>18851535.752927776</v>
      </c>
      <c r="AU85" s="1026">
        <v>6027786.2952525001</v>
      </c>
      <c r="AW85" s="1026">
        <v>0</v>
      </c>
      <c r="BB85" s="1026">
        <v>521489221.79510188</v>
      </c>
      <c r="BC85" s="1026">
        <v>521489221.79510188</v>
      </c>
      <c r="BD85" s="1026">
        <v>521489221.79510188</v>
      </c>
      <c r="BE85" s="1026">
        <v>0</v>
      </c>
      <c r="BJ85" s="1026">
        <v>0</v>
      </c>
      <c r="BL85" s="1026">
        <v>0</v>
      </c>
      <c r="BQ85" s="1026">
        <v>0</v>
      </c>
      <c r="BS85" s="1026">
        <v>0</v>
      </c>
      <c r="BX85" s="1026">
        <v>0</v>
      </c>
      <c r="CD85" s="1026">
        <v>0</v>
      </c>
      <c r="CE85" s="1026">
        <v>0</v>
      </c>
      <c r="CH85" s="1026">
        <v>0</v>
      </c>
      <c r="CL85" s="1026">
        <v>0</v>
      </c>
      <c r="CQ85" s="1026">
        <v>0</v>
      </c>
      <c r="CR85" s="1026">
        <v>0</v>
      </c>
      <c r="CU85" s="1026">
        <v>0</v>
      </c>
      <c r="CY85" s="1026">
        <v>0</v>
      </c>
      <c r="DA85" s="1026">
        <v>0</v>
      </c>
      <c r="DB85" s="1026">
        <v>0</v>
      </c>
      <c r="DH85" s="1026">
        <v>670359649</v>
      </c>
      <c r="DI85" s="1026">
        <v>44685348.460000001</v>
      </c>
      <c r="DJ85" s="1026">
        <v>2953979.23</v>
      </c>
      <c r="DK85" s="1026">
        <v>187376664.89042187</v>
      </c>
      <c r="DL85" s="1026">
        <v>435343656.41957808</v>
      </c>
      <c r="DN85" s="1026">
        <v>196039911.20943266</v>
      </c>
      <c r="DQ85" s="1026">
        <v>2314274088.9423923</v>
      </c>
      <c r="DT85" s="1026">
        <v>0</v>
      </c>
    </row>
    <row r="86" spans="2:124">
      <c r="B86" s="1790">
        <v>44105</v>
      </c>
      <c r="C86" s="1026">
        <v>1100925247.8799081</v>
      </c>
      <c r="D86" s="1026">
        <v>1100925247.8799081</v>
      </c>
      <c r="E86" s="1026">
        <v>670896073.07272243</v>
      </c>
      <c r="F86" s="1026">
        <v>430029174.80718553</v>
      </c>
      <c r="O86" s="1026">
        <v>104538854.34020096</v>
      </c>
      <c r="P86" s="1026">
        <v>21232546.54819319</v>
      </c>
      <c r="Q86" s="1026">
        <v>2821574.950104584</v>
      </c>
      <c r="R86" s="1026">
        <v>2670641.0452191671</v>
      </c>
      <c r="S86" s="1026">
        <v>150933.90488541668</v>
      </c>
      <c r="U86" s="1026">
        <v>18410971.598088607</v>
      </c>
      <c r="V86" s="1026">
        <v>12850169.857372776</v>
      </c>
      <c r="W86" s="1026">
        <v>5560801.7407158334</v>
      </c>
      <c r="Y86" s="1026">
        <v>0</v>
      </c>
      <c r="AC86" s="1026">
        <v>0</v>
      </c>
      <c r="AE86" s="1026">
        <v>0</v>
      </c>
      <c r="AG86" s="1026">
        <v>0</v>
      </c>
      <c r="AH86" s="1026">
        <v>0</v>
      </c>
      <c r="AI86" s="1026">
        <v>0</v>
      </c>
      <c r="AK86" s="1026">
        <v>17552049.671631943</v>
      </c>
      <c r="AL86" s="1026">
        <v>17552049.671631943</v>
      </c>
      <c r="AO86" s="1026">
        <v>26047458.064953335</v>
      </c>
      <c r="AP86" s="1026">
        <v>26047458.064953335</v>
      </c>
      <c r="AQ86" s="1026">
        <v>0</v>
      </c>
      <c r="AS86" s="1026">
        <v>39706800.0554225</v>
      </c>
      <c r="AT86" s="1026">
        <v>33311175.055422504</v>
      </c>
      <c r="AU86" s="1026">
        <v>6395625</v>
      </c>
      <c r="AW86" s="1026">
        <v>0</v>
      </c>
      <c r="BB86" s="1026">
        <v>268295822.40265945</v>
      </c>
      <c r="BC86" s="1026">
        <v>268295822.40265945</v>
      </c>
      <c r="BD86" s="1026">
        <v>268295822.40265945</v>
      </c>
      <c r="BE86" s="1026">
        <v>0</v>
      </c>
      <c r="BJ86" s="1026">
        <v>0</v>
      </c>
      <c r="BL86" s="1026">
        <v>0</v>
      </c>
      <c r="BQ86" s="1026">
        <v>0</v>
      </c>
      <c r="BS86" s="1026">
        <v>0</v>
      </c>
      <c r="BX86" s="1026">
        <v>0</v>
      </c>
      <c r="CD86" s="1026">
        <v>0</v>
      </c>
      <c r="CE86" s="1026">
        <v>0</v>
      </c>
      <c r="CH86" s="1026">
        <v>0</v>
      </c>
      <c r="CL86" s="1026">
        <v>0</v>
      </c>
      <c r="CQ86" s="1026">
        <v>0</v>
      </c>
      <c r="CR86" s="1026">
        <v>0</v>
      </c>
      <c r="CU86" s="1026">
        <v>0</v>
      </c>
      <c r="CY86" s="1026">
        <v>0</v>
      </c>
      <c r="DA86" s="1026">
        <v>0</v>
      </c>
      <c r="DB86" s="1026">
        <v>0</v>
      </c>
      <c r="DH86" s="1026">
        <v>697881747.40170503</v>
      </c>
      <c r="DI86" s="1026">
        <v>69579990.090000004</v>
      </c>
      <c r="DJ86" s="1026">
        <v>2953979.23</v>
      </c>
      <c r="DK86" s="1026">
        <v>220012346.37850207</v>
      </c>
      <c r="DL86" s="1026">
        <v>405335431.7032029</v>
      </c>
      <c r="DN86" s="1026">
        <v>600377007.21446669</v>
      </c>
      <c r="DQ86" s="1026">
        <v>2772018679.2389398</v>
      </c>
      <c r="DT86" s="1026">
        <v>3.7566661834716797E-2</v>
      </c>
    </row>
    <row r="87" spans="2:124">
      <c r="B87" s="1790">
        <v>44136</v>
      </c>
      <c r="C87" s="1026">
        <v>1224358450.4429793</v>
      </c>
      <c r="D87" s="1026">
        <v>1224358450.4429793</v>
      </c>
      <c r="E87" s="1026">
        <v>696773750.23507452</v>
      </c>
      <c r="F87" s="1026">
        <v>527584700.20790493</v>
      </c>
      <c r="O87" s="1026">
        <v>104406324.1949185</v>
      </c>
      <c r="P87" s="1026">
        <v>13763878.994907083</v>
      </c>
      <c r="Q87" s="1026">
        <v>1376985.324708333</v>
      </c>
      <c r="R87" s="1026">
        <v>1211693.7376487497</v>
      </c>
      <c r="S87" s="1026">
        <v>165291.58705958334</v>
      </c>
      <c r="U87" s="1026">
        <v>12386893.67019875</v>
      </c>
      <c r="V87" s="1026">
        <v>736685.60464055557</v>
      </c>
      <c r="W87" s="1026">
        <v>11650208.065558195</v>
      </c>
      <c r="Y87" s="1026">
        <v>0</v>
      </c>
      <c r="AC87" s="1026">
        <v>0</v>
      </c>
      <c r="AE87" s="1026">
        <v>0</v>
      </c>
      <c r="AG87" s="1026">
        <v>18532432.262765832</v>
      </c>
      <c r="AH87" s="1026">
        <v>10906342.170381667</v>
      </c>
      <c r="AI87" s="1026">
        <v>7626090.092384167</v>
      </c>
      <c r="AK87" s="1026">
        <v>16618587.877083333</v>
      </c>
      <c r="AL87" s="1026">
        <v>16618587.877083333</v>
      </c>
      <c r="AO87" s="1026">
        <v>21226970.792816669</v>
      </c>
      <c r="AP87" s="1026">
        <v>6098766.8429899998</v>
      </c>
      <c r="AQ87" s="1026">
        <v>15128203.949826667</v>
      </c>
      <c r="AS87" s="1026">
        <v>34264454.267345592</v>
      </c>
      <c r="AT87" s="1026">
        <v>30157165.378456701</v>
      </c>
      <c r="AU87" s="1026">
        <v>4107288.888888889</v>
      </c>
      <c r="AW87" s="1026">
        <v>0</v>
      </c>
      <c r="BB87" s="1026">
        <v>226382425.15692633</v>
      </c>
      <c r="BC87" s="1026">
        <v>226382425.15692633</v>
      </c>
      <c r="BD87" s="1026">
        <v>226382425.15692633</v>
      </c>
      <c r="BE87" s="1026">
        <v>0</v>
      </c>
      <c r="BJ87" s="1026">
        <v>0</v>
      </c>
      <c r="BL87" s="1026">
        <v>0</v>
      </c>
      <c r="BQ87" s="1026">
        <v>0</v>
      </c>
      <c r="BS87" s="1026">
        <v>0</v>
      </c>
      <c r="BX87" s="1026">
        <v>0</v>
      </c>
      <c r="CD87" s="1026">
        <v>0</v>
      </c>
      <c r="CE87" s="1026">
        <v>0</v>
      </c>
      <c r="CH87" s="1026">
        <v>0</v>
      </c>
      <c r="CL87" s="1026">
        <v>0</v>
      </c>
      <c r="CQ87" s="1026">
        <v>0</v>
      </c>
      <c r="CR87" s="1026">
        <v>0</v>
      </c>
      <c r="CU87" s="1026">
        <v>0</v>
      </c>
      <c r="CY87" s="1026">
        <v>0</v>
      </c>
      <c r="DA87" s="1026">
        <v>0</v>
      </c>
      <c r="DB87" s="1026">
        <v>0</v>
      </c>
      <c r="DH87" s="1026">
        <v>762017277.34029198</v>
      </c>
      <c r="DI87" s="1026">
        <v>88204598.129999995</v>
      </c>
      <c r="DJ87" s="1026">
        <v>3864395.78</v>
      </c>
      <c r="DK87" s="1026">
        <v>252227276.04889232</v>
      </c>
      <c r="DL87" s="1026">
        <v>417721007.38139969</v>
      </c>
      <c r="DN87" s="1026">
        <v>368848629.47620934</v>
      </c>
      <c r="DQ87" s="1026">
        <v>2686013106.6113253</v>
      </c>
      <c r="DT87" s="1026">
        <v>0</v>
      </c>
    </row>
    <row r="88" spans="2:124">
      <c r="B88" s="1790">
        <v>44166</v>
      </c>
      <c r="C88" s="1026">
        <v>1341914330.3396358</v>
      </c>
      <c r="D88" s="1026">
        <v>1341914330.3396358</v>
      </c>
      <c r="E88" s="1026">
        <v>955259600.27330291</v>
      </c>
      <c r="F88" s="1026">
        <v>386654730.06633294</v>
      </c>
      <c r="O88" s="1026">
        <v>228483394.16377568</v>
      </c>
      <c r="P88" s="1026">
        <v>143403273.03379595</v>
      </c>
      <c r="Q88" s="1026">
        <v>1332086.6478333334</v>
      </c>
      <c r="R88" s="1026">
        <v>1166795.0607737501</v>
      </c>
      <c r="S88" s="1026">
        <v>165291.58705958334</v>
      </c>
      <c r="U88" s="1026">
        <v>142071186.38596261</v>
      </c>
      <c r="V88" s="1026">
        <v>23022580.501515552</v>
      </c>
      <c r="W88" s="1026">
        <v>119048605.88444707</v>
      </c>
      <c r="Y88" s="1026">
        <v>0</v>
      </c>
      <c r="AC88" s="1026">
        <v>0</v>
      </c>
      <c r="AE88" s="1026">
        <v>0</v>
      </c>
      <c r="AG88" s="1026">
        <v>14548252.386099167</v>
      </c>
      <c r="AH88" s="1026">
        <v>6922162.2937150002</v>
      </c>
      <c r="AI88" s="1026">
        <v>7626090.092384167</v>
      </c>
      <c r="AK88" s="1026">
        <v>15139862.767083334</v>
      </c>
      <c r="AL88" s="1026">
        <v>15139862.767083334</v>
      </c>
      <c r="AO88" s="1026">
        <v>24275337.059451666</v>
      </c>
      <c r="AP88" s="1026">
        <v>9135533.4396249987</v>
      </c>
      <c r="AQ88" s="1026">
        <v>15139803.619826667</v>
      </c>
      <c r="AS88" s="1026">
        <v>31116668.917345557</v>
      </c>
      <c r="AT88" s="1026">
        <v>27009380.028456669</v>
      </c>
      <c r="AU88" s="1026">
        <v>4107288.888888889</v>
      </c>
      <c r="AW88" s="1026">
        <v>0</v>
      </c>
      <c r="BB88" s="1026">
        <v>175144431.9471685</v>
      </c>
      <c r="BC88" s="1026">
        <v>175144431.9471685</v>
      </c>
      <c r="BD88" s="1026">
        <v>175144431.9471685</v>
      </c>
      <c r="BE88" s="1026">
        <v>0</v>
      </c>
      <c r="BJ88" s="1026">
        <v>0</v>
      </c>
      <c r="BL88" s="1026">
        <v>0</v>
      </c>
      <c r="BQ88" s="1026">
        <v>0</v>
      </c>
      <c r="BS88" s="1026">
        <v>0</v>
      </c>
      <c r="BX88" s="1026">
        <v>0</v>
      </c>
      <c r="CD88" s="1026">
        <v>0</v>
      </c>
      <c r="CE88" s="1026">
        <v>0</v>
      </c>
      <c r="CH88" s="1026">
        <v>0</v>
      </c>
      <c r="CL88" s="1026">
        <v>0</v>
      </c>
      <c r="CQ88" s="1026">
        <v>0</v>
      </c>
      <c r="CR88" s="1026">
        <v>0</v>
      </c>
      <c r="CU88" s="1026">
        <v>0</v>
      </c>
      <c r="CY88" s="1026">
        <v>0</v>
      </c>
      <c r="DA88" s="1026">
        <v>0</v>
      </c>
      <c r="DB88" s="1026">
        <v>0</v>
      </c>
      <c r="DH88" s="1026">
        <v>784097630.08572698</v>
      </c>
      <c r="DI88" s="1026">
        <v>98529316.629999995</v>
      </c>
      <c r="DJ88" s="1026">
        <v>5175041.84</v>
      </c>
      <c r="DK88" s="1026">
        <v>257696925.80180568</v>
      </c>
      <c r="DL88" s="1026">
        <v>422696345.81392133</v>
      </c>
      <c r="DN88" s="1026">
        <v>373175495.98340487</v>
      </c>
      <c r="DQ88" s="1026">
        <v>2902815282.5197124</v>
      </c>
      <c r="DT88" s="1026">
        <v>-1.33514404296875E-3</v>
      </c>
    </row>
    <row r="89" spans="2:124">
      <c r="B89" s="1790">
        <v>44197</v>
      </c>
      <c r="C89" s="1026">
        <v>1418953965.6950197</v>
      </c>
      <c r="D89" s="1026">
        <v>1418953965.6950197</v>
      </c>
      <c r="E89" s="1026">
        <v>881757911.97770107</v>
      </c>
      <c r="F89" s="1026">
        <v>537196053.71731853</v>
      </c>
      <c r="O89" s="1026">
        <v>245312504.60129401</v>
      </c>
      <c r="P89" s="1026">
        <v>132093339.08457153</v>
      </c>
      <c r="Q89" s="1026">
        <v>1714102.8435300002</v>
      </c>
      <c r="R89" s="1026">
        <v>1460353.2037822225</v>
      </c>
      <c r="S89" s="1026">
        <v>253749.63974777778</v>
      </c>
      <c r="U89" s="1026">
        <v>130379236.24104153</v>
      </c>
      <c r="V89" s="1026">
        <v>6710821.4297388885</v>
      </c>
      <c r="W89" s="1026">
        <v>123668414.81130263</v>
      </c>
      <c r="Y89" s="1026">
        <v>0</v>
      </c>
      <c r="AC89" s="1026">
        <v>0</v>
      </c>
      <c r="AE89" s="1026">
        <v>0</v>
      </c>
      <c r="AG89" s="1026">
        <v>16184324.364778055</v>
      </c>
      <c r="AH89" s="1026">
        <v>14576644.865708055</v>
      </c>
      <c r="AI89" s="1026">
        <v>1607679.4990699999</v>
      </c>
      <c r="AK89" s="1026">
        <v>15229088.272624444</v>
      </c>
      <c r="AL89" s="1026">
        <v>10715953.897624444</v>
      </c>
      <c r="AM89" s="1026">
        <v>4513134.375</v>
      </c>
      <c r="AO89" s="1026">
        <v>24626508.025428336</v>
      </c>
      <c r="AP89" s="1026">
        <v>24626508.025428336</v>
      </c>
      <c r="AQ89" s="1026">
        <v>0</v>
      </c>
      <c r="AS89" s="1026">
        <v>57179244.853891671</v>
      </c>
      <c r="AT89" s="1026">
        <v>57179244.853891671</v>
      </c>
      <c r="AU89" s="1026">
        <v>0</v>
      </c>
      <c r="AW89" s="1026">
        <v>0</v>
      </c>
      <c r="BB89" s="1026">
        <v>179762785.34878638</v>
      </c>
      <c r="BC89" s="1026">
        <v>179762785.34878638</v>
      </c>
      <c r="BD89" s="1026">
        <v>179762785.34878638</v>
      </c>
      <c r="BE89" s="1026">
        <v>0</v>
      </c>
      <c r="BJ89" s="1026">
        <v>0</v>
      </c>
      <c r="BL89" s="1026">
        <v>0</v>
      </c>
      <c r="BQ89" s="1026">
        <v>0</v>
      </c>
      <c r="BS89" s="1026">
        <v>0</v>
      </c>
      <c r="BX89" s="1026">
        <v>0</v>
      </c>
      <c r="CD89" s="1026">
        <v>0</v>
      </c>
      <c r="CE89" s="1026">
        <v>0</v>
      </c>
      <c r="CH89" s="1026">
        <v>0</v>
      </c>
      <c r="CL89" s="1026">
        <v>0</v>
      </c>
      <c r="CQ89" s="1026">
        <v>0</v>
      </c>
      <c r="CR89" s="1026">
        <v>0</v>
      </c>
      <c r="CU89" s="1026">
        <v>0</v>
      </c>
      <c r="CY89" s="1026">
        <v>0</v>
      </c>
      <c r="DA89" s="1026">
        <v>0</v>
      </c>
      <c r="DB89" s="1026">
        <v>0</v>
      </c>
      <c r="DH89" s="1026">
        <v>922660457.80187905</v>
      </c>
      <c r="DI89" s="1026">
        <v>115035735.53</v>
      </c>
      <c r="DJ89" s="1026">
        <v>3873560.66</v>
      </c>
      <c r="DK89" s="1026">
        <v>58099254.877102792</v>
      </c>
      <c r="DL89" s="1026">
        <v>745651906.73477626</v>
      </c>
      <c r="DN89" s="1026">
        <v>403825700.65444875</v>
      </c>
      <c r="DQ89" s="1026">
        <v>3170515414.101428</v>
      </c>
    </row>
    <row r="90" spans="2:124">
      <c r="B90" s="1790">
        <v>44228</v>
      </c>
      <c r="C90" s="1026">
        <v>1623635599.3750765</v>
      </c>
      <c r="D90" s="1026">
        <v>1623635599.3750765</v>
      </c>
      <c r="E90" s="1026">
        <v>1087742396.0734522</v>
      </c>
      <c r="F90" s="1026">
        <v>535893203.30162436</v>
      </c>
      <c r="O90" s="1026">
        <v>280836870.02792197</v>
      </c>
      <c r="P90" s="1026">
        <v>166492715.07277918</v>
      </c>
      <c r="Q90" s="1026">
        <v>6297032.1648902781</v>
      </c>
      <c r="R90" s="1026">
        <v>6117384.3103394443</v>
      </c>
      <c r="S90" s="1026">
        <v>179647.85455083335</v>
      </c>
      <c r="U90" s="1026">
        <v>160195682.90788889</v>
      </c>
      <c r="V90" s="1026">
        <v>145786285.98941362</v>
      </c>
      <c r="W90" s="1026">
        <v>14409396.918475278</v>
      </c>
      <c r="Y90" s="1026">
        <v>0</v>
      </c>
      <c r="AC90" s="1026">
        <v>0</v>
      </c>
      <c r="AE90" s="1026">
        <v>0</v>
      </c>
      <c r="AG90" s="1026">
        <v>13384755.922177501</v>
      </c>
      <c r="AH90" s="1026">
        <v>13273761.677870834</v>
      </c>
      <c r="AI90" s="1026">
        <v>110994.24430666667</v>
      </c>
      <c r="AK90" s="1026">
        <v>10734291.373572223</v>
      </c>
      <c r="AL90" s="1026">
        <v>10734291.373572223</v>
      </c>
      <c r="AM90" s="1026">
        <v>0</v>
      </c>
      <c r="AO90" s="1026">
        <v>19887015.987164166</v>
      </c>
      <c r="AP90" s="1026">
        <v>19887015.987164166</v>
      </c>
      <c r="AQ90" s="1026">
        <v>0</v>
      </c>
      <c r="AS90" s="1026">
        <v>70338091.672228903</v>
      </c>
      <c r="AT90" s="1026">
        <v>65270591.672228895</v>
      </c>
      <c r="AU90" s="1026">
        <v>5067500</v>
      </c>
      <c r="AW90" s="1026">
        <v>0</v>
      </c>
      <c r="BB90" s="1026">
        <v>176812909.07910162</v>
      </c>
      <c r="BC90" s="1026">
        <v>176812909.07910162</v>
      </c>
      <c r="BD90" s="1026">
        <v>176812909.07910162</v>
      </c>
      <c r="BE90" s="1026">
        <v>0</v>
      </c>
      <c r="BJ90" s="1026">
        <v>0</v>
      </c>
      <c r="BL90" s="1026">
        <v>0</v>
      </c>
      <c r="BQ90" s="1026">
        <v>0</v>
      </c>
      <c r="BS90" s="1026">
        <v>0</v>
      </c>
      <c r="BX90" s="1026">
        <v>0</v>
      </c>
      <c r="CD90" s="1026">
        <v>0</v>
      </c>
      <c r="CE90" s="1026">
        <v>0</v>
      </c>
      <c r="CH90" s="1026">
        <v>0</v>
      </c>
      <c r="CL90" s="1026">
        <v>0</v>
      </c>
      <c r="CQ90" s="1026">
        <v>0</v>
      </c>
      <c r="CR90" s="1026">
        <v>0</v>
      </c>
      <c r="CU90" s="1026">
        <v>0</v>
      </c>
      <c r="CY90" s="1026">
        <v>0</v>
      </c>
      <c r="DA90" s="1026">
        <v>0</v>
      </c>
      <c r="DB90" s="1026">
        <v>0</v>
      </c>
      <c r="DH90" s="1026">
        <v>1110232201.4203</v>
      </c>
      <c r="DI90" s="1026">
        <v>99696323.900000006</v>
      </c>
      <c r="DJ90" s="1026">
        <v>6011928.79</v>
      </c>
      <c r="DK90" s="1026">
        <v>51492374.481058747</v>
      </c>
      <c r="DL90" s="1026">
        <v>953031574.24924135</v>
      </c>
      <c r="DN90" s="1026">
        <v>475660904.72922403</v>
      </c>
      <c r="DQ90" s="1026">
        <v>3667178484.6316242</v>
      </c>
      <c r="DT90" s="1026">
        <v>-3.2196044921875E-3</v>
      </c>
    </row>
    <row r="91" spans="2:124">
      <c r="B91" s="1790">
        <v>44256</v>
      </c>
      <c r="C91" s="1026">
        <v>1570789285.634398</v>
      </c>
      <c r="D91" s="1026">
        <v>1570789285.634398</v>
      </c>
      <c r="E91" s="1026">
        <v>1100894837.3989542</v>
      </c>
      <c r="F91" s="1026">
        <v>469894448.23544389</v>
      </c>
      <c r="O91" s="1026">
        <v>362428440</v>
      </c>
      <c r="P91" s="1026">
        <v>133376132.80161083</v>
      </c>
      <c r="Q91" s="1026">
        <v>1739581.84482694</v>
      </c>
      <c r="R91" s="1026">
        <v>1574169.8853706899</v>
      </c>
      <c r="S91" s="1026">
        <v>165411.95945624998</v>
      </c>
      <c r="U91" s="1026">
        <v>131636550.95678389</v>
      </c>
      <c r="V91" s="1026">
        <v>121522176.23740639</v>
      </c>
      <c r="W91" s="1026">
        <v>10114374.719377499</v>
      </c>
      <c r="Y91" s="1026">
        <v>0</v>
      </c>
      <c r="AC91" s="1026">
        <v>0</v>
      </c>
      <c r="AE91" s="1026">
        <v>0</v>
      </c>
      <c r="AG91" s="1026">
        <v>27800489.724083614</v>
      </c>
      <c r="AH91" s="1026">
        <v>26459727.797247779</v>
      </c>
      <c r="AI91" s="1026">
        <v>1340761.9268358334</v>
      </c>
      <c r="AK91" s="1026">
        <v>15481531.280768333</v>
      </c>
      <c r="AL91" s="1026">
        <v>10805946.595128333</v>
      </c>
      <c r="AM91" s="1026">
        <v>4675584.6856399998</v>
      </c>
      <c r="AO91" s="1026">
        <v>115711752.50344166</v>
      </c>
      <c r="AP91" s="1026">
        <v>115711752.50344166</v>
      </c>
      <c r="AQ91" s="1026">
        <v>0</v>
      </c>
      <c r="AS91" s="1026">
        <v>70058533.690095559</v>
      </c>
      <c r="AT91" s="1026">
        <v>59250425.356762223</v>
      </c>
      <c r="AU91" s="1026">
        <v>10808108.333333334</v>
      </c>
      <c r="AW91" s="1026">
        <v>0</v>
      </c>
      <c r="BB91" s="1026">
        <v>200200316.96487519</v>
      </c>
      <c r="BC91" s="1026">
        <v>200200316.96487519</v>
      </c>
      <c r="BD91" s="1026">
        <v>200200316.96487519</v>
      </c>
      <c r="BE91" s="1026">
        <v>0</v>
      </c>
      <c r="BJ91" s="1026">
        <v>0</v>
      </c>
      <c r="BL91" s="1026">
        <v>0</v>
      </c>
      <c r="BQ91" s="1026">
        <v>0</v>
      </c>
      <c r="BS91" s="1026">
        <v>0</v>
      </c>
      <c r="BX91" s="1026">
        <v>0</v>
      </c>
      <c r="CD91" s="1026">
        <v>0</v>
      </c>
      <c r="CE91" s="1026">
        <v>0</v>
      </c>
      <c r="CH91" s="1026">
        <v>0</v>
      </c>
      <c r="CL91" s="1026">
        <v>0</v>
      </c>
      <c r="CQ91" s="1026">
        <v>0</v>
      </c>
      <c r="CR91" s="1026">
        <v>0</v>
      </c>
      <c r="CU91" s="1026">
        <v>0</v>
      </c>
      <c r="CY91" s="1026">
        <v>0</v>
      </c>
      <c r="DA91" s="1026">
        <v>0</v>
      </c>
      <c r="DB91" s="1026">
        <v>0</v>
      </c>
      <c r="DH91" s="1026">
        <v>1129821388.8763499</v>
      </c>
      <c r="DI91" s="1026">
        <v>113561438.45999999</v>
      </c>
      <c r="DJ91" s="1026">
        <v>6290741.8899999997</v>
      </c>
      <c r="DK91" s="1026">
        <v>38666160.655484319</v>
      </c>
      <c r="DL91" s="1026">
        <v>971303047.87086558</v>
      </c>
      <c r="DN91" s="1026">
        <v>440049663.61778551</v>
      </c>
      <c r="DQ91" s="1026">
        <v>3703289095.0934086</v>
      </c>
      <c r="DT91" s="1026">
        <v>4.3764114379882813E-3</v>
      </c>
    </row>
    <row r="92" spans="2:124">
      <c r="B92" s="1790">
        <v>44287</v>
      </c>
      <c r="C92" s="1026">
        <v>1707727612.4573131</v>
      </c>
      <c r="D92" s="1026">
        <v>1707727612.4573131</v>
      </c>
      <c r="E92" s="1026">
        <v>1151813505.6860418</v>
      </c>
      <c r="F92" s="1026">
        <v>555914106.77127135</v>
      </c>
      <c r="O92" s="1026">
        <v>379492478.53467393</v>
      </c>
      <c r="P92" s="1026">
        <v>128772690.94292778</v>
      </c>
      <c r="Q92" s="1026">
        <v>2097915.3852433334</v>
      </c>
      <c r="R92" s="1026">
        <v>1909716.80668125</v>
      </c>
      <c r="S92" s="1026">
        <v>188198.57856208336</v>
      </c>
      <c r="U92" s="1026">
        <v>126674775.55768445</v>
      </c>
      <c r="V92" s="1026">
        <v>116314163.34166194</v>
      </c>
      <c r="W92" s="1026">
        <v>10360612.216022501</v>
      </c>
      <c r="Y92" s="1026">
        <v>0</v>
      </c>
      <c r="AC92" s="1026">
        <v>30172500.489999998</v>
      </c>
      <c r="AD92" s="1026">
        <v>30172500.489999998</v>
      </c>
      <c r="AE92" s="1026">
        <v>0</v>
      </c>
      <c r="AG92" s="1026">
        <v>7624719.4997247225</v>
      </c>
      <c r="AH92" s="1026">
        <v>7624719.4997247225</v>
      </c>
      <c r="AI92" s="1026">
        <v>0</v>
      </c>
      <c r="AK92" s="1026">
        <v>20848317.372135002</v>
      </c>
      <c r="AL92" s="1026">
        <v>15903430.541945001</v>
      </c>
      <c r="AM92" s="1026">
        <v>4944886.8301900001</v>
      </c>
      <c r="AO92" s="1026">
        <v>119004568.19947916</v>
      </c>
      <c r="AP92" s="1026">
        <v>37535679.313929163</v>
      </c>
      <c r="AQ92" s="1026">
        <v>81468888.885549992</v>
      </c>
      <c r="AS92" s="1026">
        <v>73069682.03040722</v>
      </c>
      <c r="AT92" s="1026">
        <v>62150328.905407228</v>
      </c>
      <c r="AU92" s="1026">
        <v>10919353.125</v>
      </c>
      <c r="AW92" s="1026">
        <v>0</v>
      </c>
      <c r="BB92" s="1026">
        <v>165318703.85722369</v>
      </c>
      <c r="BC92" s="1026">
        <v>165318703.85722369</v>
      </c>
      <c r="BD92" s="1026">
        <v>165318703.85722369</v>
      </c>
      <c r="BE92" s="1026">
        <v>0</v>
      </c>
      <c r="BJ92" s="1026">
        <v>0</v>
      </c>
      <c r="BL92" s="1026">
        <v>0</v>
      </c>
      <c r="BQ92" s="1026">
        <v>0</v>
      </c>
      <c r="BS92" s="1026">
        <v>0</v>
      </c>
      <c r="BX92" s="1026">
        <v>0</v>
      </c>
      <c r="CD92" s="1026">
        <v>0</v>
      </c>
      <c r="CE92" s="1026">
        <v>0</v>
      </c>
      <c r="CH92" s="1026">
        <v>0</v>
      </c>
      <c r="CL92" s="1026">
        <v>0</v>
      </c>
      <c r="CQ92" s="1026">
        <v>0</v>
      </c>
      <c r="CR92" s="1026">
        <v>0</v>
      </c>
      <c r="CU92" s="1026">
        <v>0</v>
      </c>
      <c r="CY92" s="1026">
        <v>0</v>
      </c>
      <c r="DA92" s="1026">
        <v>0</v>
      </c>
      <c r="DB92" s="1026">
        <v>0</v>
      </c>
      <c r="DH92" s="1026">
        <v>1186253996.0169101</v>
      </c>
      <c r="DI92" s="1026">
        <v>96152517.482360795</v>
      </c>
      <c r="DJ92" s="1026">
        <v>4445245.09946902</v>
      </c>
      <c r="DK92" s="1026">
        <v>94926677.068134785</v>
      </c>
      <c r="DL92" s="1026">
        <v>990729556.36694551</v>
      </c>
      <c r="DN92" s="1026">
        <v>380561297.79765695</v>
      </c>
      <c r="DQ92" s="1026">
        <v>3819354088.6637778</v>
      </c>
    </row>
    <row r="93" spans="2:124">
      <c r="B93" s="1790">
        <v>44317</v>
      </c>
      <c r="C93" s="1026">
        <v>1986842338.7500105</v>
      </c>
      <c r="D93" s="1026">
        <v>1986842338.7500105</v>
      </c>
      <c r="E93" s="1026">
        <v>1213888637.558419</v>
      </c>
      <c r="F93" s="1026">
        <v>772953701.1915915</v>
      </c>
      <c r="O93" s="1026">
        <v>435570090.9531427</v>
      </c>
      <c r="P93" s="1026">
        <v>139594763.82602081</v>
      </c>
      <c r="Q93" s="1026">
        <v>3429225.0712916669</v>
      </c>
      <c r="R93" s="1026">
        <v>1734855.2412300003</v>
      </c>
      <c r="S93" s="1026">
        <v>1694369.8300616667</v>
      </c>
      <c r="U93" s="1026">
        <v>136165538.75472915</v>
      </c>
      <c r="V93" s="1026">
        <v>116096231.57395443</v>
      </c>
      <c r="W93" s="1026">
        <v>20069307.180774722</v>
      </c>
      <c r="Y93" s="1026">
        <v>0</v>
      </c>
      <c r="AC93" s="1026">
        <v>0</v>
      </c>
      <c r="AD93" s="1026">
        <v>0</v>
      </c>
      <c r="AE93" s="1026">
        <v>0</v>
      </c>
      <c r="AG93" s="1026">
        <v>0</v>
      </c>
      <c r="AH93" s="1026">
        <v>0</v>
      </c>
      <c r="AI93" s="1026">
        <v>0</v>
      </c>
      <c r="AK93" s="1026">
        <v>15439046.191608334</v>
      </c>
      <c r="AL93" s="1026">
        <v>15439046.191608334</v>
      </c>
      <c r="AM93" s="1026">
        <v>0</v>
      </c>
      <c r="AO93" s="1026">
        <v>209236835.1876736</v>
      </c>
      <c r="AP93" s="1026">
        <v>209236835.1876736</v>
      </c>
      <c r="AQ93" s="1026">
        <v>0</v>
      </c>
      <c r="AS93" s="1026">
        <v>71299445.747840002</v>
      </c>
      <c r="AT93" s="1026">
        <v>71299445.747840002</v>
      </c>
      <c r="AU93" s="1026">
        <v>0</v>
      </c>
      <c r="AW93" s="1026">
        <v>0</v>
      </c>
      <c r="BB93" s="1026">
        <v>166384765.04371271</v>
      </c>
      <c r="BC93" s="1026">
        <v>166384765.04371271</v>
      </c>
      <c r="BD93" s="1026">
        <v>166384765.04371271</v>
      </c>
      <c r="BE93" s="1026">
        <v>0</v>
      </c>
      <c r="BJ93" s="1026">
        <v>0</v>
      </c>
      <c r="BL93" s="1026">
        <v>0</v>
      </c>
      <c r="BQ93" s="1026">
        <v>0</v>
      </c>
      <c r="BS93" s="1026">
        <v>0</v>
      </c>
      <c r="BX93" s="1026">
        <v>0</v>
      </c>
      <c r="CD93" s="1026">
        <v>0</v>
      </c>
      <c r="CE93" s="1026">
        <v>0</v>
      </c>
      <c r="CH93" s="1026">
        <v>0</v>
      </c>
      <c r="CL93" s="1026">
        <v>0</v>
      </c>
      <c r="CQ93" s="1026">
        <v>0</v>
      </c>
      <c r="CR93" s="1026">
        <v>0</v>
      </c>
      <c r="CU93" s="1026">
        <v>0</v>
      </c>
      <c r="CY93" s="1026">
        <v>0</v>
      </c>
      <c r="DA93" s="1026">
        <v>0</v>
      </c>
      <c r="DB93" s="1026">
        <v>0</v>
      </c>
      <c r="DH93" s="1026">
        <v>1300105293.13782</v>
      </c>
      <c r="DI93" s="1026">
        <v>87520108.794867307</v>
      </c>
      <c r="DJ93" s="1026">
        <v>4334904.5905990498</v>
      </c>
      <c r="DK93" s="1026">
        <v>165586987.95103061</v>
      </c>
      <c r="DL93" s="1026">
        <v>1042663291.8013231</v>
      </c>
      <c r="DN93" s="1026">
        <v>401800270.20783991</v>
      </c>
      <c r="DQ93" s="1026">
        <v>4290702758.0925255</v>
      </c>
    </row>
    <row r="94" spans="2:124">
      <c r="B94" s="1790">
        <v>44348</v>
      </c>
      <c r="C94" s="1026">
        <v>2144176711.2785811</v>
      </c>
      <c r="D94" s="1026">
        <v>2144176711.2785811</v>
      </c>
      <c r="E94" s="1026">
        <v>1361473997.4634624</v>
      </c>
      <c r="F94" s="1026">
        <v>782702713.81511891</v>
      </c>
      <c r="O94" s="1026">
        <v>479363489.08248627</v>
      </c>
      <c r="P94" s="1026">
        <v>149597231.17222208</v>
      </c>
      <c r="Q94" s="1026">
        <v>5935041.5957945827</v>
      </c>
      <c r="R94" s="1026">
        <v>2476185.1996459723</v>
      </c>
      <c r="S94" s="1026">
        <v>3458856.3961486109</v>
      </c>
      <c r="U94" s="1026">
        <v>143662189.57642749</v>
      </c>
      <c r="V94" s="1026">
        <v>143570579.34160581</v>
      </c>
      <c r="W94" s="1026">
        <v>91610.234821666658</v>
      </c>
      <c r="Y94" s="1026">
        <v>0</v>
      </c>
      <c r="AC94" s="1026">
        <v>0</v>
      </c>
      <c r="AD94" s="1026">
        <v>0</v>
      </c>
      <c r="AE94" s="1026">
        <v>0</v>
      </c>
      <c r="AG94" s="1026">
        <v>0</v>
      </c>
      <c r="AH94" s="1026">
        <v>0</v>
      </c>
      <c r="AI94" s="1026">
        <v>0</v>
      </c>
      <c r="AK94" s="1026">
        <v>22536968.32402667</v>
      </c>
      <c r="AL94" s="1026">
        <v>17648644.530266669</v>
      </c>
      <c r="AM94" s="1026">
        <v>4888323.7937600007</v>
      </c>
      <c r="AO94" s="1026">
        <v>204753154.84377864</v>
      </c>
      <c r="AP94" s="1026">
        <v>204753154.84377864</v>
      </c>
      <c r="AQ94" s="1026">
        <v>0</v>
      </c>
      <c r="AS94" s="1026">
        <v>102476134.74245888</v>
      </c>
      <c r="AT94" s="1026">
        <v>75590509.74245888</v>
      </c>
      <c r="AU94" s="1026">
        <v>26885625</v>
      </c>
      <c r="AW94" s="1026">
        <v>0</v>
      </c>
      <c r="BB94" s="1026">
        <v>158400322.29815999</v>
      </c>
      <c r="BC94" s="1026">
        <v>158400322.29815999</v>
      </c>
      <c r="BD94" s="1026">
        <v>158400322.29815999</v>
      </c>
      <c r="BE94" s="1026">
        <v>0</v>
      </c>
      <c r="BJ94" s="1026">
        <v>0</v>
      </c>
      <c r="BL94" s="1026">
        <v>0</v>
      </c>
      <c r="BQ94" s="1026">
        <v>0</v>
      </c>
      <c r="BS94" s="1026">
        <v>0</v>
      </c>
      <c r="BX94" s="1026">
        <v>0</v>
      </c>
      <c r="CD94" s="1026">
        <v>0</v>
      </c>
      <c r="CE94" s="1026">
        <v>0</v>
      </c>
      <c r="CH94" s="1026">
        <v>0</v>
      </c>
      <c r="CL94" s="1026">
        <v>0</v>
      </c>
      <c r="CQ94" s="1026">
        <v>0</v>
      </c>
      <c r="CR94" s="1026">
        <v>0</v>
      </c>
      <c r="CU94" s="1026">
        <v>0</v>
      </c>
      <c r="CY94" s="1026">
        <v>0</v>
      </c>
      <c r="DA94" s="1026">
        <v>0</v>
      </c>
      <c r="DB94" s="1026">
        <v>0</v>
      </c>
      <c r="DH94" s="1026">
        <v>1364004392.1469297</v>
      </c>
      <c r="DI94" s="1026">
        <v>102693724.324867</v>
      </c>
      <c r="DJ94" s="1026">
        <v>4845464.4805990504</v>
      </c>
      <c r="DK94" s="1026">
        <v>210656152.46248615</v>
      </c>
      <c r="DL94" s="1026">
        <v>1045809050.8789777</v>
      </c>
      <c r="DN94" s="1026">
        <v>448634775.36310899</v>
      </c>
      <c r="DQ94" s="1026">
        <v>4594579690.1692657</v>
      </c>
    </row>
    <row r="95" spans="2:124">
      <c r="B95" s="1790">
        <v>44378</v>
      </c>
      <c r="C95" s="1026">
        <v>2393631601.7345309</v>
      </c>
      <c r="D95" s="1026">
        <v>2393631601.7345309</v>
      </c>
      <c r="E95" s="1026">
        <v>1551000153.8901329</v>
      </c>
      <c r="F95" s="1026">
        <v>842631447.84439802</v>
      </c>
      <c r="O95" s="1026">
        <v>520687791.77999997</v>
      </c>
      <c r="P95" s="1026">
        <v>152288299.84999999</v>
      </c>
      <c r="Q95" s="1026">
        <v>6054333.7699999996</v>
      </c>
      <c r="R95" s="1026">
        <v>4029442.53</v>
      </c>
      <c r="S95" s="1026">
        <v>2024891.24</v>
      </c>
      <c r="U95" s="1026">
        <v>146233966.07999998</v>
      </c>
      <c r="V95" s="1026">
        <v>136191673.41999999</v>
      </c>
      <c r="W95" s="1026">
        <v>10042292.66</v>
      </c>
      <c r="Y95" s="1026">
        <v>0</v>
      </c>
      <c r="AC95" s="1026">
        <v>0</v>
      </c>
      <c r="AD95" s="1026">
        <v>0</v>
      </c>
      <c r="AE95" s="1026">
        <v>0</v>
      </c>
      <c r="AG95" s="1026">
        <v>0</v>
      </c>
      <c r="AH95" s="1026">
        <v>0</v>
      </c>
      <c r="AI95" s="1026">
        <v>0</v>
      </c>
      <c r="AK95" s="1026">
        <v>23480056.909999996</v>
      </c>
      <c r="AL95" s="1026">
        <v>23480056.909999996</v>
      </c>
      <c r="AM95" s="1026">
        <v>0</v>
      </c>
      <c r="AO95" s="1026">
        <v>219799325.41999999</v>
      </c>
      <c r="AP95" s="1026">
        <v>219799325.41999999</v>
      </c>
      <c r="AQ95" s="1026">
        <v>0</v>
      </c>
      <c r="AS95" s="1026">
        <v>125120109.59999999</v>
      </c>
      <c r="AT95" s="1026">
        <v>70905160.640000001</v>
      </c>
      <c r="AU95" s="1026">
        <v>54214948.960000001</v>
      </c>
      <c r="AW95" s="1026">
        <v>0</v>
      </c>
      <c r="BB95" s="1026">
        <v>214784193.12146398</v>
      </c>
      <c r="BC95" s="1026">
        <v>214784193.12146398</v>
      </c>
      <c r="BD95" s="1026">
        <v>214784193.12146398</v>
      </c>
      <c r="BE95" s="1026">
        <v>0</v>
      </c>
      <c r="BJ95" s="1026">
        <v>0</v>
      </c>
      <c r="BL95" s="1026">
        <v>0</v>
      </c>
      <c r="BQ95" s="1026">
        <v>0</v>
      </c>
      <c r="BS95" s="1026">
        <v>0</v>
      </c>
      <c r="BX95" s="1026">
        <v>0</v>
      </c>
      <c r="CD95" s="1026">
        <v>0</v>
      </c>
      <c r="CE95" s="1026">
        <v>0</v>
      </c>
      <c r="CH95" s="1026">
        <v>0</v>
      </c>
      <c r="CL95" s="1026">
        <v>0</v>
      </c>
      <c r="CQ95" s="1026">
        <v>0</v>
      </c>
      <c r="CR95" s="1026">
        <v>0</v>
      </c>
      <c r="CU95" s="1026">
        <v>0</v>
      </c>
      <c r="CY95" s="1026">
        <v>0</v>
      </c>
      <c r="DA95" s="1026">
        <v>0</v>
      </c>
      <c r="DB95" s="1026">
        <v>0</v>
      </c>
      <c r="DH95" s="1026">
        <v>1675733123</v>
      </c>
      <c r="DI95" s="1026">
        <v>107429469.144867</v>
      </c>
      <c r="DJ95" s="1026">
        <v>5829490.79059905</v>
      </c>
      <c r="DK95" s="1026">
        <v>210656152.46248615</v>
      </c>
      <c r="DL95" s="1026">
        <v>1351818010.6020479</v>
      </c>
      <c r="DN95" s="1026">
        <v>471542648.31035602</v>
      </c>
      <c r="DQ95" s="1026">
        <v>5276379357.9463511</v>
      </c>
    </row>
    <row r="96" spans="2:124">
      <c r="B96" s="1790">
        <v>44409</v>
      </c>
      <c r="C96" s="1026">
        <v>2576016038.9091892</v>
      </c>
      <c r="D96" s="1026">
        <v>2576016038.9091892</v>
      </c>
      <c r="E96" s="1026">
        <v>1730922000.5211329</v>
      </c>
      <c r="F96" s="1026">
        <v>845094038.38805652</v>
      </c>
      <c r="O96" s="1026">
        <v>617823336.53328347</v>
      </c>
      <c r="P96" s="1026">
        <v>159910725.28327623</v>
      </c>
      <c r="Q96" s="1026">
        <v>7152470.2969526378</v>
      </c>
      <c r="R96" s="1026">
        <v>4370712.8819351383</v>
      </c>
      <c r="S96" s="1026">
        <v>2781757.4150174996</v>
      </c>
      <c r="U96" s="1026">
        <v>152758254.9863236</v>
      </c>
      <c r="V96" s="1026">
        <v>141812954.84876776</v>
      </c>
      <c r="W96" s="1026">
        <v>10945300.137555834</v>
      </c>
      <c r="Y96" s="1026">
        <v>0</v>
      </c>
      <c r="AC96" s="1026">
        <v>0</v>
      </c>
      <c r="AD96" s="1026">
        <v>0</v>
      </c>
      <c r="AE96" s="1026">
        <v>0</v>
      </c>
      <c r="AG96" s="1026">
        <v>0</v>
      </c>
      <c r="AH96" s="1026">
        <v>0</v>
      </c>
      <c r="AI96" s="1026">
        <v>0</v>
      </c>
      <c r="AK96" s="1026">
        <v>23467173.258254997</v>
      </c>
      <c r="AL96" s="1026">
        <v>18427224.484874997</v>
      </c>
      <c r="AM96" s="1026">
        <v>5039948.7733800001</v>
      </c>
      <c r="AO96" s="1026">
        <v>284586872.56290364</v>
      </c>
      <c r="AP96" s="1026">
        <v>283579789.22957033</v>
      </c>
      <c r="AQ96" s="1026">
        <v>1007083.3333333334</v>
      </c>
      <c r="AS96" s="1026">
        <v>149858565.42884862</v>
      </c>
      <c r="AT96" s="1026">
        <v>102742398.76218195</v>
      </c>
      <c r="AU96" s="1026">
        <v>47116166.666666664</v>
      </c>
      <c r="AW96" s="1026">
        <v>0</v>
      </c>
      <c r="BB96" s="1026">
        <v>160437129.35614401</v>
      </c>
      <c r="BC96" s="1026">
        <v>160437129.35614401</v>
      </c>
      <c r="BD96" s="1026">
        <v>160437129.35614401</v>
      </c>
      <c r="BE96" s="1026">
        <v>0</v>
      </c>
      <c r="BJ96" s="1026">
        <v>0</v>
      </c>
      <c r="BL96" s="1026">
        <v>0</v>
      </c>
      <c r="BQ96" s="1026">
        <v>0</v>
      </c>
      <c r="BS96" s="1026">
        <v>0</v>
      </c>
      <c r="BX96" s="1026">
        <v>0</v>
      </c>
      <c r="CD96" s="1026">
        <v>0</v>
      </c>
      <c r="CE96" s="1026">
        <v>0</v>
      </c>
      <c r="CH96" s="1026">
        <v>0</v>
      </c>
      <c r="CL96" s="1026">
        <v>0</v>
      </c>
      <c r="CQ96" s="1026">
        <v>0</v>
      </c>
      <c r="CR96" s="1026">
        <v>0</v>
      </c>
      <c r="CU96" s="1026">
        <v>0</v>
      </c>
      <c r="CY96" s="1026">
        <v>0</v>
      </c>
      <c r="DA96" s="1026">
        <v>0</v>
      </c>
      <c r="DB96" s="1026">
        <v>0</v>
      </c>
      <c r="DH96" s="1026">
        <v>1755337501.16677</v>
      </c>
      <c r="DI96" s="1026">
        <v>116313445.32486731</v>
      </c>
      <c r="DJ96" s="1026">
        <v>7320489.9463845193</v>
      </c>
      <c r="DK96" s="1026">
        <v>531048872.35088289</v>
      </c>
      <c r="DL96" s="1026">
        <v>1100654693.5446353</v>
      </c>
      <c r="DN96" s="1026">
        <v>556495648.31030107</v>
      </c>
      <c r="DQ96" s="1026">
        <v>5666109654.2756872</v>
      </c>
    </row>
    <row r="97" spans="2:124">
      <c r="B97" s="1790">
        <v>44440</v>
      </c>
      <c r="C97" s="1026">
        <v>2706003996.8984962</v>
      </c>
      <c r="D97" s="1026">
        <v>2706003996.8984962</v>
      </c>
      <c r="E97" s="1026">
        <v>1714993266.6976547</v>
      </c>
      <c r="F97" s="1026">
        <v>991010730.20084143</v>
      </c>
      <c r="O97" s="1026">
        <v>605371544.86074102</v>
      </c>
      <c r="P97" s="1026">
        <v>159267806.4176726</v>
      </c>
      <c r="Q97" s="1026">
        <v>7932625.2030937504</v>
      </c>
      <c r="R97" s="1026">
        <v>4885343.529166528</v>
      </c>
      <c r="S97" s="1026">
        <v>3047281.6739272224</v>
      </c>
      <c r="U97" s="1026">
        <v>151335181.21457887</v>
      </c>
      <c r="V97" s="1026">
        <v>147874409.76235053</v>
      </c>
      <c r="W97" s="1026">
        <v>3460771.4522283333</v>
      </c>
      <c r="Y97" s="1026">
        <v>0</v>
      </c>
      <c r="AC97" s="1026">
        <v>0</v>
      </c>
      <c r="AD97" s="1026">
        <v>0</v>
      </c>
      <c r="AE97" s="1026">
        <v>0</v>
      </c>
      <c r="AG97" s="1026">
        <v>0</v>
      </c>
      <c r="AH97" s="1026">
        <v>0</v>
      </c>
      <c r="AI97" s="1026">
        <v>0</v>
      </c>
      <c r="AK97" s="1026">
        <v>28699489.917830005</v>
      </c>
      <c r="AL97" s="1026">
        <v>28699489.917830005</v>
      </c>
      <c r="AO97" s="1026">
        <v>285529301.99303836</v>
      </c>
      <c r="AP97" s="1026">
        <v>283478438.55236501</v>
      </c>
      <c r="AQ97" s="1026">
        <v>2050863.4406733334</v>
      </c>
      <c r="AS97" s="1026">
        <v>131874946.53220001</v>
      </c>
      <c r="AT97" s="1026">
        <v>104988878.82386668</v>
      </c>
      <c r="AU97" s="1026">
        <v>26886067.708333332</v>
      </c>
      <c r="AW97" s="1026">
        <v>0</v>
      </c>
      <c r="BB97" s="1026">
        <v>161320399.886702</v>
      </c>
      <c r="BC97" s="1026">
        <v>161320399.886702</v>
      </c>
      <c r="BD97" s="1026">
        <v>161320399.886702</v>
      </c>
      <c r="BE97" s="1026">
        <v>0</v>
      </c>
      <c r="BJ97" s="1026">
        <v>0</v>
      </c>
      <c r="BL97" s="1026">
        <v>0</v>
      </c>
      <c r="BQ97" s="1026">
        <v>0</v>
      </c>
      <c r="BS97" s="1026">
        <v>0</v>
      </c>
      <c r="BX97" s="1026">
        <v>0</v>
      </c>
      <c r="CD97" s="1026">
        <v>0</v>
      </c>
      <c r="CE97" s="1026">
        <v>0</v>
      </c>
      <c r="CH97" s="1026">
        <v>0</v>
      </c>
      <c r="CL97" s="1026">
        <v>0</v>
      </c>
      <c r="CQ97" s="1026">
        <v>0</v>
      </c>
      <c r="CR97" s="1026">
        <v>0</v>
      </c>
      <c r="CU97" s="1026">
        <v>0</v>
      </c>
      <c r="CY97" s="1026">
        <v>0</v>
      </c>
      <c r="DA97" s="1026">
        <v>0</v>
      </c>
      <c r="DB97" s="1026">
        <v>0</v>
      </c>
      <c r="DH97" s="1026">
        <v>1969920393.1798301</v>
      </c>
      <c r="DI97" s="1026">
        <v>116313445.32486731</v>
      </c>
      <c r="DJ97" s="1026">
        <v>7320489.9463845193</v>
      </c>
      <c r="DK97" s="1026">
        <v>531048872.35088289</v>
      </c>
      <c r="DL97" s="1026">
        <v>1315237585.5576954</v>
      </c>
      <c r="DN97" s="1026">
        <v>515962257.77699941</v>
      </c>
      <c r="DQ97" s="1026">
        <v>5958578592.6027689</v>
      </c>
    </row>
    <row r="98" spans="2:124">
      <c r="B98" s="1790">
        <v>44470</v>
      </c>
      <c r="C98" s="1026">
        <v>2629161184.159513</v>
      </c>
      <c r="D98" s="1026">
        <v>2629161184.159513</v>
      </c>
      <c r="E98" s="1026">
        <v>1667430371.4917307</v>
      </c>
      <c r="F98" s="1026">
        <v>961730812.66778243</v>
      </c>
      <c r="G98" s="1026">
        <v>0</v>
      </c>
      <c r="O98" s="1026">
        <v>930834215.3178916</v>
      </c>
      <c r="P98" s="1026">
        <v>161007674.54326224</v>
      </c>
      <c r="Q98" s="1026">
        <v>6628803.4447311107</v>
      </c>
      <c r="R98" s="1026">
        <v>4616582.8945141668</v>
      </c>
      <c r="S98" s="1026">
        <v>2012220.5502169444</v>
      </c>
      <c r="U98" s="1026">
        <v>154378871.09853113</v>
      </c>
      <c r="V98" s="1026">
        <v>143129325.45510083</v>
      </c>
      <c r="W98" s="1026">
        <v>11249545.643430278</v>
      </c>
      <c r="Y98" s="1026">
        <v>0</v>
      </c>
      <c r="AC98" s="1026">
        <v>0</v>
      </c>
      <c r="AD98" s="1026">
        <v>0</v>
      </c>
      <c r="AE98" s="1026">
        <v>0</v>
      </c>
      <c r="AG98" s="1026">
        <v>0</v>
      </c>
      <c r="AH98" s="1026">
        <v>0</v>
      </c>
      <c r="AI98" s="1026">
        <v>0</v>
      </c>
      <c r="AK98" s="1026">
        <v>109096456.98095</v>
      </c>
      <c r="AL98" s="1026">
        <v>103907872.01645</v>
      </c>
      <c r="AM98" s="1026">
        <v>5188584.9645000007</v>
      </c>
      <c r="AO98" s="1026">
        <v>268140871.48996389</v>
      </c>
      <c r="AP98" s="1026">
        <v>267120093.7121861</v>
      </c>
      <c r="AQ98" s="1026">
        <v>1020777.7777777778</v>
      </c>
      <c r="AS98" s="1026">
        <v>392589212.30371547</v>
      </c>
      <c r="AT98" s="1026">
        <v>91850907.19775556</v>
      </c>
      <c r="AU98" s="1026">
        <v>300738305.10595989</v>
      </c>
      <c r="AW98" s="1026">
        <v>0</v>
      </c>
      <c r="BB98" s="1026">
        <v>165959288.178408</v>
      </c>
      <c r="BC98" s="1026">
        <v>165959288.178408</v>
      </c>
      <c r="BD98" s="1026">
        <v>165959288.178408</v>
      </c>
      <c r="BE98" s="1026">
        <v>0</v>
      </c>
      <c r="BJ98" s="1026">
        <v>0</v>
      </c>
      <c r="BL98" s="1026">
        <v>0</v>
      </c>
      <c r="BQ98" s="1026">
        <v>0</v>
      </c>
      <c r="BS98" s="1026">
        <v>0</v>
      </c>
      <c r="BX98" s="1026">
        <v>0</v>
      </c>
      <c r="CD98" s="1026">
        <v>0</v>
      </c>
      <c r="CE98" s="1026">
        <v>0</v>
      </c>
      <c r="CH98" s="1026">
        <v>0</v>
      </c>
      <c r="CL98" s="1026">
        <v>0</v>
      </c>
      <c r="CQ98" s="1026">
        <v>0</v>
      </c>
      <c r="CR98" s="1026">
        <v>0</v>
      </c>
      <c r="CU98" s="1026">
        <v>0</v>
      </c>
      <c r="CY98" s="1026">
        <v>0</v>
      </c>
      <c r="DA98" s="1026">
        <v>0</v>
      </c>
      <c r="DB98" s="1026">
        <v>0</v>
      </c>
      <c r="DH98" s="1026">
        <v>2196711600.4289098</v>
      </c>
      <c r="DI98" s="1026">
        <v>156664208.09486699</v>
      </c>
      <c r="DJ98" s="1026">
        <v>7190701.2805990502</v>
      </c>
      <c r="DK98" s="1026">
        <v>659157325.13389659</v>
      </c>
      <c r="DL98" s="1026">
        <v>1373699365.9195471</v>
      </c>
      <c r="DN98" s="1026">
        <v>585514396.88461208</v>
      </c>
      <c r="DQ98" s="1026">
        <v>6508180684.9693346</v>
      </c>
      <c r="DT98" s="1026">
        <v>3.7755966186523438E-3</v>
      </c>
    </row>
    <row r="99" spans="2:124">
      <c r="B99" s="1790">
        <v>44501</v>
      </c>
      <c r="C99" s="1026">
        <v>2731608991.2350273</v>
      </c>
      <c r="D99" s="1026">
        <v>2731608991.2350273</v>
      </c>
      <c r="E99" s="1026">
        <v>1788532798.0910158</v>
      </c>
      <c r="F99" s="1026">
        <v>943076193.14401162</v>
      </c>
      <c r="G99" s="1026">
        <v>0</v>
      </c>
      <c r="O99" s="1026">
        <v>1129453076.4321041</v>
      </c>
      <c r="P99" s="1026">
        <v>159230480.25654429</v>
      </c>
      <c r="Q99" s="1026">
        <v>7373507.9494238887</v>
      </c>
      <c r="R99" s="1026">
        <v>4417948.478445556</v>
      </c>
      <c r="S99" s="1026">
        <v>2955559.4709783331</v>
      </c>
      <c r="U99" s="1026">
        <v>151856972.30712041</v>
      </c>
      <c r="V99" s="1026">
        <v>137020743.36699501</v>
      </c>
      <c r="W99" s="1026">
        <v>14836228.940125419</v>
      </c>
      <c r="Y99" s="1026">
        <v>0</v>
      </c>
      <c r="AC99" s="1026">
        <v>0</v>
      </c>
      <c r="AD99" s="1026">
        <v>0</v>
      </c>
      <c r="AE99" s="1026">
        <v>0</v>
      </c>
      <c r="AG99" s="1026">
        <v>0</v>
      </c>
      <c r="AH99" s="1026">
        <v>0</v>
      </c>
      <c r="AI99" s="1026">
        <v>0</v>
      </c>
      <c r="AK99" s="1026">
        <v>119221402.55082665</v>
      </c>
      <c r="AL99" s="1026">
        <v>119221402.55082665</v>
      </c>
      <c r="AM99" s="1026">
        <v>0</v>
      </c>
      <c r="AO99" s="1026">
        <v>610296887.26285553</v>
      </c>
      <c r="AP99" s="1026">
        <v>353449665.04063338</v>
      </c>
      <c r="AQ99" s="1026">
        <v>256847222.22222221</v>
      </c>
      <c r="AS99" s="1026">
        <v>240704306.3618778</v>
      </c>
      <c r="AT99" s="1026">
        <v>100956297.77159999</v>
      </c>
      <c r="AU99" s="1026">
        <v>139748008.59027779</v>
      </c>
      <c r="AW99" s="1026">
        <v>0</v>
      </c>
      <c r="BB99" s="1026">
        <v>784836765.57609606</v>
      </c>
      <c r="BC99" s="1026">
        <v>784836765.57609606</v>
      </c>
      <c r="BD99" s="1026">
        <v>784836765.57609606</v>
      </c>
      <c r="BE99" s="1026">
        <v>0</v>
      </c>
      <c r="BJ99" s="1026">
        <v>0</v>
      </c>
      <c r="BL99" s="1026">
        <v>0</v>
      </c>
      <c r="BQ99" s="1026">
        <v>0</v>
      </c>
      <c r="BS99" s="1026">
        <v>0</v>
      </c>
      <c r="BX99" s="1026">
        <v>0</v>
      </c>
      <c r="CD99" s="1026">
        <v>0</v>
      </c>
      <c r="CE99" s="1026">
        <v>0</v>
      </c>
      <c r="CH99" s="1026">
        <v>0</v>
      </c>
      <c r="CL99" s="1026">
        <v>0</v>
      </c>
      <c r="CQ99" s="1026">
        <v>0</v>
      </c>
      <c r="CR99" s="1026">
        <v>0</v>
      </c>
      <c r="CU99" s="1026">
        <v>0</v>
      </c>
      <c r="CY99" s="1026">
        <v>0</v>
      </c>
      <c r="DA99" s="1026">
        <v>0</v>
      </c>
      <c r="DB99" s="1026">
        <v>0</v>
      </c>
      <c r="DH99" s="1026">
        <v>2288765915.9945302</v>
      </c>
      <c r="DI99" s="1026">
        <v>175699892.114867</v>
      </c>
      <c r="DJ99" s="1026">
        <v>8389379.4805990495</v>
      </c>
      <c r="DK99" s="1026">
        <v>745879107.83679914</v>
      </c>
      <c r="DL99" s="1026">
        <v>1358797536.5622649</v>
      </c>
      <c r="DN99" s="1026">
        <v>495256890.119802</v>
      </c>
      <c r="DQ99" s="1026">
        <v>7429921639.3575592</v>
      </c>
    </row>
    <row r="100" spans="2:124">
      <c r="B100" s="1790">
        <v>44531</v>
      </c>
      <c r="C100" s="1026">
        <v>3023703252.1870303</v>
      </c>
      <c r="D100" s="1026">
        <v>3023703252.1870303</v>
      </c>
      <c r="E100" s="1026">
        <v>1996578716.1428041</v>
      </c>
      <c r="F100" s="1026">
        <v>1027124536.0442263</v>
      </c>
      <c r="G100" s="1026">
        <v>0</v>
      </c>
      <c r="O100" s="1026">
        <v>1199734863.9935312</v>
      </c>
      <c r="P100" s="1026">
        <v>166898184.28365347</v>
      </c>
      <c r="Q100" s="1026">
        <v>7320935.6444790456</v>
      </c>
      <c r="R100" s="1026">
        <v>4179909.5393181955</v>
      </c>
      <c r="S100" s="1026">
        <v>3141026.1051608501</v>
      </c>
      <c r="U100" s="1026">
        <v>159577248.63917443</v>
      </c>
      <c r="V100" s="1026">
        <v>152350242.48922443</v>
      </c>
      <c r="W100" s="1026">
        <v>7227006.1499500005</v>
      </c>
      <c r="Y100" s="1026">
        <v>0</v>
      </c>
      <c r="AC100" s="1026">
        <v>0</v>
      </c>
      <c r="AD100" s="1026">
        <v>0</v>
      </c>
      <c r="AE100" s="1026">
        <v>0</v>
      </c>
      <c r="AG100" s="1026">
        <v>0</v>
      </c>
      <c r="AH100" s="1026">
        <v>0</v>
      </c>
      <c r="AI100" s="1026">
        <v>0</v>
      </c>
      <c r="AK100" s="1026">
        <v>150006375.14204445</v>
      </c>
      <c r="AL100" s="1026">
        <v>144646670.78691113</v>
      </c>
      <c r="AM100" s="1026">
        <v>5359704.3551333332</v>
      </c>
      <c r="AO100" s="1026">
        <v>639518981.76065552</v>
      </c>
      <c r="AP100" s="1026">
        <v>639518981.76065552</v>
      </c>
      <c r="AQ100" s="1026">
        <v>0</v>
      </c>
      <c r="AS100" s="1026">
        <v>243311322.80717778</v>
      </c>
      <c r="AT100" s="1026">
        <v>102752314.56328887</v>
      </c>
      <c r="AU100" s="1026">
        <v>140559008.24388891</v>
      </c>
      <c r="AW100" s="1026">
        <v>0</v>
      </c>
      <c r="BB100" s="1026">
        <v>453241736.04545999</v>
      </c>
      <c r="BC100" s="1026">
        <v>453241736.04545999</v>
      </c>
      <c r="BD100" s="1026">
        <v>453241736.04545999</v>
      </c>
      <c r="BE100" s="1026">
        <v>0</v>
      </c>
      <c r="BJ100" s="1026">
        <v>0</v>
      </c>
      <c r="BL100" s="1026">
        <v>0</v>
      </c>
      <c r="BQ100" s="1026">
        <v>0</v>
      </c>
      <c r="BS100" s="1026">
        <v>0</v>
      </c>
      <c r="BX100" s="1026">
        <v>0</v>
      </c>
      <c r="CD100" s="1026">
        <v>0</v>
      </c>
      <c r="CE100" s="1026">
        <v>0</v>
      </c>
      <c r="CH100" s="1026">
        <v>0</v>
      </c>
      <c r="CL100" s="1026">
        <v>0</v>
      </c>
      <c r="CQ100" s="1026">
        <v>0</v>
      </c>
      <c r="CR100" s="1026">
        <v>0</v>
      </c>
      <c r="CU100" s="1026">
        <v>0</v>
      </c>
      <c r="CY100" s="1026">
        <v>0</v>
      </c>
      <c r="DA100" s="1026">
        <v>0</v>
      </c>
      <c r="DB100" s="1026">
        <v>0</v>
      </c>
      <c r="DH100" s="1026">
        <v>2508416702.0484896</v>
      </c>
      <c r="DI100" s="1026">
        <v>169489813.23486701</v>
      </c>
      <c r="DJ100" s="1026">
        <v>10995530.680599101</v>
      </c>
      <c r="DK100" s="1026">
        <v>908016648.83683133</v>
      </c>
      <c r="DL100" s="1026">
        <v>1419914709.2961924</v>
      </c>
      <c r="DN100" s="1026">
        <v>410527714.54256773</v>
      </c>
      <c r="DQ100" s="1026">
        <v>7595624268.8170795</v>
      </c>
    </row>
    <row r="101" spans="2:124">
      <c r="B101" s="1790">
        <v>44562</v>
      </c>
      <c r="C101" s="1026">
        <v>2774397262.122076</v>
      </c>
      <c r="D101" s="1026">
        <v>2774397262.122076</v>
      </c>
      <c r="E101" s="1026">
        <v>1828654589.2017269</v>
      </c>
      <c r="F101" s="1026">
        <v>945742672.920349</v>
      </c>
      <c r="G101" s="1026">
        <v>0</v>
      </c>
      <c r="O101" s="1026">
        <v>1240153659.2350454</v>
      </c>
      <c r="P101" s="1026">
        <v>178040024.0585233</v>
      </c>
      <c r="Q101" s="1026">
        <v>24271680.974222224</v>
      </c>
      <c r="R101" s="1026">
        <v>20885151.876200002</v>
      </c>
      <c r="S101" s="1026">
        <v>3386529.0980222221</v>
      </c>
      <c r="U101" s="1026">
        <v>153768343.08430108</v>
      </c>
      <c r="V101" s="1026">
        <v>142010953.4781622</v>
      </c>
      <c r="W101" s="1026">
        <v>11757389.606138889</v>
      </c>
      <c r="Y101" s="1026">
        <v>0</v>
      </c>
      <c r="AC101" s="1026">
        <v>0</v>
      </c>
      <c r="AD101" s="1026">
        <v>0</v>
      </c>
      <c r="AE101" s="1026">
        <v>0</v>
      </c>
      <c r="AG101" s="1026">
        <v>0</v>
      </c>
      <c r="AH101" s="1026">
        <v>0</v>
      </c>
      <c r="AI101" s="1026">
        <v>0</v>
      </c>
      <c r="AK101" s="1026">
        <v>147181328.48308891</v>
      </c>
      <c r="AL101" s="1026">
        <v>147181328.48308891</v>
      </c>
      <c r="AM101" s="1026">
        <v>0</v>
      </c>
      <c r="AO101" s="1026">
        <v>644348145.90954995</v>
      </c>
      <c r="AP101" s="1026">
        <v>390459257.02066106</v>
      </c>
      <c r="AQ101" s="1026">
        <v>253888888.8888889</v>
      </c>
      <c r="AS101" s="1026">
        <v>270584160.78388333</v>
      </c>
      <c r="AT101" s="1026">
        <v>205584160.78388333</v>
      </c>
      <c r="AU101" s="1026">
        <v>65000000</v>
      </c>
      <c r="AW101" s="1026">
        <v>0</v>
      </c>
      <c r="BB101" s="1026">
        <v>502425559.60235995</v>
      </c>
      <c r="BC101" s="1026">
        <v>502425559.60235995</v>
      </c>
      <c r="BD101" s="1026">
        <v>502425559.60235995</v>
      </c>
      <c r="BE101" s="1026">
        <v>0</v>
      </c>
      <c r="BJ101" s="1026">
        <v>0</v>
      </c>
      <c r="BL101" s="1026">
        <v>0</v>
      </c>
      <c r="BQ101" s="1026">
        <v>0</v>
      </c>
      <c r="BS101" s="1026">
        <v>0</v>
      </c>
      <c r="BX101" s="1026">
        <v>0</v>
      </c>
      <c r="CD101" s="1026">
        <v>0</v>
      </c>
      <c r="CE101" s="1026">
        <v>0</v>
      </c>
      <c r="CH101" s="1026">
        <v>0</v>
      </c>
      <c r="CL101" s="1026">
        <v>0</v>
      </c>
      <c r="CQ101" s="1026">
        <v>0</v>
      </c>
      <c r="CR101" s="1026">
        <v>0</v>
      </c>
      <c r="CU101" s="1026">
        <v>0</v>
      </c>
      <c r="CY101" s="1026">
        <v>0</v>
      </c>
      <c r="DA101" s="1026">
        <v>0</v>
      </c>
      <c r="DB101" s="1026">
        <v>0</v>
      </c>
      <c r="DH101" s="1026">
        <v>2908321148.4790597</v>
      </c>
      <c r="DI101" s="1026">
        <v>194975744.75486699</v>
      </c>
      <c r="DJ101" s="1026">
        <v>6202170.8905990999</v>
      </c>
      <c r="DK101" s="1026">
        <v>26964099.007516682</v>
      </c>
      <c r="DL101" s="1026">
        <v>2680179133.826077</v>
      </c>
      <c r="DN101" s="1026">
        <v>684798810.94100201</v>
      </c>
      <c r="DQ101" s="1026">
        <v>8110096440.3795433</v>
      </c>
      <c r="DT101" s="1026">
        <v>4.5391082763671875E-2</v>
      </c>
    </row>
    <row r="102" spans="2:124">
      <c r="B102" s="1790">
        <v>44593</v>
      </c>
      <c r="C102" s="1026">
        <v>3280916830.6444378</v>
      </c>
      <c r="D102" s="1026">
        <v>3280916830.6444378</v>
      </c>
      <c r="E102" s="1026">
        <v>2149844751.6248708</v>
      </c>
      <c r="F102" s="1026">
        <v>1131072079.019567</v>
      </c>
      <c r="G102" s="1026">
        <v>0</v>
      </c>
      <c r="O102" s="1026">
        <v>1235725532.8360472</v>
      </c>
      <c r="P102" s="1026">
        <v>172511827.79255834</v>
      </c>
      <c r="Q102" s="1026">
        <v>23399559.482927777</v>
      </c>
      <c r="R102" s="1026">
        <v>1688566.8818555556</v>
      </c>
      <c r="S102" s="1026">
        <v>21710992.601072222</v>
      </c>
      <c r="U102" s="1026">
        <v>149112268.30963057</v>
      </c>
      <c r="V102" s="1026">
        <v>35296.768777777776</v>
      </c>
      <c r="W102" s="1026">
        <v>149076971.54085279</v>
      </c>
      <c r="Y102" s="1026">
        <v>0</v>
      </c>
      <c r="AC102" s="1026">
        <v>0</v>
      </c>
      <c r="AD102" s="1026">
        <v>0</v>
      </c>
      <c r="AE102" s="1026">
        <v>0</v>
      </c>
      <c r="AG102" s="1026">
        <v>900419.17</v>
      </c>
      <c r="AH102" s="1026">
        <v>900419.17</v>
      </c>
      <c r="AI102" s="1026">
        <v>0</v>
      </c>
      <c r="AK102" s="1026">
        <v>144022584.90416664</v>
      </c>
      <c r="AL102" s="1026">
        <v>138665815.76499999</v>
      </c>
      <c r="AM102" s="1026">
        <v>5356769.1391666671</v>
      </c>
      <c r="AO102" s="1026">
        <v>386334029.50898331</v>
      </c>
      <c r="AP102" s="1026">
        <v>218152762.78973889</v>
      </c>
      <c r="AQ102" s="1026">
        <v>168181266.71924442</v>
      </c>
      <c r="AS102" s="1026">
        <v>531956671.46033889</v>
      </c>
      <c r="AT102" s="1026">
        <v>1777544.8847333333</v>
      </c>
      <c r="AU102" s="1026">
        <v>530179126.57560557</v>
      </c>
      <c r="AW102" s="1026">
        <v>0</v>
      </c>
      <c r="BB102" s="1026">
        <v>585925224.67799997</v>
      </c>
      <c r="BC102" s="1026">
        <v>585925224.67799997</v>
      </c>
      <c r="BD102" s="1026">
        <v>585925224.67799997</v>
      </c>
      <c r="BE102" s="1026">
        <v>0</v>
      </c>
      <c r="BJ102" s="1026">
        <v>0</v>
      </c>
      <c r="BL102" s="1026">
        <v>0</v>
      </c>
      <c r="BQ102" s="1026">
        <v>0</v>
      </c>
      <c r="BS102" s="1026">
        <v>0</v>
      </c>
      <c r="BX102" s="1026">
        <v>0</v>
      </c>
      <c r="CD102" s="1026">
        <v>0</v>
      </c>
      <c r="CE102" s="1026">
        <v>0</v>
      </c>
      <c r="CH102" s="1026">
        <v>0</v>
      </c>
      <c r="CL102" s="1026">
        <v>0</v>
      </c>
      <c r="CQ102" s="1026">
        <v>0</v>
      </c>
      <c r="CR102" s="1026">
        <v>0</v>
      </c>
      <c r="CU102" s="1026">
        <v>0</v>
      </c>
      <c r="CY102" s="1026">
        <v>0</v>
      </c>
      <c r="DA102" s="1026">
        <v>0</v>
      </c>
      <c r="DB102" s="1026">
        <v>0</v>
      </c>
      <c r="DH102" s="1026">
        <v>3445196399.9275699</v>
      </c>
      <c r="DI102" s="1026">
        <v>200844147.54486701</v>
      </c>
      <c r="DJ102" s="1026">
        <v>12653071.2905991</v>
      </c>
      <c r="DK102" s="1026">
        <v>60422700.010277152</v>
      </c>
      <c r="DL102" s="1026">
        <v>3171276481.0818267</v>
      </c>
      <c r="DN102" s="1026">
        <v>604067356.75979435</v>
      </c>
      <c r="DQ102" s="1026">
        <v>9151831344.84585</v>
      </c>
    </row>
    <row r="103" spans="2:124">
      <c r="B103" s="1790">
        <v>44621</v>
      </c>
      <c r="C103" s="1026">
        <v>3206742965.8873768</v>
      </c>
      <c r="D103" s="1026">
        <v>3206742965.8873768</v>
      </c>
      <c r="E103" s="1026">
        <v>2080308172.9313235</v>
      </c>
      <c r="F103" s="1026">
        <v>1126434792.9560533</v>
      </c>
      <c r="G103" s="1026">
        <v>0</v>
      </c>
      <c r="O103" s="1026">
        <v>1271499920.3632162</v>
      </c>
      <c r="P103" s="1026">
        <v>227318732.69808671</v>
      </c>
      <c r="Q103" s="1026">
        <v>65301805.724577777</v>
      </c>
      <c r="R103" s="1026">
        <v>2464301.0543277776</v>
      </c>
      <c r="S103" s="1026">
        <v>62837504.670249999</v>
      </c>
      <c r="U103" s="1026">
        <v>162016926.97350892</v>
      </c>
      <c r="V103" s="1026">
        <v>20118.079999999998</v>
      </c>
      <c r="W103" s="1026">
        <v>161996808.89350891</v>
      </c>
      <c r="Y103" s="1026">
        <v>0</v>
      </c>
      <c r="AC103" s="1026">
        <v>0</v>
      </c>
      <c r="AD103" s="1026">
        <v>0</v>
      </c>
      <c r="AE103" s="1026">
        <v>0</v>
      </c>
      <c r="AG103" s="1026">
        <v>1326452.8</v>
      </c>
      <c r="AH103" s="1026">
        <v>1326452.8</v>
      </c>
      <c r="AI103" s="1026">
        <v>0</v>
      </c>
      <c r="AK103" s="1026">
        <v>144157740.28764448</v>
      </c>
      <c r="AL103" s="1026">
        <v>138663430.73000002</v>
      </c>
      <c r="AM103" s="1026">
        <v>5494309.5576444454</v>
      </c>
      <c r="AO103" s="1026">
        <v>657665493.27360559</v>
      </c>
      <c r="AP103" s="1026">
        <v>395443271.05138338</v>
      </c>
      <c r="AQ103" s="1026">
        <v>262222222.22222221</v>
      </c>
      <c r="AS103" s="1026">
        <v>241031501.30387932</v>
      </c>
      <c r="AT103" s="1026">
        <v>118636537.89920154</v>
      </c>
      <c r="AU103" s="1026">
        <v>122394963.40467778</v>
      </c>
      <c r="AW103" s="1026">
        <v>0</v>
      </c>
      <c r="BB103" s="1026">
        <v>974567163.97281599</v>
      </c>
      <c r="BC103" s="1026">
        <v>974567163.97281599</v>
      </c>
      <c r="BD103" s="1026">
        <v>974567163.97281599</v>
      </c>
      <c r="BE103" s="1026">
        <v>0</v>
      </c>
      <c r="BJ103" s="1026">
        <v>0</v>
      </c>
      <c r="BL103" s="1026">
        <v>0</v>
      </c>
      <c r="BQ103" s="1026">
        <v>0</v>
      </c>
      <c r="BS103" s="1026">
        <v>0</v>
      </c>
      <c r="BX103" s="1026">
        <v>0</v>
      </c>
      <c r="CD103" s="1026">
        <v>0</v>
      </c>
      <c r="CE103" s="1026">
        <v>0</v>
      </c>
      <c r="CH103" s="1026">
        <v>0</v>
      </c>
      <c r="CL103" s="1026">
        <v>0</v>
      </c>
      <c r="CQ103" s="1026">
        <v>0</v>
      </c>
      <c r="CR103" s="1026">
        <v>0</v>
      </c>
      <c r="CU103" s="1026">
        <v>0</v>
      </c>
      <c r="CY103" s="1026">
        <v>0</v>
      </c>
      <c r="DA103" s="1026">
        <v>0</v>
      </c>
      <c r="DB103" s="1026">
        <v>0</v>
      </c>
      <c r="DH103" s="1026">
        <v>3711461866.7350893</v>
      </c>
      <c r="DI103" s="1026">
        <v>205745042.75486699</v>
      </c>
      <c r="DJ103" s="1026">
        <v>12484542.8105991</v>
      </c>
      <c r="DK103" s="1026">
        <v>251744526.57181609</v>
      </c>
      <c r="DL103" s="1026">
        <v>3241487754.5978074</v>
      </c>
      <c r="DN103" s="1026">
        <v>593000084.41210008</v>
      </c>
      <c r="DQ103" s="1026">
        <v>9757272001.3705997</v>
      </c>
    </row>
    <row r="104" spans="2:124">
      <c r="B104" s="1790">
        <v>44652</v>
      </c>
      <c r="C104" s="1026">
        <v>3765659933.6801262</v>
      </c>
      <c r="D104" s="1026">
        <v>3765659933.6801262</v>
      </c>
      <c r="E104" s="1026">
        <v>2282434590.7816515</v>
      </c>
      <c r="F104" s="1026">
        <v>1483225342.8984749</v>
      </c>
      <c r="G104" s="1026">
        <v>0</v>
      </c>
      <c r="O104" s="1026">
        <v>1031085748.4113218</v>
      </c>
      <c r="P104" s="1026">
        <v>185160899.17060417</v>
      </c>
      <c r="Q104" s="1026">
        <v>22093188.558426388</v>
      </c>
      <c r="R104" s="1026">
        <v>3029501.5167972227</v>
      </c>
      <c r="S104" s="1026">
        <v>19063687.041629165</v>
      </c>
      <c r="U104" s="1026">
        <v>163067710.61217779</v>
      </c>
      <c r="V104" s="1026">
        <v>206883.26123611108</v>
      </c>
      <c r="W104" s="1026">
        <v>162860827.35094169</v>
      </c>
      <c r="Y104" s="1026">
        <v>0</v>
      </c>
      <c r="AC104" s="1026">
        <v>0</v>
      </c>
      <c r="AD104" s="1026">
        <v>0</v>
      </c>
      <c r="AE104" s="1026">
        <v>0</v>
      </c>
      <c r="AG104" s="1026">
        <v>129146.22000000009</v>
      </c>
      <c r="AH104" s="1026">
        <v>129146.22000000009</v>
      </c>
      <c r="AI104" s="1026">
        <v>0</v>
      </c>
      <c r="AK104" s="1026">
        <v>155124023.15691671</v>
      </c>
      <c r="AL104" s="1026">
        <v>149565947.13568059</v>
      </c>
      <c r="AM104" s="1026">
        <v>5558076.0212361114</v>
      </c>
      <c r="AO104" s="1026">
        <v>403317817.22569257</v>
      </c>
      <c r="AP104" s="1026">
        <v>105438470.23097222</v>
      </c>
      <c r="AQ104" s="1026">
        <v>297879346.99472034</v>
      </c>
      <c r="AS104" s="1026">
        <v>287353862.63810837</v>
      </c>
      <c r="AT104" s="1026">
        <v>124007551.51209722</v>
      </c>
      <c r="AU104" s="1026">
        <v>163346311.12601113</v>
      </c>
      <c r="AW104" s="1026">
        <v>0</v>
      </c>
      <c r="BB104" s="1026">
        <v>1318121466.39481</v>
      </c>
      <c r="BC104" s="1026">
        <v>1318121466.39481</v>
      </c>
      <c r="BD104" s="1026">
        <v>1318121466.39481</v>
      </c>
      <c r="BE104" s="1026">
        <v>0</v>
      </c>
      <c r="BJ104" s="1026">
        <v>0</v>
      </c>
      <c r="BL104" s="1026">
        <v>0</v>
      </c>
      <c r="BQ104" s="1026">
        <v>0</v>
      </c>
      <c r="BS104" s="1026">
        <v>0</v>
      </c>
      <c r="BX104" s="1026">
        <v>0</v>
      </c>
      <c r="CD104" s="1026">
        <v>0</v>
      </c>
      <c r="CE104" s="1026">
        <v>0</v>
      </c>
      <c r="CH104" s="1026">
        <v>0</v>
      </c>
      <c r="CL104" s="1026">
        <v>0</v>
      </c>
      <c r="CQ104" s="1026">
        <v>0</v>
      </c>
      <c r="CR104" s="1026">
        <v>0</v>
      </c>
      <c r="CU104" s="1026">
        <v>0</v>
      </c>
      <c r="CY104" s="1026">
        <v>0</v>
      </c>
      <c r="DA104" s="1026">
        <v>0</v>
      </c>
      <c r="DB104" s="1026">
        <v>0</v>
      </c>
      <c r="DH104" s="1026">
        <v>4745275482.7277098</v>
      </c>
      <c r="DI104" s="1026">
        <v>213489089.93486699</v>
      </c>
      <c r="DJ104" s="1026">
        <v>12741371.0405991</v>
      </c>
      <c r="DK104" s="1026">
        <v>72679077.901724815</v>
      </c>
      <c r="DL104" s="1026">
        <v>4446365943.8505192</v>
      </c>
      <c r="DN104" s="1026">
        <v>876640525.01871538</v>
      </c>
      <c r="DQ104" s="1026">
        <v>11736783156.232681</v>
      </c>
      <c r="DT104" s="1026">
        <v>4.8982620239257813E-2</v>
      </c>
    </row>
    <row r="105" spans="2:124">
      <c r="B105" s="1790">
        <v>44682</v>
      </c>
      <c r="C105" s="1026">
        <v>4300151203.9877243</v>
      </c>
      <c r="D105" s="1026">
        <v>4300151203.9877243</v>
      </c>
      <c r="E105" s="1026">
        <v>2331745990.0554395</v>
      </c>
      <c r="F105" s="1026">
        <v>1968405213.9322844</v>
      </c>
      <c r="G105" s="1026">
        <v>0</v>
      </c>
      <c r="O105" s="1026">
        <v>1133736312.5404069</v>
      </c>
      <c r="P105" s="1026">
        <v>193339715.16315696</v>
      </c>
      <c r="Q105" s="1026">
        <v>22569959.592961114</v>
      </c>
      <c r="R105" s="1026">
        <v>2585094.6286319443</v>
      </c>
      <c r="S105" s="1026">
        <v>19984864.964329168</v>
      </c>
      <c r="U105" s="1026">
        <v>170769755.57019585</v>
      </c>
      <c r="V105" s="1026">
        <v>208066.78933333332</v>
      </c>
      <c r="W105" s="1026">
        <v>170561688.78086251</v>
      </c>
      <c r="Y105" s="1026">
        <v>0</v>
      </c>
      <c r="AC105" s="1026">
        <v>0</v>
      </c>
      <c r="AD105" s="1026">
        <v>0</v>
      </c>
      <c r="AE105" s="1026">
        <v>0</v>
      </c>
      <c r="AG105" s="1026">
        <v>2940740.7199999997</v>
      </c>
      <c r="AH105" s="1026">
        <v>2940740.7199999997</v>
      </c>
      <c r="AI105" s="1026">
        <v>0</v>
      </c>
      <c r="AK105" s="1026">
        <v>152677032.93904167</v>
      </c>
      <c r="AL105" s="1026">
        <v>147103791.63050002</v>
      </c>
      <c r="AM105" s="1026">
        <v>5573241.3085416676</v>
      </c>
      <c r="AO105" s="1026">
        <v>412340407.22859728</v>
      </c>
      <c r="AP105" s="1026">
        <v>221670714.56931251</v>
      </c>
      <c r="AQ105" s="1026">
        <v>190669692.65928474</v>
      </c>
      <c r="AS105" s="1026">
        <v>372438416.48961109</v>
      </c>
      <c r="AT105" s="1026">
        <v>126425124.76183333</v>
      </c>
      <c r="AU105" s="1026">
        <v>246013291.72777775</v>
      </c>
      <c r="AW105" s="1026">
        <v>0</v>
      </c>
      <c r="BB105" s="1026">
        <v>2187350714.618484</v>
      </c>
      <c r="BC105" s="1026">
        <v>2187350714.618484</v>
      </c>
      <c r="BD105" s="1026">
        <v>2187350714.618484</v>
      </c>
      <c r="BE105" s="1026">
        <v>0</v>
      </c>
      <c r="BJ105" s="1026">
        <v>0</v>
      </c>
      <c r="BL105" s="1026">
        <v>0</v>
      </c>
      <c r="BQ105" s="1026">
        <v>0</v>
      </c>
      <c r="BS105" s="1026">
        <v>0</v>
      </c>
      <c r="BX105" s="1026">
        <v>0</v>
      </c>
      <c r="CD105" s="1026">
        <v>0</v>
      </c>
      <c r="CE105" s="1026">
        <v>0</v>
      </c>
      <c r="CH105" s="1026">
        <v>0</v>
      </c>
      <c r="CL105" s="1026">
        <v>0</v>
      </c>
      <c r="CQ105" s="1026">
        <v>0</v>
      </c>
      <c r="CR105" s="1026">
        <v>0</v>
      </c>
      <c r="CU105" s="1026">
        <v>0</v>
      </c>
      <c r="CY105" s="1026">
        <v>0</v>
      </c>
      <c r="DA105" s="1026">
        <v>0</v>
      </c>
      <c r="DB105" s="1026">
        <v>0</v>
      </c>
      <c r="DH105" s="1026">
        <v>4791339172.5923004</v>
      </c>
      <c r="DI105" s="1026">
        <v>202095524.894867</v>
      </c>
      <c r="DJ105" s="1026">
        <v>12132042.3105991</v>
      </c>
      <c r="DK105" s="1026">
        <v>577944762.89559054</v>
      </c>
      <c r="DL105" s="1026">
        <v>3999166842.4912434</v>
      </c>
      <c r="DN105" s="1026">
        <v>1168347442.8807473</v>
      </c>
      <c r="DQ105" s="1026">
        <v>13580924846.619663</v>
      </c>
      <c r="DT105" s="1026">
        <v>0.52128219604492188</v>
      </c>
    </row>
    <row r="106" spans="2:124">
      <c r="B106" s="1790">
        <v>44713</v>
      </c>
      <c r="C106" s="1026">
        <v>5648741613.789052</v>
      </c>
      <c r="D106" s="1026">
        <v>5648741613.789052</v>
      </c>
      <c r="E106" s="1026">
        <v>3810821320.9536777</v>
      </c>
      <c r="F106" s="1026">
        <v>1837920292.8353746</v>
      </c>
      <c r="G106" s="1026">
        <v>0</v>
      </c>
      <c r="O106" s="1026">
        <v>1204858171.0513017</v>
      </c>
      <c r="P106" s="1026">
        <v>200645282.75210154</v>
      </c>
      <c r="Q106" s="1026">
        <v>22639555.262195833</v>
      </c>
      <c r="R106" s="1026">
        <v>1691505.9359722224</v>
      </c>
      <c r="S106" s="1026">
        <v>20948049.326223612</v>
      </c>
      <c r="U106" s="1026">
        <v>178005727.48990571</v>
      </c>
      <c r="V106" s="1026">
        <v>148480386.35174599</v>
      </c>
      <c r="W106" s="1026">
        <v>29525341.138159722</v>
      </c>
      <c r="Y106" s="1026">
        <v>0</v>
      </c>
      <c r="AC106" s="1026">
        <v>0</v>
      </c>
      <c r="AD106" s="1026">
        <v>0</v>
      </c>
      <c r="AE106" s="1026">
        <v>0</v>
      </c>
      <c r="AG106" s="1026">
        <v>11872390.060000021</v>
      </c>
      <c r="AH106" s="1026">
        <v>11872390.060000021</v>
      </c>
      <c r="AI106" s="1026">
        <v>0</v>
      </c>
      <c r="AK106" s="1026">
        <v>193189550.50551391</v>
      </c>
      <c r="AL106" s="1026">
        <v>187463780.26000002</v>
      </c>
      <c r="AM106" s="1026">
        <v>5725770.245513889</v>
      </c>
      <c r="AO106" s="1026">
        <v>422508568.72909725</v>
      </c>
      <c r="AP106" s="1026">
        <v>309816879.44662505</v>
      </c>
      <c r="AQ106" s="1026">
        <v>112691689.28247221</v>
      </c>
      <c r="AS106" s="1026">
        <v>376642379.0045889</v>
      </c>
      <c r="AT106" s="1026">
        <v>0</v>
      </c>
      <c r="AU106" s="1026">
        <v>376642379.0045889</v>
      </c>
      <c r="AW106" s="1026">
        <v>0</v>
      </c>
      <c r="BB106" s="1026">
        <v>2813124289.0243363</v>
      </c>
      <c r="BC106" s="1026">
        <v>2813124289.0243363</v>
      </c>
      <c r="BD106" s="1026">
        <v>2813124289.0243363</v>
      </c>
      <c r="BE106" s="1026">
        <v>0</v>
      </c>
      <c r="BJ106" s="1026">
        <v>0</v>
      </c>
      <c r="BL106" s="1026">
        <v>0</v>
      </c>
      <c r="BQ106" s="1026">
        <v>0</v>
      </c>
      <c r="BS106" s="1026">
        <v>0</v>
      </c>
      <c r="BX106" s="1026">
        <v>0</v>
      </c>
      <c r="CD106" s="1026">
        <v>0</v>
      </c>
      <c r="CE106" s="1026">
        <v>0</v>
      </c>
      <c r="CH106" s="1026">
        <v>0</v>
      </c>
      <c r="CL106" s="1026">
        <v>0</v>
      </c>
      <c r="CQ106" s="1026">
        <v>0</v>
      </c>
      <c r="CR106" s="1026">
        <v>0</v>
      </c>
      <c r="CU106" s="1026">
        <v>0</v>
      </c>
      <c r="CY106" s="1026">
        <v>0</v>
      </c>
      <c r="DA106" s="1026">
        <v>0</v>
      </c>
      <c r="DB106" s="1026">
        <v>0</v>
      </c>
      <c r="DH106" s="1026">
        <v>4375543851.9950895</v>
      </c>
      <c r="DI106" s="1026">
        <v>213008110.98486701</v>
      </c>
      <c r="DJ106" s="1026">
        <v>16384172.4605991</v>
      </c>
      <c r="DK106" s="1026">
        <v>577944762.89559054</v>
      </c>
      <c r="DL106" s="1026">
        <v>3568206805.6540327</v>
      </c>
      <c r="DN106" s="1026">
        <v>1378483119.8943901</v>
      </c>
      <c r="DQ106" s="1026">
        <v>15420751045.754169</v>
      </c>
    </row>
    <row r="107" spans="2:124">
      <c r="B107" s="1790">
        <v>44743</v>
      </c>
      <c r="C107" s="1026">
        <v>5692757012</v>
      </c>
      <c r="D107" s="1026">
        <v>5692757012</v>
      </c>
      <c r="E107" s="1026">
        <v>3743529502</v>
      </c>
      <c r="F107" s="1026">
        <v>1949227510</v>
      </c>
      <c r="G107" s="1026">
        <v>0</v>
      </c>
      <c r="O107" s="1026">
        <v>1229608552</v>
      </c>
      <c r="P107" s="1026">
        <v>197948212</v>
      </c>
      <c r="Q107" s="1026">
        <v>27573305</v>
      </c>
      <c r="R107" s="1026">
        <v>20142639</v>
      </c>
      <c r="S107" s="1026">
        <v>7430666</v>
      </c>
      <c r="U107" s="1026">
        <v>170374907</v>
      </c>
      <c r="V107" s="1026">
        <v>164169127</v>
      </c>
      <c r="W107" s="1026">
        <v>6205780</v>
      </c>
      <c r="Y107" s="1026">
        <v>0</v>
      </c>
      <c r="AC107" s="1026">
        <v>0</v>
      </c>
      <c r="AD107" s="1026">
        <v>0</v>
      </c>
      <c r="AE107" s="1026">
        <v>0</v>
      </c>
      <c r="AG107" s="1026">
        <v>9697344</v>
      </c>
      <c r="AH107" s="1026">
        <v>9697344</v>
      </c>
      <c r="AI107" s="1026">
        <v>0</v>
      </c>
      <c r="AK107" s="1026">
        <v>194702479</v>
      </c>
      <c r="AL107" s="1026">
        <v>188943463</v>
      </c>
      <c r="AM107" s="1026">
        <v>5759016</v>
      </c>
      <c r="AO107" s="1026">
        <v>432727174</v>
      </c>
      <c r="AP107" s="1026">
        <v>304030100</v>
      </c>
      <c r="AQ107" s="1026">
        <v>128697074</v>
      </c>
      <c r="AS107" s="1026">
        <v>394533343</v>
      </c>
      <c r="AT107" s="1026">
        <v>0</v>
      </c>
      <c r="AU107" s="1026">
        <v>394533343</v>
      </c>
      <c r="AW107" s="1026">
        <v>0</v>
      </c>
      <c r="BB107" s="1026">
        <v>3619141338</v>
      </c>
      <c r="BC107" s="1026">
        <v>3619141338</v>
      </c>
      <c r="BD107" s="1026">
        <v>3619141338</v>
      </c>
      <c r="BE107" s="1026">
        <v>0</v>
      </c>
      <c r="BJ107" s="1026">
        <v>0</v>
      </c>
      <c r="BL107" s="1026">
        <v>0</v>
      </c>
      <c r="BQ107" s="1026">
        <v>0</v>
      </c>
      <c r="BS107" s="1026">
        <v>0</v>
      </c>
      <c r="BX107" s="1026">
        <v>0</v>
      </c>
      <c r="CD107" s="1026">
        <v>0</v>
      </c>
      <c r="CE107" s="1026">
        <v>0</v>
      </c>
      <c r="CH107" s="1026">
        <v>0</v>
      </c>
      <c r="CL107" s="1026">
        <v>0</v>
      </c>
      <c r="CQ107" s="1026">
        <v>0</v>
      </c>
      <c r="CR107" s="1026">
        <v>0</v>
      </c>
      <c r="CU107" s="1026">
        <v>0</v>
      </c>
      <c r="CY107" s="1026">
        <v>0</v>
      </c>
      <c r="DA107" s="1026">
        <v>0</v>
      </c>
      <c r="DB107" s="1026">
        <v>0</v>
      </c>
      <c r="DH107" s="1026">
        <v>8038842446</v>
      </c>
      <c r="DI107" s="1026">
        <v>218441271</v>
      </c>
      <c r="DJ107" s="1026">
        <v>20993136</v>
      </c>
      <c r="DK107" s="1026">
        <v>2177422340</v>
      </c>
      <c r="DL107" s="1026">
        <v>5621985699</v>
      </c>
      <c r="DN107" s="1026">
        <v>1732031632</v>
      </c>
      <c r="DQ107" s="1026">
        <v>20312380980</v>
      </c>
    </row>
    <row r="108" spans="2:124">
      <c r="B108" s="1790">
        <v>44774</v>
      </c>
      <c r="C108" s="1026">
        <v>5898158262.9941082</v>
      </c>
      <c r="D108" s="1026">
        <v>5898158262.9941082</v>
      </c>
      <c r="E108" s="1026">
        <v>4117093241.9566011</v>
      </c>
      <c r="F108" s="1026">
        <v>1781065021.0375068</v>
      </c>
      <c r="G108" s="1026">
        <v>0</v>
      </c>
      <c r="O108" s="1026">
        <v>1180354545.7956586</v>
      </c>
      <c r="P108" s="1026">
        <v>219816596.61368072</v>
      </c>
      <c r="Q108" s="1026">
        <v>34304509.621218055</v>
      </c>
      <c r="R108" s="1026">
        <v>3076583.3123055557</v>
      </c>
      <c r="S108" s="1026">
        <v>31227926.308912501</v>
      </c>
      <c r="U108" s="1026">
        <v>185512086.99246266</v>
      </c>
      <c r="V108" s="1026">
        <v>543920.25726666662</v>
      </c>
      <c r="W108" s="1026">
        <v>184968166.73519599</v>
      </c>
      <c r="Y108" s="1026">
        <v>0</v>
      </c>
      <c r="AC108" s="1026">
        <v>0</v>
      </c>
      <c r="AD108" s="1026">
        <v>0</v>
      </c>
      <c r="AE108" s="1026">
        <v>0</v>
      </c>
      <c r="AG108" s="1026">
        <v>7055633.8799999999</v>
      </c>
      <c r="AH108" s="1026">
        <v>7055633.8799999999</v>
      </c>
      <c r="AI108" s="1026">
        <v>0</v>
      </c>
      <c r="AK108" s="1026">
        <v>202184915.44622225</v>
      </c>
      <c r="AL108" s="1026">
        <v>202184915.44622225</v>
      </c>
      <c r="AM108" s="1026">
        <v>0</v>
      </c>
      <c r="AO108" s="1026">
        <v>349570325.91435558</v>
      </c>
      <c r="AP108" s="1026">
        <v>264802939.02371112</v>
      </c>
      <c r="AQ108" s="1026">
        <v>84767386.890644446</v>
      </c>
      <c r="AS108" s="1026">
        <v>401727073.94139999</v>
      </c>
      <c r="AT108" s="1026">
        <v>0</v>
      </c>
      <c r="AU108" s="1026">
        <v>401727073.94139999</v>
      </c>
      <c r="AW108" s="1026">
        <v>0</v>
      </c>
      <c r="BB108" s="1026">
        <v>4132582012.777482</v>
      </c>
      <c r="BC108" s="1026">
        <v>4132582012.777482</v>
      </c>
      <c r="BD108" s="1026">
        <v>4132582012.777482</v>
      </c>
      <c r="BE108" s="1026">
        <v>0</v>
      </c>
      <c r="BJ108" s="1026">
        <v>0</v>
      </c>
      <c r="BL108" s="1026">
        <v>0</v>
      </c>
      <c r="BQ108" s="1026">
        <v>0</v>
      </c>
      <c r="BS108" s="1026">
        <v>0</v>
      </c>
      <c r="BX108" s="1026">
        <v>0</v>
      </c>
      <c r="CD108" s="1026">
        <v>0</v>
      </c>
      <c r="CE108" s="1026">
        <v>0</v>
      </c>
      <c r="CH108" s="1026">
        <v>0</v>
      </c>
      <c r="CL108" s="1026">
        <v>0</v>
      </c>
      <c r="CQ108" s="1026">
        <v>0</v>
      </c>
      <c r="CR108" s="1026">
        <v>0</v>
      </c>
      <c r="CU108" s="1026">
        <v>0</v>
      </c>
      <c r="CY108" s="1026">
        <v>0</v>
      </c>
      <c r="DA108" s="1026">
        <v>0</v>
      </c>
      <c r="DB108" s="1026">
        <v>0</v>
      </c>
      <c r="DH108" s="1026">
        <v>8198601055.3753605</v>
      </c>
      <c r="DI108" s="1026">
        <v>272604873.18486702</v>
      </c>
      <c r="DJ108" s="1026">
        <v>21099118.120599099</v>
      </c>
      <c r="DK108" s="1026">
        <v>2597491320.9898262</v>
      </c>
      <c r="DL108" s="1026">
        <v>5307405743.0800676</v>
      </c>
      <c r="DN108" s="1026">
        <v>2240595781.9320102</v>
      </c>
      <c r="DQ108" s="1026">
        <v>21650291658.874622</v>
      </c>
    </row>
    <row r="109" spans="2:124">
      <c r="B109" s="1790">
        <v>44805</v>
      </c>
      <c r="C109" s="1026">
        <v>6944107170.4398708</v>
      </c>
      <c r="D109" s="1026">
        <v>6944107170.4398708</v>
      </c>
      <c r="E109" s="1026">
        <v>4768548859.6817665</v>
      </c>
      <c r="F109" s="1026">
        <v>2175558310.7581048</v>
      </c>
      <c r="G109" s="1026">
        <v>0</v>
      </c>
      <c r="O109" s="1026">
        <v>1283372777.6757917</v>
      </c>
      <c r="P109" s="1026">
        <v>251703689.02223611</v>
      </c>
      <c r="Q109" s="1026">
        <v>26179320.614966668</v>
      </c>
      <c r="R109" s="1026">
        <v>2005718.3288</v>
      </c>
      <c r="S109" s="1026">
        <v>24173602.286166668</v>
      </c>
      <c r="U109" s="1026">
        <v>225524368.40726945</v>
      </c>
      <c r="V109" s="1026">
        <v>219378594.99087778</v>
      </c>
      <c r="W109" s="1026">
        <v>6145773.416391667</v>
      </c>
      <c r="Y109" s="1026">
        <v>0</v>
      </c>
      <c r="AC109" s="1026">
        <v>0</v>
      </c>
      <c r="AD109" s="1026">
        <v>0</v>
      </c>
      <c r="AE109" s="1026">
        <v>0</v>
      </c>
      <c r="AG109" s="1026">
        <v>7402408.4500000225</v>
      </c>
      <c r="AH109" s="1026">
        <v>7402408.4500000225</v>
      </c>
      <c r="AI109" s="1026">
        <v>0</v>
      </c>
      <c r="AK109" s="1026">
        <v>219207657.2409111</v>
      </c>
      <c r="AL109" s="1026">
        <v>212815415.91</v>
      </c>
      <c r="AM109" s="1026">
        <v>6392241.3309111111</v>
      </c>
      <c r="AO109" s="1026">
        <v>394305653.88353336</v>
      </c>
      <c r="AP109" s="1026">
        <v>234725401.01686668</v>
      </c>
      <c r="AQ109" s="1026">
        <v>159580252.86666667</v>
      </c>
      <c r="AS109" s="1026">
        <v>410753369.0791111</v>
      </c>
      <c r="AT109" s="1026">
        <v>0</v>
      </c>
      <c r="AU109" s="1026">
        <v>410753369.0791111</v>
      </c>
      <c r="AW109" s="1026">
        <v>0</v>
      </c>
      <c r="BB109" s="1026">
        <v>4881663082.8804092</v>
      </c>
      <c r="BC109" s="1026">
        <v>4881663082.8804092</v>
      </c>
      <c r="BD109" s="1026">
        <v>4881663082.8804092</v>
      </c>
      <c r="BE109" s="1026">
        <v>0</v>
      </c>
      <c r="BJ109" s="1026">
        <v>0</v>
      </c>
      <c r="BL109" s="1026">
        <v>0</v>
      </c>
      <c r="BQ109" s="1026">
        <v>0</v>
      </c>
      <c r="BS109" s="1026">
        <v>0</v>
      </c>
      <c r="BX109" s="1026">
        <v>0</v>
      </c>
      <c r="CD109" s="1026">
        <v>0</v>
      </c>
      <c r="CE109" s="1026">
        <v>0</v>
      </c>
      <c r="CH109" s="1026">
        <v>0</v>
      </c>
      <c r="CL109" s="1026">
        <v>0</v>
      </c>
      <c r="CQ109" s="1026">
        <v>0</v>
      </c>
      <c r="CR109" s="1026">
        <v>0</v>
      </c>
      <c r="CU109" s="1026">
        <v>0</v>
      </c>
      <c r="CY109" s="1026">
        <v>0</v>
      </c>
      <c r="DA109" s="1026">
        <v>0</v>
      </c>
      <c r="DB109" s="1026">
        <v>0</v>
      </c>
      <c r="DH109" s="1026">
        <v>8467499711.4909897</v>
      </c>
      <c r="DI109" s="1026">
        <v>289724508.15486699</v>
      </c>
      <c r="DJ109" s="1026">
        <v>23823990.730599102</v>
      </c>
      <c r="DK109" s="1026">
        <v>2765079290.3152399</v>
      </c>
      <c r="DL109" s="1026">
        <v>5388871922.2902832</v>
      </c>
      <c r="DN109" s="1026">
        <v>2770194815.3130693</v>
      </c>
      <c r="DQ109" s="1026">
        <v>24346837557.800129</v>
      </c>
    </row>
    <row r="110" spans="2:124">
      <c r="B110" s="1790">
        <v>44835</v>
      </c>
      <c r="C110" s="1026">
        <v>6827047836.2732706</v>
      </c>
      <c r="D110" s="1026">
        <v>6827047836.2732706</v>
      </c>
      <c r="E110" s="1026">
        <v>4930437730.9635687</v>
      </c>
      <c r="F110" s="1026">
        <v>1896610105.3097019</v>
      </c>
      <c r="G110" s="1026">
        <v>0</v>
      </c>
      <c r="O110" s="1026">
        <v>1670752915.5939074</v>
      </c>
      <c r="P110" s="1026">
        <v>375055218.55863678</v>
      </c>
      <c r="Q110" s="1026">
        <v>67244939.620961115</v>
      </c>
      <c r="R110" s="1026">
        <v>21754033.434155557</v>
      </c>
      <c r="S110" s="1026">
        <v>45490906.186805561</v>
      </c>
      <c r="U110" s="1026">
        <v>307810278.93767565</v>
      </c>
      <c r="V110" s="1026">
        <v>301282153.60969234</v>
      </c>
      <c r="W110" s="1026">
        <v>6528125.3279833328</v>
      </c>
      <c r="Y110" s="1026">
        <v>0</v>
      </c>
      <c r="AC110" s="1026">
        <v>0</v>
      </c>
      <c r="AD110" s="1026">
        <v>0</v>
      </c>
      <c r="AE110" s="1026">
        <v>0</v>
      </c>
      <c r="AG110" s="1026">
        <v>14916323.159999998</v>
      </c>
      <c r="AH110" s="1026">
        <v>14916323.159999998</v>
      </c>
      <c r="AI110" s="1026">
        <v>0</v>
      </c>
      <c r="AK110" s="1026">
        <v>344322482.74124444</v>
      </c>
      <c r="AL110" s="1026">
        <v>337267889.89857775</v>
      </c>
      <c r="AM110" s="1026">
        <v>7054592.842666667</v>
      </c>
      <c r="AO110" s="1026">
        <v>420919442.37937784</v>
      </c>
      <c r="AP110" s="1026">
        <v>288240585.30233335</v>
      </c>
      <c r="AQ110" s="1026">
        <v>132678857.07704449</v>
      </c>
      <c r="AS110" s="1026">
        <v>515539448.75464821</v>
      </c>
      <c r="AT110" s="1026">
        <v>21244444.44444444</v>
      </c>
      <c r="AU110" s="1026">
        <v>494295004.31020379</v>
      </c>
      <c r="AW110" s="1026">
        <v>0</v>
      </c>
      <c r="BB110" s="1026">
        <v>6344185283.0777121</v>
      </c>
      <c r="BC110" s="1026">
        <v>5712048183.0777121</v>
      </c>
      <c r="BD110" s="1026">
        <v>5712048183.0777121</v>
      </c>
      <c r="BE110" s="1026">
        <v>0</v>
      </c>
      <c r="BJ110" s="1026">
        <v>632137100</v>
      </c>
      <c r="BL110" s="1026">
        <v>632137100</v>
      </c>
      <c r="BM110" s="1026">
        <v>632137100</v>
      </c>
      <c r="BQ110" s="1026">
        <v>0</v>
      </c>
      <c r="BS110" s="1026">
        <v>0</v>
      </c>
      <c r="BX110" s="1026">
        <v>0</v>
      </c>
      <c r="CD110" s="1026">
        <v>0</v>
      </c>
      <c r="CE110" s="1026">
        <v>0</v>
      </c>
      <c r="CH110" s="1026">
        <v>0</v>
      </c>
      <c r="CL110" s="1026">
        <v>0</v>
      </c>
      <c r="CQ110" s="1026">
        <v>0</v>
      </c>
      <c r="CR110" s="1026">
        <v>0</v>
      </c>
      <c r="CU110" s="1026">
        <v>0</v>
      </c>
      <c r="CY110" s="1026">
        <v>0</v>
      </c>
      <c r="DA110" s="1026">
        <v>0</v>
      </c>
      <c r="DB110" s="1026">
        <v>0</v>
      </c>
      <c r="DH110" s="1026">
        <v>7476838776.0536003</v>
      </c>
      <c r="DI110" s="1026">
        <v>289724508.15486699</v>
      </c>
      <c r="DJ110" s="1026">
        <v>23823990.730599102</v>
      </c>
      <c r="DK110" s="1026">
        <v>2765079290.3152399</v>
      </c>
      <c r="DL110" s="1026">
        <v>4398210986.8528938</v>
      </c>
      <c r="DN110" s="1026">
        <v>3809370706.1587081</v>
      </c>
      <c r="DQ110" s="1026">
        <v>26128195517.157196</v>
      </c>
      <c r="DT110" s="1026">
        <v>5.173492431640625E-2</v>
      </c>
    </row>
    <row r="111" spans="2:124">
      <c r="B111" s="1790">
        <v>44866</v>
      </c>
      <c r="C111" s="1026">
        <v>7599446340.8831739</v>
      </c>
      <c r="D111" s="1026">
        <v>7599446340.8831739</v>
      </c>
      <c r="E111" s="1026">
        <v>5604829526.3813486</v>
      </c>
      <c r="F111" s="1026">
        <v>1994616814.5018253</v>
      </c>
      <c r="G111" s="1026">
        <v>0</v>
      </c>
      <c r="O111" s="1026">
        <v>1887550447.304817</v>
      </c>
      <c r="P111" s="1026">
        <v>585881312.24412811</v>
      </c>
      <c r="Q111" s="1026">
        <v>186368195.04011112</v>
      </c>
      <c r="R111" s="1026">
        <v>151540163.78153333</v>
      </c>
      <c r="S111" s="1026">
        <v>34828031.258577779</v>
      </c>
      <c r="U111" s="1026">
        <v>399513117.20401698</v>
      </c>
      <c r="V111" s="1026">
        <v>35536215.812822215</v>
      </c>
      <c r="W111" s="1026">
        <v>363976901.39119476</v>
      </c>
      <c r="Y111" s="1026">
        <v>0</v>
      </c>
      <c r="AC111" s="1026">
        <v>0</v>
      </c>
      <c r="AD111" s="1026">
        <v>0</v>
      </c>
      <c r="AE111" s="1026">
        <v>0</v>
      </c>
      <c r="AG111" s="1026">
        <v>12633541.66</v>
      </c>
      <c r="AH111" s="1026">
        <v>12633541.66</v>
      </c>
      <c r="AI111" s="1026">
        <v>0</v>
      </c>
      <c r="AK111" s="1026">
        <v>351715447.96008891</v>
      </c>
      <c r="AL111" s="1026">
        <v>344219943.06475556</v>
      </c>
      <c r="AM111" s="1026">
        <v>7495504.8953333329</v>
      </c>
      <c r="AO111" s="1026">
        <v>443022083.49704438</v>
      </c>
      <c r="AP111" s="1026">
        <v>323842402.97115552</v>
      </c>
      <c r="AQ111" s="1026">
        <v>119179680.52588888</v>
      </c>
      <c r="AS111" s="1026">
        <v>494298061.94355559</v>
      </c>
      <c r="AT111" s="1026">
        <v>265476141.26799998</v>
      </c>
      <c r="AU111" s="1026">
        <v>228821920.67555559</v>
      </c>
      <c r="AW111" s="1026">
        <v>0</v>
      </c>
      <c r="BB111" s="1026">
        <v>6844274610.684123</v>
      </c>
      <c r="BC111" s="1026">
        <v>6187008336.467906</v>
      </c>
      <c r="BD111" s="1026">
        <v>6187008336.467906</v>
      </c>
      <c r="BE111" s="1026">
        <v>0</v>
      </c>
      <c r="BJ111" s="1026">
        <v>657266274.21621704</v>
      </c>
      <c r="BL111" s="1026">
        <v>657266274.21621704</v>
      </c>
      <c r="BM111" s="1026">
        <v>657266274.21621704</v>
      </c>
      <c r="BQ111" s="1026">
        <v>0</v>
      </c>
      <c r="BS111" s="1026">
        <v>0</v>
      </c>
      <c r="BX111" s="1026">
        <v>0</v>
      </c>
      <c r="CD111" s="1026">
        <v>0</v>
      </c>
      <c r="CE111" s="1026">
        <v>0</v>
      </c>
      <c r="CH111" s="1026">
        <v>0</v>
      </c>
      <c r="CL111" s="1026">
        <v>0</v>
      </c>
      <c r="CQ111" s="1026">
        <v>0</v>
      </c>
      <c r="CR111" s="1026">
        <v>0</v>
      </c>
      <c r="CU111" s="1026">
        <v>0</v>
      </c>
      <c r="CY111" s="1026">
        <v>0</v>
      </c>
      <c r="DA111" s="1026">
        <v>0</v>
      </c>
      <c r="DB111" s="1026">
        <v>0</v>
      </c>
      <c r="DH111" s="1026">
        <v>7796935278.49475</v>
      </c>
      <c r="DI111" s="1026">
        <v>348364056.78486699</v>
      </c>
      <c r="DJ111" s="1026">
        <v>12736633.440599101</v>
      </c>
      <c r="DK111" s="1026">
        <v>2322781202.4618306</v>
      </c>
      <c r="DL111" s="1026">
        <v>5113053385.8074532</v>
      </c>
      <c r="DN111" s="1026">
        <v>2802652928.1466799</v>
      </c>
      <c r="DQ111" s="1026">
        <v>26930859605.513542</v>
      </c>
      <c r="DT111" s="1026">
        <v>6.0398101806640625E-2</v>
      </c>
    </row>
    <row r="112" spans="2:124">
      <c r="B112" s="1790">
        <v>44896</v>
      </c>
      <c r="C112" s="1026">
        <v>9228670442.0922279</v>
      </c>
      <c r="D112" s="1026">
        <v>9228670442.0922279</v>
      </c>
      <c r="E112" s="1026">
        <v>6232080581.8955441</v>
      </c>
      <c r="F112" s="1026">
        <v>2996589860.1966848</v>
      </c>
      <c r="G112" s="1026">
        <v>0</v>
      </c>
      <c r="O112" s="1026">
        <v>2074126377.3490405</v>
      </c>
      <c r="P112" s="1026">
        <v>680050868.70528471</v>
      </c>
      <c r="Q112" s="1026">
        <v>171395202.68544447</v>
      </c>
      <c r="R112" s="1026">
        <v>72593987.049666673</v>
      </c>
      <c r="S112" s="1026">
        <v>98801215.635777786</v>
      </c>
      <c r="U112" s="1026">
        <v>508655666.01984024</v>
      </c>
      <c r="V112" s="1026">
        <v>112037560.38904445</v>
      </c>
      <c r="W112" s="1026">
        <v>396618105.63079578</v>
      </c>
      <c r="Y112" s="1026">
        <v>0</v>
      </c>
      <c r="AC112" s="1026">
        <v>0</v>
      </c>
      <c r="AD112" s="1026">
        <v>0</v>
      </c>
      <c r="AE112" s="1026">
        <v>0</v>
      </c>
      <c r="AG112" s="1026">
        <v>4846561.8599999994</v>
      </c>
      <c r="AH112" s="1026">
        <v>4846561.8599999994</v>
      </c>
      <c r="AI112" s="1026">
        <v>0</v>
      </c>
      <c r="AK112" s="1026">
        <v>363396158.15193337</v>
      </c>
      <c r="AL112" s="1026">
        <v>355406721.24000001</v>
      </c>
      <c r="AM112" s="1026">
        <v>7989436.9119333355</v>
      </c>
      <c r="AO112" s="1026">
        <v>491825538.11004454</v>
      </c>
      <c r="AP112" s="1026">
        <v>150628463.4120667</v>
      </c>
      <c r="AQ112" s="1026">
        <v>341197074.69797784</v>
      </c>
      <c r="AS112" s="1026">
        <v>534007250.52177775</v>
      </c>
      <c r="AT112" s="1026">
        <v>280041452.55844438</v>
      </c>
      <c r="AU112" s="1026">
        <v>253965797.96333334</v>
      </c>
      <c r="AW112" s="1026">
        <v>0</v>
      </c>
      <c r="BB112" s="1026">
        <v>10072987956.96316</v>
      </c>
      <c r="BC112" s="1026">
        <v>9399079383.8583374</v>
      </c>
      <c r="BD112" s="1026">
        <v>9384643281.9583378</v>
      </c>
      <c r="BE112" s="1026">
        <v>14436101.9</v>
      </c>
      <c r="BF112" s="1026">
        <v>14436101.9</v>
      </c>
      <c r="BJ112" s="1026">
        <v>673908573.10482204</v>
      </c>
      <c r="BL112" s="1026">
        <v>673908573.10482204</v>
      </c>
      <c r="BM112" s="1026">
        <v>673908573.10482204</v>
      </c>
      <c r="BQ112" s="1026">
        <v>0</v>
      </c>
      <c r="BS112" s="1026">
        <v>0</v>
      </c>
      <c r="BX112" s="1026">
        <v>0</v>
      </c>
      <c r="CD112" s="1026">
        <v>0</v>
      </c>
      <c r="CE112" s="1026">
        <v>0</v>
      </c>
      <c r="CH112" s="1026">
        <v>0</v>
      </c>
      <c r="CL112" s="1026">
        <v>0</v>
      </c>
      <c r="CQ112" s="1026">
        <v>0</v>
      </c>
      <c r="CR112" s="1026">
        <v>0</v>
      </c>
      <c r="CU112" s="1026">
        <v>0</v>
      </c>
      <c r="CY112" s="1026">
        <v>0</v>
      </c>
      <c r="DA112" s="1026">
        <v>0</v>
      </c>
      <c r="DB112" s="1026">
        <v>0</v>
      </c>
      <c r="DH112" s="1026">
        <v>9476780313.3807507</v>
      </c>
      <c r="DI112" s="1026">
        <v>331015424.644867</v>
      </c>
      <c r="DJ112" s="1026">
        <v>17887941.530599099</v>
      </c>
      <c r="DK112" s="1026">
        <v>3640812853.1499729</v>
      </c>
      <c r="DL112" s="1026">
        <v>5487064094.0553112</v>
      </c>
      <c r="DN112" s="1026">
        <v>3171600697.8905401</v>
      </c>
      <c r="DQ112" s="1026">
        <v>34024165787.67572</v>
      </c>
      <c r="DR112" s="1026">
        <v>34024165787.67572</v>
      </c>
    </row>
    <row r="114" spans="2:121">
      <c r="B114" s="1790">
        <v>44927</v>
      </c>
      <c r="C114" s="1026">
        <v>8689951946.1726494</v>
      </c>
      <c r="D114" s="1026">
        <v>8689951946.1726494</v>
      </c>
      <c r="E114" s="1026">
        <v>6239131573.8760185</v>
      </c>
      <c r="F114" s="1026">
        <v>2450820372.2966313</v>
      </c>
      <c r="G114" s="1026">
        <v>0</v>
      </c>
      <c r="O114" s="1026">
        <v>2042664014.7164669</v>
      </c>
      <c r="P114" s="1026">
        <v>540878715.48324442</v>
      </c>
      <c r="Q114" s="1026">
        <v>165188495.86933333</v>
      </c>
      <c r="R114" s="1026">
        <v>84547182.096733332</v>
      </c>
      <c r="S114" s="1026">
        <v>80641313.772599995</v>
      </c>
      <c r="U114" s="1026">
        <v>375690219.61391109</v>
      </c>
      <c r="V114" s="1026">
        <v>111263638.6962</v>
      </c>
      <c r="W114" s="1026">
        <v>264426580.91771111</v>
      </c>
      <c r="Y114" s="1026">
        <v>0</v>
      </c>
      <c r="AC114" s="1026">
        <v>0</v>
      </c>
      <c r="AD114" s="1026">
        <v>0</v>
      </c>
      <c r="AE114" s="1026">
        <v>0</v>
      </c>
      <c r="AG114" s="1026">
        <v>2353059.7699999996</v>
      </c>
      <c r="AH114" s="1026">
        <v>2353059.7699999996</v>
      </c>
      <c r="AI114" s="1026">
        <v>0</v>
      </c>
      <c r="AK114" s="1026">
        <v>366558443.14466703</v>
      </c>
      <c r="AL114" s="1026">
        <v>358079279.79506701</v>
      </c>
      <c r="AM114" s="1026">
        <v>8479163.3496000003</v>
      </c>
      <c r="AO114" s="1026">
        <v>518715265.08604443</v>
      </c>
      <c r="AP114" s="1026">
        <v>329240423.68102223</v>
      </c>
      <c r="AQ114" s="1026">
        <v>189474841.4050222</v>
      </c>
      <c r="AS114" s="1026">
        <v>614158531.23251104</v>
      </c>
      <c r="AT114" s="1026">
        <v>0</v>
      </c>
      <c r="AU114" s="1026">
        <v>614158531.23251104</v>
      </c>
      <c r="AW114" s="1026">
        <v>0</v>
      </c>
      <c r="BB114" s="1026">
        <v>9599203593.933466</v>
      </c>
      <c r="BC114" s="1026">
        <v>8595967727.0885811</v>
      </c>
      <c r="BD114" s="1026">
        <v>8595967727.0885811</v>
      </c>
      <c r="BE114" s="1026">
        <v>0</v>
      </c>
      <c r="BF114" s="1026">
        <v>0</v>
      </c>
      <c r="BJ114" s="1026">
        <v>1003235866.844885</v>
      </c>
      <c r="BL114" s="1026">
        <v>1003235866.844885</v>
      </c>
      <c r="BM114" s="1026">
        <v>1003235866.844885</v>
      </c>
      <c r="BQ114" s="1026">
        <v>0</v>
      </c>
      <c r="BS114" s="1026">
        <v>0</v>
      </c>
      <c r="BX114" s="1026">
        <v>0</v>
      </c>
      <c r="CD114" s="1026">
        <v>0</v>
      </c>
      <c r="CE114" s="1026">
        <v>0</v>
      </c>
      <c r="CH114" s="1026">
        <v>0</v>
      </c>
      <c r="CL114" s="1026">
        <v>0</v>
      </c>
      <c r="CQ114" s="1026">
        <v>0</v>
      </c>
      <c r="CR114" s="1026">
        <v>0</v>
      </c>
      <c r="CU114" s="1026">
        <v>0</v>
      </c>
      <c r="CY114" s="1026">
        <v>0</v>
      </c>
      <c r="DA114" s="1026">
        <v>0</v>
      </c>
      <c r="DB114" s="1026">
        <v>0</v>
      </c>
      <c r="DH114" s="1026">
        <v>14087181972</v>
      </c>
      <c r="DI114" s="1026">
        <v>389185699.21370298</v>
      </c>
      <c r="DJ114" s="1026">
        <v>19560307.812099099</v>
      </c>
      <c r="DK114" s="1026">
        <v>731972912.58425355</v>
      </c>
      <c r="DL114" s="1026">
        <v>12946463052.389944</v>
      </c>
      <c r="DN114" s="1026">
        <v>3014912485.1751099</v>
      </c>
      <c r="DQ114" s="1026">
        <v>37433914011.997696</v>
      </c>
    </row>
    <row r="115" spans="2:121">
      <c r="B115" s="1790">
        <v>44958</v>
      </c>
      <c r="C115" s="1026">
        <v>9553235848.9115715</v>
      </c>
      <c r="D115" s="1026">
        <v>9553235848.9115715</v>
      </c>
      <c r="E115" s="1026">
        <v>7385939213.9799557</v>
      </c>
      <c r="F115" s="1026">
        <v>2167296634.9316149</v>
      </c>
      <c r="G115" s="1026">
        <v>0</v>
      </c>
      <c r="O115" s="1026">
        <v>2480841868.8797803</v>
      </c>
      <c r="P115" s="1026">
        <v>406556517.20848894</v>
      </c>
      <c r="Q115" s="1026">
        <v>140036863.75420836</v>
      </c>
      <c r="R115" s="1026">
        <v>115954599.00355557</v>
      </c>
      <c r="S115" s="1026">
        <v>24082264.750652779</v>
      </c>
      <c r="U115" s="1026">
        <v>266519653.45428056</v>
      </c>
      <c r="V115" s="1026">
        <v>167882978.50794443</v>
      </c>
      <c r="W115" s="1026">
        <v>98636674.94633612</v>
      </c>
      <c r="Y115" s="1026">
        <v>0</v>
      </c>
      <c r="AC115" s="1026">
        <v>500000000</v>
      </c>
      <c r="AD115" s="1026">
        <v>500000000</v>
      </c>
      <c r="AE115" s="1026">
        <v>0</v>
      </c>
      <c r="AG115" s="1026">
        <v>2355934.0600000205</v>
      </c>
      <c r="AH115" s="1026">
        <v>2355934.0600000205</v>
      </c>
      <c r="AI115" s="1026">
        <v>0</v>
      </c>
      <c r="AK115" s="1026">
        <v>369473597.04361105</v>
      </c>
      <c r="AL115" s="1026">
        <v>360369504.44999993</v>
      </c>
      <c r="AM115" s="1026">
        <v>9104092.59361111</v>
      </c>
      <c r="AO115" s="1026">
        <v>517952918.35176384</v>
      </c>
      <c r="AP115" s="1026">
        <v>484655352.86779165</v>
      </c>
      <c r="AQ115" s="1026">
        <v>33297565.483972222</v>
      </c>
      <c r="AS115" s="1026">
        <v>684502902.21591675</v>
      </c>
      <c r="AT115" s="1026">
        <v>383486727.15341669</v>
      </c>
      <c r="AU115" s="1026">
        <v>301016175.06250006</v>
      </c>
      <c r="AW115" s="1026">
        <v>0</v>
      </c>
      <c r="BB115" s="1026">
        <v>11996888738.699699</v>
      </c>
      <c r="BC115" s="1026">
        <v>10873267342.805475</v>
      </c>
      <c r="BD115" s="1026">
        <v>10873267342.805475</v>
      </c>
      <c r="BE115" s="1026">
        <v>0</v>
      </c>
      <c r="BF115" s="1026">
        <v>0</v>
      </c>
      <c r="BJ115" s="1026">
        <v>1123621395.8942251</v>
      </c>
      <c r="BL115" s="1026">
        <v>1123621395.8942251</v>
      </c>
      <c r="BM115" s="1026">
        <v>1123621395.8942251</v>
      </c>
      <c r="BQ115" s="1026">
        <v>0</v>
      </c>
      <c r="BS115" s="1026">
        <v>0</v>
      </c>
      <c r="BX115" s="1026">
        <v>0</v>
      </c>
      <c r="CD115" s="1026">
        <v>0</v>
      </c>
      <c r="CE115" s="1026">
        <v>0</v>
      </c>
      <c r="CH115" s="1026">
        <v>0</v>
      </c>
      <c r="CL115" s="1026">
        <v>0</v>
      </c>
      <c r="CQ115" s="1026">
        <v>0</v>
      </c>
      <c r="CR115" s="1026">
        <v>0</v>
      </c>
      <c r="CU115" s="1026">
        <v>0</v>
      </c>
      <c r="CY115" s="1026">
        <v>0</v>
      </c>
      <c r="DA115" s="1026">
        <v>0</v>
      </c>
      <c r="DB115" s="1026">
        <v>0</v>
      </c>
      <c r="DH115" s="1026">
        <v>16533356793.602501</v>
      </c>
      <c r="DI115" s="1026">
        <v>444844920.57370299</v>
      </c>
      <c r="DJ115" s="1026">
        <v>21268272.012099098</v>
      </c>
      <c r="DK115" s="1026">
        <v>2209398759.7010102</v>
      </c>
      <c r="DL115" s="1026">
        <v>13857844841.315689</v>
      </c>
      <c r="DN115" s="1026">
        <v>3427661706.793726</v>
      </c>
      <c r="DQ115" s="1026">
        <v>43991984956.887276</v>
      </c>
    </row>
  </sheetData>
  <customSheetViews>
    <customSheetView guid="{89CA84C2-78F5-4B05-8F1D-B7C5F97BCB4E}" topLeftCell="A36">
      <selection activeCell="A46" sqref="A46:XFD46"/>
      <pageMargins left="0.7" right="0.7" top="0.75" bottom="0.75" header="0.3" footer="0.3"/>
      <pageSetup orientation="portrait" r:id="rId1"/>
    </customSheetView>
    <customSheetView guid="{D45E5F9E-4EA6-40A2-8A1D-3AC67FB8CE54}" topLeftCell="A34">
      <selection activeCell="D55" sqref="D55"/>
      <pageMargins left="0.7" right="0.7" top="0.75" bottom="0.75" header="0.3" footer="0.3"/>
      <pageSetup orientation="portrait" r:id="rId2"/>
    </customSheetView>
    <customSheetView guid="{705E0D18-9A83-42CA-8732-90923BE2EC7D}" topLeftCell="A39">
      <selection activeCell="B51" sqref="B51:B53"/>
      <pageMargins left="0.7" right="0.7" top="0.75" bottom="0.75" header="0.3" footer="0.3"/>
      <pageSetup orientation="portrait" r:id="rId3"/>
    </customSheetView>
  </customSheetViews>
  <pageMargins left="0.7" right="0.7" top="0.75" bottom="0.75" header="0.3" footer="0.3"/>
  <pageSetup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70C0"/>
    <pageSetUpPr fitToPage="1"/>
  </sheetPr>
  <dimension ref="D1:EP180"/>
  <sheetViews>
    <sheetView showGridLines="0" tabSelected="1" topLeftCell="D1" zoomScale="65" zoomScaleNormal="65" zoomScaleSheetLayoutView="85" workbookViewId="0">
      <pane xSplit="1" ySplit="13" topLeftCell="O161" activePane="bottomRight" state="frozen"/>
      <selection activeCell="EO8" sqref="EO8:EO14"/>
      <selection pane="topRight" activeCell="EO8" sqref="EO8:EO14"/>
      <selection pane="bottomLeft" activeCell="EO8" sqref="EO8:EO14"/>
      <selection pane="bottomRight" activeCell="W168" sqref="W168"/>
    </sheetView>
  </sheetViews>
  <sheetFormatPr defaultColWidth="8.88671875" defaultRowHeight="12.75"/>
  <cols>
    <col min="1" max="2" width="8.88671875" style="1075"/>
    <col min="3" max="3" width="10.5546875" style="1075" customWidth="1"/>
    <col min="4" max="4" width="19.21875" style="1075" customWidth="1"/>
    <col min="5" max="5" width="12.88671875" style="1075" customWidth="1"/>
    <col min="6" max="6" width="14.33203125" style="1075" customWidth="1"/>
    <col min="7" max="7" width="12.6640625" style="1075" customWidth="1"/>
    <col min="8" max="8" width="26.6640625" style="1077" bestFit="1" customWidth="1"/>
    <col min="9" max="9" width="13.88671875" style="1075" customWidth="1"/>
    <col min="10" max="10" width="11.5546875" style="1075" bestFit="1" customWidth="1"/>
    <col min="11" max="11" width="14.77734375" style="1077" bestFit="1" customWidth="1"/>
    <col min="12" max="12" width="15.33203125" style="1077" bestFit="1" customWidth="1"/>
    <col min="13" max="13" width="15.77734375" style="1075" bestFit="1" customWidth="1"/>
    <col min="14" max="14" width="18.5546875" style="1075" bestFit="1" customWidth="1"/>
    <col min="15" max="15" width="13" style="1075" customWidth="1"/>
    <col min="16" max="16" width="12.21875" style="1075" customWidth="1"/>
    <col min="17" max="17" width="10.5546875" style="1075" bestFit="1" customWidth="1"/>
    <col min="18" max="18" width="15" style="1075" customWidth="1"/>
    <col min="19" max="19" width="11.44140625" style="1075" bestFit="1" customWidth="1"/>
    <col min="20" max="20" width="11.77734375" style="1075" bestFit="1" customWidth="1"/>
    <col min="21" max="21" width="15.6640625" style="1077" bestFit="1" customWidth="1"/>
    <col min="22" max="22" width="14.6640625" style="1075" customWidth="1"/>
    <col min="23" max="23" width="18.88671875" style="1078" customWidth="1"/>
    <col min="24" max="24" width="15.33203125" style="1075" customWidth="1"/>
    <col min="25" max="145" width="8.88671875" style="1075"/>
    <col min="146" max="146" width="20" style="1075" customWidth="1"/>
    <col min="147" max="16384" width="8.88671875" style="1075"/>
  </cols>
  <sheetData>
    <row r="1" spans="4:146" ht="14.25">
      <c r="H1" s="1825"/>
      <c r="I1" s="1825"/>
      <c r="J1" s="1825"/>
      <c r="K1" s="1825"/>
      <c r="L1" s="1825"/>
      <c r="M1" s="1825"/>
      <c r="N1" s="1825"/>
      <c r="O1" s="1825"/>
      <c r="P1" s="1825"/>
      <c r="Q1" s="1825"/>
      <c r="R1" s="1825"/>
      <c r="S1" s="1825"/>
      <c r="T1" s="1825"/>
      <c r="U1" s="1825"/>
      <c r="V1" s="1825"/>
      <c r="W1" s="1825"/>
      <c r="X1" s="1825"/>
      <c r="Y1" s="1825"/>
      <c r="Z1" s="1825"/>
      <c r="AA1" s="1825"/>
      <c r="AB1" s="1825"/>
    </row>
    <row r="2" spans="4:146">
      <c r="K2" s="1077" t="s">
        <v>296</v>
      </c>
    </row>
    <row r="4" spans="4:146" ht="15.75">
      <c r="D4" s="1823" t="s">
        <v>1756</v>
      </c>
      <c r="E4" s="1823"/>
      <c r="F4" s="1823"/>
      <c r="G4" s="1823"/>
      <c r="H4" s="1823"/>
      <c r="I4" s="1823"/>
      <c r="J4" s="1823"/>
      <c r="K4" s="1823"/>
      <c r="L4" s="1823"/>
      <c r="M4" s="1823"/>
      <c r="N4" s="1823"/>
      <c r="O4" s="1823"/>
      <c r="P4" s="1823"/>
      <c r="Q4" s="1823"/>
      <c r="R4" s="1823"/>
      <c r="S4" s="1823"/>
      <c r="T4" s="1823"/>
      <c r="U4" s="1823"/>
      <c r="V4" s="754"/>
      <c r="W4" s="1076"/>
      <c r="X4" s="753"/>
      <c r="Y4" s="753"/>
    </row>
    <row r="5" spans="4:146" ht="14.25">
      <c r="D5" s="1157"/>
      <c r="E5" s="1157"/>
      <c r="F5" s="1157"/>
      <c r="G5" s="1157"/>
      <c r="H5" s="1157"/>
      <c r="I5" s="1157"/>
      <c r="J5" s="1157"/>
      <c r="K5" s="1157"/>
      <c r="L5" s="1157"/>
      <c r="M5" s="1157"/>
      <c r="N5" s="1157"/>
      <c r="O5" s="1157"/>
      <c r="P5" s="1157"/>
      <c r="Q5" s="1157"/>
      <c r="R5" s="1157"/>
      <c r="S5" s="1157"/>
      <c r="T5" s="1157"/>
      <c r="U5" s="1157"/>
      <c r="V5" s="754"/>
      <c r="W5" s="1076"/>
      <c r="X5" s="753"/>
      <c r="Y5" s="753"/>
    </row>
    <row r="6" spans="4:146" ht="15" customHeight="1">
      <c r="D6" s="1826" t="s">
        <v>1794</v>
      </c>
      <c r="E6" s="1826"/>
      <c r="F6" s="1826"/>
      <c r="G6" s="1826"/>
      <c r="H6" s="1826"/>
      <c r="I6" s="1826"/>
      <c r="J6" s="1826"/>
      <c r="K6" s="1826"/>
      <c r="L6" s="1826"/>
      <c r="M6" s="1826"/>
      <c r="N6" s="1826"/>
      <c r="O6" s="1826"/>
      <c r="P6" s="1826"/>
      <c r="Q6" s="1826"/>
      <c r="R6" s="1826"/>
      <c r="S6" s="1826"/>
      <c r="T6" s="1826"/>
      <c r="U6" s="1826"/>
    </row>
    <row r="7" spans="4:146" ht="13.5" thickBot="1"/>
    <row r="8" spans="4:146" ht="16.5" customHeight="1" thickTop="1">
      <c r="D8" s="1815"/>
      <c r="E8" s="1827" t="s">
        <v>38</v>
      </c>
      <c r="F8" s="1827"/>
      <c r="G8" s="1827"/>
      <c r="H8" s="1827"/>
      <c r="I8" s="1827"/>
      <c r="J8" s="1827"/>
      <c r="K8" s="1827"/>
      <c r="L8" s="1827"/>
      <c r="M8" s="1769"/>
      <c r="N8" s="1806"/>
      <c r="O8" s="1796"/>
      <c r="P8" s="1080"/>
      <c r="Q8" s="1796"/>
      <c r="R8" s="1811"/>
      <c r="S8" s="1769"/>
      <c r="T8" s="1796"/>
      <c r="U8" s="1814"/>
      <c r="EP8" s="1075">
        <v>6861295.9207459725</v>
      </c>
    </row>
    <row r="9" spans="4:146" ht="15.75" customHeight="1">
      <c r="D9" s="1762"/>
      <c r="E9" s="1828"/>
      <c r="F9" s="1828"/>
      <c r="G9" s="1828"/>
      <c r="H9" s="1828"/>
      <c r="I9" s="1828"/>
      <c r="J9" s="1828"/>
      <c r="K9" s="1828"/>
      <c r="L9" s="1828"/>
      <c r="M9" s="1803" t="s">
        <v>1694</v>
      </c>
      <c r="N9" s="1807" t="s">
        <v>1169</v>
      </c>
      <c r="O9" s="1824" t="s">
        <v>1166</v>
      </c>
      <c r="P9" s="1824"/>
      <c r="Q9" s="1824"/>
      <c r="R9" s="1812" t="s">
        <v>39</v>
      </c>
      <c r="S9" s="1803" t="s">
        <v>997</v>
      </c>
      <c r="T9" s="1797" t="s">
        <v>31</v>
      </c>
      <c r="U9" s="1803" t="s">
        <v>287</v>
      </c>
      <c r="EP9" s="1075">
        <v>11679328.236266676</v>
      </c>
    </row>
    <row r="10" spans="4:146" ht="16.5" customHeight="1" thickBot="1">
      <c r="D10" s="1762"/>
      <c r="E10" s="1829"/>
      <c r="F10" s="1829"/>
      <c r="G10" s="1829"/>
      <c r="H10" s="1829"/>
      <c r="I10" s="1829"/>
      <c r="J10" s="1829"/>
      <c r="K10" s="1829"/>
      <c r="L10" s="1829"/>
      <c r="M10" s="1800"/>
      <c r="N10" s="1808"/>
      <c r="O10" s="1093"/>
      <c r="P10" s="1093"/>
      <c r="Q10" s="1093"/>
      <c r="R10" s="1812" t="s">
        <v>45</v>
      </c>
      <c r="S10" s="1803" t="s">
        <v>1167</v>
      </c>
      <c r="T10" s="1797" t="s">
        <v>1167</v>
      </c>
      <c r="U10" s="1803"/>
      <c r="EP10" s="1075">
        <v>4753113.4903283054</v>
      </c>
    </row>
    <row r="11" spans="4:146" ht="14.25" thickBot="1">
      <c r="D11" s="1763" t="s">
        <v>32</v>
      </c>
      <c r="E11" s="1798" t="s">
        <v>1168</v>
      </c>
      <c r="F11" s="1768" t="s">
        <v>1007</v>
      </c>
      <c r="G11" s="1768" t="s">
        <v>1713</v>
      </c>
      <c r="H11" s="1795" t="s">
        <v>1792</v>
      </c>
      <c r="I11" s="1768" t="s">
        <v>1715</v>
      </c>
      <c r="J11" s="1768" t="s">
        <v>1716</v>
      </c>
      <c r="K11" s="1773" t="s">
        <v>1793</v>
      </c>
      <c r="L11" s="1804"/>
      <c r="M11" s="1763"/>
      <c r="N11" s="1193"/>
      <c r="O11" s="1779" t="s">
        <v>1005</v>
      </c>
      <c r="P11" s="1779" t="s">
        <v>1699</v>
      </c>
      <c r="Q11" s="1779" t="s">
        <v>1717</v>
      </c>
      <c r="R11" s="1805" t="s">
        <v>1008</v>
      </c>
      <c r="S11" s="1763"/>
      <c r="T11" s="1193"/>
      <c r="U11" s="1774"/>
      <c r="EP11" s="1075">
        <v>6902261.7569334861</v>
      </c>
    </row>
    <row r="12" spans="4:146" ht="13.5">
      <c r="D12" s="1764"/>
      <c r="E12" s="1799"/>
      <c r="F12" s="1763"/>
      <c r="G12" s="1763"/>
      <c r="H12" s="1773" t="s">
        <v>37</v>
      </c>
      <c r="I12" s="1763" t="s">
        <v>1706</v>
      </c>
      <c r="J12" s="1763"/>
      <c r="K12" s="1774"/>
      <c r="L12" s="1805" t="s">
        <v>1791</v>
      </c>
      <c r="M12" s="1763"/>
      <c r="N12" s="1193"/>
      <c r="O12" s="1784"/>
      <c r="P12" s="1784" t="s">
        <v>1719</v>
      </c>
      <c r="Q12" s="1784" t="s">
        <v>1719</v>
      </c>
      <c r="R12" s="1784"/>
      <c r="S12" s="1763"/>
      <c r="T12" s="1193"/>
      <c r="U12" s="1774"/>
      <c r="EP12" s="1075">
        <v>23952.989004882998</v>
      </c>
    </row>
    <row r="13" spans="4:146" ht="14.25" thickBot="1">
      <c r="D13" s="1816"/>
      <c r="E13" s="1799"/>
      <c r="F13" s="1763"/>
      <c r="G13" s="1763"/>
      <c r="H13" s="1774"/>
      <c r="I13" s="1763"/>
      <c r="J13" s="1763"/>
      <c r="K13" s="1774"/>
      <c r="L13" s="1805"/>
      <c r="M13" s="1801"/>
      <c r="N13" s="1809"/>
      <c r="O13" s="1810"/>
      <c r="P13" s="1810"/>
      <c r="Q13" s="1810"/>
      <c r="R13" s="1810"/>
      <c r="S13" s="1801"/>
      <c r="T13" s="1193"/>
      <c r="U13" s="1813"/>
      <c r="EP13" s="1075">
        <v>4818032.3155207038</v>
      </c>
    </row>
    <row r="14" spans="4:146" ht="15">
      <c r="D14" s="1762"/>
      <c r="E14" s="1769"/>
      <c r="F14" s="1772"/>
      <c r="G14" s="1772"/>
      <c r="H14" s="1775"/>
      <c r="I14" s="1772"/>
      <c r="J14" s="1780"/>
      <c r="K14" s="1775"/>
      <c r="L14" s="1775"/>
      <c r="M14" s="1800"/>
      <c r="N14" s="1802"/>
      <c r="O14" s="1800"/>
      <c r="P14" s="1802"/>
      <c r="Q14" s="1802"/>
      <c r="R14" s="1800"/>
      <c r="S14" s="1800"/>
      <c r="T14" s="1785"/>
      <c r="U14" s="1803"/>
      <c r="EP14" s="1075">
        <v>2023747.0221799999</v>
      </c>
    </row>
    <row r="15" spans="4:146" ht="15.75" hidden="1">
      <c r="D15" s="1765">
        <v>2015</v>
      </c>
      <c r="E15" s="1770"/>
      <c r="F15" s="1770"/>
      <c r="G15" s="1770"/>
      <c r="H15" s="1776"/>
      <c r="I15" s="1770"/>
      <c r="J15" s="1781"/>
      <c r="K15" s="1776"/>
      <c r="L15" s="1776"/>
      <c r="M15" s="1770"/>
      <c r="N15" s="1781"/>
      <c r="O15" s="1770"/>
      <c r="P15" s="1781"/>
      <c r="Q15" s="1781"/>
      <c r="R15" s="1770"/>
      <c r="S15" s="1770"/>
      <c r="T15" s="7"/>
      <c r="U15" s="1770"/>
      <c r="W15" s="1105"/>
    </row>
    <row r="16" spans="4:146" ht="15.75" hidden="1">
      <c r="D16" s="1766" t="s">
        <v>1170</v>
      </c>
      <c r="E16" s="1771">
        <v>2017.3748283599998</v>
      </c>
      <c r="F16" s="1771">
        <v>569.75780818999999</v>
      </c>
      <c r="G16" s="1771">
        <v>1646.41619064</v>
      </c>
      <c r="H16" s="1777">
        <v>4233.5488271899994</v>
      </c>
      <c r="I16" s="1771">
        <v>221.22906825000001</v>
      </c>
      <c r="J16" s="1782">
        <v>30.234581930000001</v>
      </c>
      <c r="K16" s="1777">
        <v>4485.012477369999</v>
      </c>
      <c r="L16" s="1777"/>
      <c r="M16" s="1771">
        <v>62.442665900000001</v>
      </c>
      <c r="N16" s="1782">
        <v>536.39244986999995</v>
      </c>
      <c r="O16" s="1771">
        <v>0</v>
      </c>
      <c r="P16" s="1782">
        <v>167.13010014</v>
      </c>
      <c r="Q16" s="1782">
        <v>28.001374999999999</v>
      </c>
      <c r="R16" s="1771">
        <v>975.28218157999993</v>
      </c>
      <c r="S16" s="1771">
        <v>538.13809364999997</v>
      </c>
      <c r="T16" s="1192">
        <v>342.90509743000018</v>
      </c>
      <c r="U16" s="1786">
        <v>7135.304440939999</v>
      </c>
      <c r="W16" s="1105"/>
    </row>
    <row r="17" spans="4:23" ht="15.75" hidden="1">
      <c r="D17" s="1766" t="s">
        <v>1172</v>
      </c>
      <c r="E17" s="1771">
        <v>2007.8960221499999</v>
      </c>
      <c r="F17" s="1771">
        <v>530.68011677999993</v>
      </c>
      <c r="G17" s="1771">
        <v>1652.1360730399999</v>
      </c>
      <c r="H17" s="1777">
        <v>4190.7122119699998</v>
      </c>
      <c r="I17" s="1771">
        <v>217.83794861000001</v>
      </c>
      <c r="J17" s="1782">
        <v>52.500597999999997</v>
      </c>
      <c r="K17" s="1777">
        <v>4461.0507585799996</v>
      </c>
      <c r="L17" s="1777"/>
      <c r="M17" s="1771">
        <v>73.816574029999998</v>
      </c>
      <c r="N17" s="1782">
        <v>491.88226671000001</v>
      </c>
      <c r="O17" s="1771">
        <v>0</v>
      </c>
      <c r="P17" s="1782">
        <v>168.38880355000001</v>
      </c>
      <c r="Q17" s="1782">
        <v>27.004109</v>
      </c>
      <c r="R17" s="1771">
        <v>968.63596545999997</v>
      </c>
      <c r="S17" s="1771">
        <v>543.39723526</v>
      </c>
      <c r="T17" s="1192">
        <v>337.83912368000011</v>
      </c>
      <c r="U17" s="1786">
        <v>7072.0148362700002</v>
      </c>
      <c r="W17" s="1105"/>
    </row>
    <row r="18" spans="4:23" ht="15.75" hidden="1">
      <c r="D18" s="1766" t="s">
        <v>1173</v>
      </c>
      <c r="E18" s="1771">
        <v>2115.9288987</v>
      </c>
      <c r="F18" s="1771">
        <v>530.28019212999993</v>
      </c>
      <c r="G18" s="1771">
        <v>1589.7355725899999</v>
      </c>
      <c r="H18" s="1777">
        <v>4235.9446634199994</v>
      </c>
      <c r="I18" s="1771">
        <v>204.42582160000001</v>
      </c>
      <c r="J18" s="1782">
        <v>46.637515</v>
      </c>
      <c r="K18" s="1777">
        <v>4487.0080000199996</v>
      </c>
      <c r="L18" s="1777"/>
      <c r="M18" s="1771">
        <v>86.003630479999998</v>
      </c>
      <c r="N18" s="1782">
        <v>523.83872213999996</v>
      </c>
      <c r="O18" s="1771">
        <v>0</v>
      </c>
      <c r="P18" s="1782">
        <v>210.68442137</v>
      </c>
      <c r="Q18" s="1782">
        <v>2.0583749999999998</v>
      </c>
      <c r="R18" s="1771">
        <v>979.92681312000002</v>
      </c>
      <c r="S18" s="1771">
        <v>535.46589876999997</v>
      </c>
      <c r="T18" s="1192">
        <v>402.48502202999998</v>
      </c>
      <c r="U18" s="1786">
        <v>7227.4708829299989</v>
      </c>
      <c r="W18" s="1105"/>
    </row>
    <row r="19" spans="4:23" ht="15.75" hidden="1">
      <c r="D19" s="1766" t="s">
        <v>1174</v>
      </c>
      <c r="E19" s="1771">
        <v>2050.0518037000002</v>
      </c>
      <c r="F19" s="1771">
        <v>594.97165560999986</v>
      </c>
      <c r="G19" s="1771">
        <v>1669.5721457499999</v>
      </c>
      <c r="H19" s="1777">
        <v>4314.5956050599998</v>
      </c>
      <c r="I19" s="1771">
        <v>229.79162069999998</v>
      </c>
      <c r="J19" s="1782">
        <v>35.462055099999994</v>
      </c>
      <c r="K19" s="1777">
        <v>4579.8492808599995</v>
      </c>
      <c r="L19" s="1777"/>
      <c r="M19" s="1771">
        <v>86.64535407000001</v>
      </c>
      <c r="N19" s="1782">
        <v>497.21467285999995</v>
      </c>
      <c r="O19" s="1771">
        <v>0</v>
      </c>
      <c r="P19" s="1782">
        <v>152.90529950999999</v>
      </c>
      <c r="Q19" s="1782">
        <v>51.792910999999997</v>
      </c>
      <c r="R19" s="1771">
        <v>1003.08102121</v>
      </c>
      <c r="S19" s="1771">
        <v>527.11888409000005</v>
      </c>
      <c r="T19" s="1192">
        <v>390.77189275000023</v>
      </c>
      <c r="U19" s="1786">
        <v>7289.3793163500004</v>
      </c>
      <c r="W19" s="1105"/>
    </row>
    <row r="20" spans="4:23" ht="15.75" hidden="1">
      <c r="D20" s="1766" t="s">
        <v>1165</v>
      </c>
      <c r="E20" s="1771">
        <v>2078.6677182200001</v>
      </c>
      <c r="F20" s="1771">
        <v>622.85177411999985</v>
      </c>
      <c r="G20" s="1771">
        <v>1670.6718336299998</v>
      </c>
      <c r="H20" s="1777">
        <v>4372.1913259699995</v>
      </c>
      <c r="I20" s="1771">
        <v>304.90864213999998</v>
      </c>
      <c r="J20" s="1782">
        <v>36.033493409999998</v>
      </c>
      <c r="K20" s="1777">
        <v>4713.1334615199994</v>
      </c>
      <c r="L20" s="1777"/>
      <c r="M20" s="1771">
        <v>77.186759870000003</v>
      </c>
      <c r="N20" s="1782">
        <v>623.23453084999994</v>
      </c>
      <c r="O20" s="1771">
        <v>0</v>
      </c>
      <c r="P20" s="1782">
        <v>124.24623293000001</v>
      </c>
      <c r="Q20" s="1782">
        <v>47.248415000000001</v>
      </c>
      <c r="R20" s="1771">
        <v>1055.1114230100002</v>
      </c>
      <c r="S20" s="1771">
        <v>525.71072257000003</v>
      </c>
      <c r="T20" s="1192">
        <v>403.24732608000016</v>
      </c>
      <c r="U20" s="1786">
        <v>7569.1188718299991</v>
      </c>
      <c r="W20" s="1105"/>
    </row>
    <row r="21" spans="4:23" ht="15.75" hidden="1">
      <c r="D21" s="1766" t="s">
        <v>1175</v>
      </c>
      <c r="E21" s="1771">
        <v>2168.3107650623947</v>
      </c>
      <c r="F21" s="1771">
        <v>593.13324725999996</v>
      </c>
      <c r="G21" s="1771">
        <v>1677.6877592279711</v>
      </c>
      <c r="H21" s="1777">
        <v>4439.1317715503665</v>
      </c>
      <c r="I21" s="1771">
        <v>297.38536135000004</v>
      </c>
      <c r="J21" s="1782">
        <v>38.904428850000002</v>
      </c>
      <c r="K21" s="1777">
        <v>4775.4215617503669</v>
      </c>
      <c r="L21" s="1777"/>
      <c r="M21" s="1771">
        <v>59.357452220000006</v>
      </c>
      <c r="N21" s="1782">
        <v>608.45695612999998</v>
      </c>
      <c r="O21" s="1771">
        <v>0.78246800000000005</v>
      </c>
      <c r="P21" s="1782">
        <v>158.66970919000002</v>
      </c>
      <c r="Q21" s="1782">
        <v>40.050989259999994</v>
      </c>
      <c r="R21" s="1771">
        <v>1066.2709499798077</v>
      </c>
      <c r="S21" s="1771">
        <v>498.44792678250724</v>
      </c>
      <c r="T21" s="1192">
        <v>396.99606693024094</v>
      </c>
      <c r="U21" s="1786">
        <v>7604.4540802429219</v>
      </c>
      <c r="W21" s="1105"/>
    </row>
    <row r="22" spans="4:23" ht="15.75" hidden="1">
      <c r="D22" s="1766" t="s">
        <v>1176</v>
      </c>
      <c r="E22" s="1771">
        <v>2084.4495977600004</v>
      </c>
      <c r="F22" s="1771">
        <v>575.38661306999995</v>
      </c>
      <c r="G22" s="1771">
        <v>1703.19523897</v>
      </c>
      <c r="H22" s="1777">
        <v>4363.0314498000007</v>
      </c>
      <c r="I22" s="1771">
        <v>316.71874873000002</v>
      </c>
      <c r="J22" s="1782">
        <v>33.746966159999999</v>
      </c>
      <c r="K22" s="1777">
        <v>4713.4971646900003</v>
      </c>
      <c r="L22" s="1777"/>
      <c r="M22" s="1771">
        <v>70.678325579999992</v>
      </c>
      <c r="N22" s="1782">
        <v>527.39708077</v>
      </c>
      <c r="O22" s="1771">
        <v>0.77907300000000002</v>
      </c>
      <c r="P22" s="1782">
        <v>158.93770742000001</v>
      </c>
      <c r="Q22" s="1782">
        <v>16.468351999999999</v>
      </c>
      <c r="R22" s="1771">
        <v>1071.01019621</v>
      </c>
      <c r="S22" s="1771">
        <v>504.14914328999998</v>
      </c>
      <c r="T22" s="1192">
        <v>421.8273396300001</v>
      </c>
      <c r="U22" s="1786">
        <v>7484.7443825900009</v>
      </c>
      <c r="W22" s="1105"/>
    </row>
    <row r="23" spans="4:23" ht="15.75" hidden="1">
      <c r="D23" s="1766" t="s">
        <v>1177</v>
      </c>
      <c r="E23" s="1771">
        <v>2228.7974977199997</v>
      </c>
      <c r="F23" s="1771">
        <v>567.45869530000004</v>
      </c>
      <c r="G23" s="1771">
        <v>1570.68382924</v>
      </c>
      <c r="H23" s="1777">
        <v>4366.9400222599998</v>
      </c>
      <c r="I23" s="1771">
        <v>305.79746685000003</v>
      </c>
      <c r="J23" s="1782">
        <v>34.623303060000005</v>
      </c>
      <c r="K23" s="1777">
        <v>4707.3607921699995</v>
      </c>
      <c r="L23" s="1777"/>
      <c r="M23" s="1771">
        <v>65.100068759999999</v>
      </c>
      <c r="N23" s="1782">
        <v>538.30311246999997</v>
      </c>
      <c r="O23" s="1771">
        <v>1.8536E-2</v>
      </c>
      <c r="P23" s="1782">
        <v>115.53480388</v>
      </c>
      <c r="Q23" s="1782">
        <v>42.482747000000003</v>
      </c>
      <c r="R23" s="1771">
        <v>1102.4315197000001</v>
      </c>
      <c r="S23" s="1771">
        <v>535.18379902000004</v>
      </c>
      <c r="T23" s="1192">
        <v>400.35059108000002</v>
      </c>
      <c r="U23" s="1786">
        <v>7506.7659700799995</v>
      </c>
      <c r="W23" s="1105"/>
    </row>
    <row r="24" spans="4:23" ht="15.75" hidden="1">
      <c r="D24" s="1766" t="s">
        <v>1178</v>
      </c>
      <c r="E24" s="1771">
        <v>2224.814551830274</v>
      </c>
      <c r="F24" s="1771">
        <v>588.70720937999999</v>
      </c>
      <c r="G24" s="1771">
        <v>1659.9689413099998</v>
      </c>
      <c r="H24" s="1777">
        <v>4473.4907025202738</v>
      </c>
      <c r="I24" s="1771">
        <v>321.60353827999995</v>
      </c>
      <c r="J24" s="1782">
        <v>34.581533310000005</v>
      </c>
      <c r="K24" s="1777">
        <v>4829.6757741102738</v>
      </c>
      <c r="L24" s="1777"/>
      <c r="M24" s="1771">
        <v>71.157451399999985</v>
      </c>
      <c r="N24" s="1782">
        <v>547.51670628292243</v>
      </c>
      <c r="O24" s="1771">
        <v>1.8068000000000001E-2</v>
      </c>
      <c r="P24" s="1782">
        <v>118.22742937999999</v>
      </c>
      <c r="Q24" s="1782">
        <v>39.884411</v>
      </c>
      <c r="R24" s="1771">
        <v>1110.7842297564039</v>
      </c>
      <c r="S24" s="1771">
        <v>599.19664738999995</v>
      </c>
      <c r="T24" s="1192">
        <v>414.18798793565054</v>
      </c>
      <c r="U24" s="1786">
        <v>7730.6487052552502</v>
      </c>
      <c r="W24" s="1105"/>
    </row>
    <row r="25" spans="4:23" ht="15.75" hidden="1">
      <c r="D25" s="1766" t="s">
        <v>1179</v>
      </c>
      <c r="E25" s="1771">
        <v>2209.6428836280174</v>
      </c>
      <c r="F25" s="1771">
        <v>590.64666303999991</v>
      </c>
      <c r="G25" s="1771">
        <v>1692.8581394999997</v>
      </c>
      <c r="H25" s="1777">
        <v>4493.1476861680167</v>
      </c>
      <c r="I25" s="1771">
        <v>308.43427061</v>
      </c>
      <c r="J25" s="1782">
        <v>33.583425159999997</v>
      </c>
      <c r="K25" s="1777">
        <v>4835.1653819380163</v>
      </c>
      <c r="L25" s="1777"/>
      <c r="M25" s="1771">
        <v>66.275713480000007</v>
      </c>
      <c r="N25" s="1782">
        <v>536.70609444000002</v>
      </c>
      <c r="O25" s="1771">
        <v>4.2400000000000001E-4</v>
      </c>
      <c r="P25" s="1782">
        <v>153.90234343</v>
      </c>
      <c r="Q25" s="1782">
        <v>68.308046000000004</v>
      </c>
      <c r="R25" s="1771">
        <v>1135.3424818349174</v>
      </c>
      <c r="S25" s="1771">
        <v>599.33266299074842</v>
      </c>
      <c r="T25" s="1192">
        <v>412.26480438937489</v>
      </c>
      <c r="U25" s="1786">
        <v>7807.2979525030578</v>
      </c>
      <c r="W25" s="1105"/>
    </row>
    <row r="26" spans="4:23" ht="15.75" hidden="1">
      <c r="D26" s="1766" t="s">
        <v>1180</v>
      </c>
      <c r="E26" s="1771">
        <v>2416.0271213396568</v>
      </c>
      <c r="F26" s="1771">
        <v>637.94847758767014</v>
      </c>
      <c r="G26" s="1771">
        <v>1595.1436244713072</v>
      </c>
      <c r="H26" s="1777">
        <v>4649.1192233986349</v>
      </c>
      <c r="I26" s="1771">
        <v>328.75137042</v>
      </c>
      <c r="J26" s="1782">
        <v>31.568185740000001</v>
      </c>
      <c r="K26" s="1777">
        <v>5009.4387795586345</v>
      </c>
      <c r="L26" s="1777"/>
      <c r="M26" s="1771">
        <v>56.445662239999997</v>
      </c>
      <c r="N26" s="1782">
        <v>390.02426147000006</v>
      </c>
      <c r="O26" s="1771">
        <v>1.17E-4</v>
      </c>
      <c r="P26" s="1782">
        <v>200.35334517000001</v>
      </c>
      <c r="Q26" s="1782">
        <v>30.952141999999998</v>
      </c>
      <c r="R26" s="1771">
        <v>1140.0533369799716</v>
      </c>
      <c r="S26" s="1771">
        <v>603.61777945662607</v>
      </c>
      <c r="T26" s="1192">
        <v>432.30665234320122</v>
      </c>
      <c r="U26" s="1786">
        <v>7863.1920762184336</v>
      </c>
      <c r="W26" s="1105"/>
    </row>
    <row r="27" spans="4:23" ht="15.75" hidden="1">
      <c r="D27" s="1766" t="s">
        <v>1181</v>
      </c>
      <c r="E27" s="1771">
        <v>2418.2891184655391</v>
      </c>
      <c r="F27" s="1771">
        <v>633.24841387865376</v>
      </c>
      <c r="G27" s="1771">
        <v>1632.97964559</v>
      </c>
      <c r="H27" s="1777">
        <v>4684.5171779341927</v>
      </c>
      <c r="I27" s="1771">
        <v>404.95842872000003</v>
      </c>
      <c r="J27" s="1782">
        <v>28.622791750000001</v>
      </c>
      <c r="K27" s="1777">
        <v>5118.0983984041923</v>
      </c>
      <c r="L27" s="1777"/>
      <c r="M27" s="1771">
        <v>44.656647409999998</v>
      </c>
      <c r="N27" s="1782">
        <v>363.33412212000002</v>
      </c>
      <c r="O27" s="1771">
        <v>9.1200000000000005E-4</v>
      </c>
      <c r="P27" s="1782">
        <v>166.56762001999999</v>
      </c>
      <c r="Q27" s="1782">
        <v>73.990243000000007</v>
      </c>
      <c r="R27" s="1771">
        <v>1177.2475673084316</v>
      </c>
      <c r="S27" s="1771">
        <v>582.00459599013891</v>
      </c>
      <c r="T27" s="1192">
        <v>384.00715011943095</v>
      </c>
      <c r="U27" s="1786">
        <v>7909.9072563721938</v>
      </c>
      <c r="W27" s="1105"/>
    </row>
    <row r="28" spans="4:23" ht="15.75" hidden="1">
      <c r="D28" s="1766"/>
      <c r="E28" s="1771"/>
      <c r="F28" s="1771"/>
      <c r="G28" s="1771"/>
      <c r="H28" s="1777"/>
      <c r="I28" s="1771"/>
      <c r="J28" s="1782"/>
      <c r="K28" s="1777"/>
      <c r="L28" s="1777"/>
      <c r="M28" s="1771"/>
      <c r="N28" s="1782"/>
      <c r="O28" s="1771"/>
      <c r="P28" s="1782"/>
      <c r="Q28" s="1782"/>
      <c r="R28" s="1771"/>
      <c r="S28" s="1771"/>
      <c r="T28" s="1192"/>
      <c r="U28" s="1786"/>
      <c r="W28" s="1105"/>
    </row>
    <row r="29" spans="4:23" ht="16.5" hidden="1">
      <c r="D29" s="1461">
        <v>2016</v>
      </c>
      <c r="E29" s="1463"/>
      <c r="F29" s="1463"/>
      <c r="G29" s="1463"/>
      <c r="H29" s="1778"/>
      <c r="I29" s="1463"/>
      <c r="J29" s="1783"/>
      <c r="K29" s="1778"/>
      <c r="L29" s="1778"/>
      <c r="M29" s="1463"/>
      <c r="N29" s="1783"/>
      <c r="O29" s="1463"/>
      <c r="P29" s="1783"/>
      <c r="Q29" s="1783"/>
      <c r="R29" s="1463"/>
      <c r="S29" s="1463"/>
      <c r="T29" s="1196"/>
      <c r="U29" s="1787"/>
      <c r="W29" s="1105"/>
    </row>
    <row r="30" spans="4:23" ht="16.5" hidden="1">
      <c r="D30" s="1767" t="s">
        <v>1170</v>
      </c>
      <c r="E30" s="1463">
        <v>2487.3291058398408</v>
      </c>
      <c r="F30" s="1463">
        <v>650.34649198935654</v>
      </c>
      <c r="G30" s="1463">
        <v>1536.5104225135406</v>
      </c>
      <c r="H30" s="1778">
        <v>4674.1860203427377</v>
      </c>
      <c r="I30" s="1463">
        <v>388.12909788479857</v>
      </c>
      <c r="J30" s="1783">
        <v>26.357416000000001</v>
      </c>
      <c r="K30" s="1778">
        <v>5088.6725342275367</v>
      </c>
      <c r="L30" s="1778"/>
      <c r="M30" s="1463">
        <v>44.932619686899805</v>
      </c>
      <c r="N30" s="1783">
        <v>356.51978988000002</v>
      </c>
      <c r="O30" s="1463">
        <v>8.7910000000000002E-3</v>
      </c>
      <c r="P30" s="1783">
        <v>125.03131546666665</v>
      </c>
      <c r="Q30" s="1783">
        <v>86.000664999999998</v>
      </c>
      <c r="R30" s="1463">
        <v>1189.0060885255514</v>
      </c>
      <c r="S30" s="1463">
        <v>582.75130776951482</v>
      </c>
      <c r="T30" s="1196">
        <v>397.83434248332844</v>
      </c>
      <c r="U30" s="1787">
        <v>7870.7574540394971</v>
      </c>
      <c r="W30" s="1105"/>
    </row>
    <row r="31" spans="4:23" ht="16.5" hidden="1">
      <c r="D31" s="1767" t="s">
        <v>1172</v>
      </c>
      <c r="E31" s="1463">
        <v>2466.1614247338639</v>
      </c>
      <c r="F31" s="1463">
        <v>669.72167812999987</v>
      </c>
      <c r="G31" s="1463">
        <v>1552.889343682001</v>
      </c>
      <c r="H31" s="1778">
        <v>4688.772446545865</v>
      </c>
      <c r="I31" s="1463">
        <v>374.96927482035113</v>
      </c>
      <c r="J31" s="1783">
        <v>20.392048500000001</v>
      </c>
      <c r="K31" s="1778">
        <v>5084.1337698662164</v>
      </c>
      <c r="L31" s="1778"/>
      <c r="M31" s="1463">
        <v>50.340064990000002</v>
      </c>
      <c r="N31" s="1783">
        <v>341.14783046999997</v>
      </c>
      <c r="O31" s="1463">
        <v>0</v>
      </c>
      <c r="P31" s="1783">
        <v>171.70703467000001</v>
      </c>
      <c r="Q31" s="1783">
        <v>36.444225880000005</v>
      </c>
      <c r="R31" s="1463">
        <v>1196.6903736340021</v>
      </c>
      <c r="S31" s="1463">
        <v>477.14552052691261</v>
      </c>
      <c r="T31" s="1196">
        <v>391.27826121971833</v>
      </c>
      <c r="U31" s="1787">
        <v>7748.8870812568493</v>
      </c>
      <c r="W31" s="1105"/>
    </row>
    <row r="32" spans="4:23" ht="16.5" hidden="1">
      <c r="D32" s="1767" t="s">
        <v>1173</v>
      </c>
      <c r="E32" s="1463">
        <v>2566.2681107627923</v>
      </c>
      <c r="F32" s="1463">
        <v>676.83688082999993</v>
      </c>
      <c r="G32" s="1463">
        <v>1592.3678241370526</v>
      </c>
      <c r="H32" s="1778">
        <v>4835.472815729845</v>
      </c>
      <c r="I32" s="1463">
        <v>371.03944701999995</v>
      </c>
      <c r="J32" s="1783">
        <v>16.942121449999998</v>
      </c>
      <c r="K32" s="1778">
        <v>5223.4543841998448</v>
      </c>
      <c r="L32" s="1778"/>
      <c r="M32" s="1463">
        <v>55.583772809999999</v>
      </c>
      <c r="N32" s="1783">
        <v>340.10463112000002</v>
      </c>
      <c r="O32" s="1463">
        <v>1.8320000000000001E-3</v>
      </c>
      <c r="P32" s="1783">
        <v>181.076502</v>
      </c>
      <c r="Q32" s="1783">
        <v>37.325067920000002</v>
      </c>
      <c r="R32" s="1463">
        <v>1185.2541963750791</v>
      </c>
      <c r="S32" s="1463">
        <v>470.95604003922534</v>
      </c>
      <c r="T32" s="1196">
        <v>393.48712145474178</v>
      </c>
      <c r="U32" s="1787">
        <v>7887.2435479188907</v>
      </c>
      <c r="W32" s="1105"/>
    </row>
    <row r="33" spans="4:24" ht="16.5" hidden="1">
      <c r="D33" s="1767" t="s">
        <v>1174</v>
      </c>
      <c r="E33" s="1463">
        <v>2629.9139128299998</v>
      </c>
      <c r="F33" s="1463">
        <v>695.14854286000002</v>
      </c>
      <c r="G33" s="1463">
        <v>1568.5903436900001</v>
      </c>
      <c r="H33" s="1778">
        <v>4893.65279938</v>
      </c>
      <c r="I33" s="1463">
        <v>332.41432090999996</v>
      </c>
      <c r="J33" s="1783">
        <v>18.506624949999999</v>
      </c>
      <c r="K33" s="1778">
        <v>5244.5737452399999</v>
      </c>
      <c r="L33" s="1778"/>
      <c r="M33" s="1463">
        <v>80.104828380000001</v>
      </c>
      <c r="N33" s="1783">
        <v>322.60662702999997</v>
      </c>
      <c r="O33" s="1463">
        <v>1.701E-3</v>
      </c>
      <c r="P33" s="1783">
        <v>194.01758743000002</v>
      </c>
      <c r="Q33" s="1783">
        <v>36.882646000000001</v>
      </c>
      <c r="R33" s="1463">
        <v>1188.4167932999999</v>
      </c>
      <c r="S33" s="1463">
        <v>413.71047123</v>
      </c>
      <c r="T33" s="1196">
        <v>391.23349929969993</v>
      </c>
      <c r="U33" s="1787">
        <v>7871.5478989097001</v>
      </c>
      <c r="W33" s="1105"/>
    </row>
    <row r="34" spans="4:24" ht="16.5" hidden="1">
      <c r="D34" s="1767" t="s">
        <v>1165</v>
      </c>
      <c r="E34" s="1463">
        <v>2698.2785875418281</v>
      </c>
      <c r="F34" s="1463">
        <v>690.61228091999988</v>
      </c>
      <c r="G34" s="1463">
        <v>1559.4725429100001</v>
      </c>
      <c r="H34" s="1778">
        <v>4948.3634113718281</v>
      </c>
      <c r="I34" s="1463">
        <v>309.79460852999995</v>
      </c>
      <c r="J34" s="1783">
        <v>19.505731899999997</v>
      </c>
      <c r="K34" s="1778">
        <v>5277.6637518018279</v>
      </c>
      <c r="L34" s="1778"/>
      <c r="M34" s="1463">
        <v>71.616463819999993</v>
      </c>
      <c r="N34" s="1783">
        <v>336.13863810999999</v>
      </c>
      <c r="O34" s="1463">
        <v>2.6200000000000003E-4</v>
      </c>
      <c r="P34" s="1783">
        <v>143.46360315999999</v>
      </c>
      <c r="Q34" s="1783">
        <v>36.751255999999998</v>
      </c>
      <c r="R34" s="1463">
        <v>1238.6784928537929</v>
      </c>
      <c r="S34" s="1463">
        <v>397.00229246806668</v>
      </c>
      <c r="T34" s="1196">
        <v>397.2211216167558</v>
      </c>
      <c r="U34" s="1787">
        <v>7898.5358818304421</v>
      </c>
      <c r="W34" s="1105"/>
    </row>
    <row r="35" spans="4:24" ht="16.5" hidden="1">
      <c r="D35" s="1767" t="s">
        <v>1175</v>
      </c>
      <c r="E35" s="1463">
        <v>2792.4452175590145</v>
      </c>
      <c r="F35" s="1463">
        <v>660.86046557999987</v>
      </c>
      <c r="G35" s="1463">
        <v>1569.2087216243722</v>
      </c>
      <c r="H35" s="1778">
        <v>5022.5144047633867</v>
      </c>
      <c r="I35" s="1463">
        <v>401.39234898888884</v>
      </c>
      <c r="J35" s="1783">
        <v>25.60620565</v>
      </c>
      <c r="K35" s="1778">
        <v>5449.5129594022756</v>
      </c>
      <c r="L35" s="1778"/>
      <c r="M35" s="1463">
        <v>80.952136050000007</v>
      </c>
      <c r="N35" s="1783">
        <v>307.70540565999994</v>
      </c>
      <c r="O35" s="1463">
        <v>6.9099999999999999E-4</v>
      </c>
      <c r="P35" s="1783">
        <v>159.36057850999998</v>
      </c>
      <c r="Q35" s="1783">
        <v>47.396741779999999</v>
      </c>
      <c r="R35" s="1463">
        <v>1243.4741178902352</v>
      </c>
      <c r="S35" s="1463">
        <v>407.69533586455083</v>
      </c>
      <c r="T35" s="1196">
        <v>384.02696015066266</v>
      </c>
      <c r="U35" s="1787">
        <v>8080.1249263077252</v>
      </c>
      <c r="W35" s="1105"/>
    </row>
    <row r="36" spans="4:24" ht="16.5" hidden="1">
      <c r="D36" s="1767" t="s">
        <v>1176</v>
      </c>
      <c r="E36" s="1463">
        <v>2734.8399574</v>
      </c>
      <c r="F36" s="1463">
        <v>722.94270606862892</v>
      </c>
      <c r="G36" s="1463">
        <v>1517.7093323732588</v>
      </c>
      <c r="H36" s="1778">
        <v>4975.4919958418877</v>
      </c>
      <c r="I36" s="1463">
        <v>435.08387154799283</v>
      </c>
      <c r="J36" s="1783">
        <v>50.900777472222224</v>
      </c>
      <c r="K36" s="1778">
        <v>5461.4766448621031</v>
      </c>
      <c r="L36" s="1778"/>
      <c r="M36" s="1463">
        <v>71.791027689999993</v>
      </c>
      <c r="N36" s="1783">
        <v>296.64341990999998</v>
      </c>
      <c r="O36" s="1463">
        <v>2.5850000000000001E-3</v>
      </c>
      <c r="P36" s="1783">
        <v>129.61451396000001</v>
      </c>
      <c r="Q36" s="1783">
        <v>46.151883979999994</v>
      </c>
      <c r="R36" s="1463">
        <v>1256.6078360483821</v>
      </c>
      <c r="S36" s="1463">
        <v>393.12728124983909</v>
      </c>
      <c r="T36" s="1196">
        <v>365.64104519994407</v>
      </c>
      <c r="U36" s="1787">
        <v>8021.0562379002686</v>
      </c>
      <c r="W36" s="1105"/>
      <c r="X36" s="1106"/>
    </row>
    <row r="37" spans="4:24" ht="16.5" hidden="1">
      <c r="D37" s="1767" t="s">
        <v>1177</v>
      </c>
      <c r="E37" s="1463">
        <v>2894.5440149900001</v>
      </c>
      <c r="F37" s="1463">
        <v>639.16132178000009</v>
      </c>
      <c r="G37" s="1463">
        <v>1553.3476952441088</v>
      </c>
      <c r="H37" s="1778">
        <v>5087.0530320141088</v>
      </c>
      <c r="I37" s="1463">
        <v>412.31207102703439</v>
      </c>
      <c r="J37" s="1783">
        <v>46.937000879999992</v>
      </c>
      <c r="K37" s="1778">
        <v>5546.3021039211435</v>
      </c>
      <c r="L37" s="1778"/>
      <c r="M37" s="1463">
        <v>80.840285190000003</v>
      </c>
      <c r="N37" s="1783">
        <v>290.62732425000002</v>
      </c>
      <c r="O37" s="1463">
        <v>2.42E-4</v>
      </c>
      <c r="P37" s="1783">
        <v>127.64220791</v>
      </c>
      <c r="Q37" s="1783">
        <v>41.248990770000006</v>
      </c>
      <c r="R37" s="1463">
        <v>1271.0437008796446</v>
      </c>
      <c r="S37" s="1463">
        <v>390.15579482999999</v>
      </c>
      <c r="T37" s="1196">
        <v>406.05615516694621</v>
      </c>
      <c r="U37" s="1787">
        <v>8153.9168049177342</v>
      </c>
      <c r="W37" s="1105"/>
      <c r="X37" s="1106"/>
    </row>
    <row r="38" spans="4:24" ht="16.5" hidden="1">
      <c r="D38" s="1767" t="s">
        <v>1178</v>
      </c>
      <c r="E38" s="1463">
        <v>2974.7667458500005</v>
      </c>
      <c r="F38" s="1463">
        <v>679.94743969194678</v>
      </c>
      <c r="G38" s="1463">
        <v>1534.91044889</v>
      </c>
      <c r="H38" s="1778">
        <v>5189.6246344319479</v>
      </c>
      <c r="I38" s="1463">
        <v>479.67633688000001</v>
      </c>
      <c r="J38" s="1783">
        <v>43.740091280000001</v>
      </c>
      <c r="K38" s="1778">
        <v>5713.0410625919476</v>
      </c>
      <c r="L38" s="1778"/>
      <c r="M38" s="1463">
        <v>74.118293359999996</v>
      </c>
      <c r="N38" s="1783">
        <v>276.83531446000001</v>
      </c>
      <c r="O38" s="1463">
        <v>7.2300000000000001E-4</v>
      </c>
      <c r="P38" s="1783">
        <v>151.67986212</v>
      </c>
      <c r="Q38" s="1783">
        <v>36.195229550000001</v>
      </c>
      <c r="R38" s="1463">
        <v>1276.8315935000001</v>
      </c>
      <c r="S38" s="1463">
        <v>382.31225025825972</v>
      </c>
      <c r="T38" s="1196">
        <v>408.44216679545343</v>
      </c>
      <c r="U38" s="1787">
        <v>8319.4564956356608</v>
      </c>
      <c r="W38" s="1105"/>
      <c r="X38" s="1106"/>
    </row>
    <row r="39" spans="4:24" ht="16.5" hidden="1">
      <c r="D39" s="1767" t="s">
        <v>1179</v>
      </c>
      <c r="E39" s="1463">
        <v>3115.2351674300003</v>
      </c>
      <c r="F39" s="1463">
        <v>605.11278675000005</v>
      </c>
      <c r="G39" s="1463">
        <v>1508.9431882399997</v>
      </c>
      <c r="H39" s="1778">
        <v>5229.2911424200001</v>
      </c>
      <c r="I39" s="1463">
        <v>433.78368558</v>
      </c>
      <c r="J39" s="1783">
        <v>43.051411780000002</v>
      </c>
      <c r="K39" s="1778">
        <v>5706.1262397800001</v>
      </c>
      <c r="L39" s="1778"/>
      <c r="M39" s="1463">
        <v>73.356665419999999</v>
      </c>
      <c r="N39" s="1783">
        <v>297.03845368000003</v>
      </c>
      <c r="O39" s="1463">
        <v>1.06E-4</v>
      </c>
      <c r="P39" s="1783">
        <v>162.36760419999999</v>
      </c>
      <c r="Q39" s="1783">
        <v>28.299002100000003</v>
      </c>
      <c r="R39" s="1463">
        <v>1293.5476294999999</v>
      </c>
      <c r="S39" s="1463">
        <v>397.17807607999998</v>
      </c>
      <c r="T39" s="1196">
        <v>385.87497431999986</v>
      </c>
      <c r="U39" s="1787">
        <v>8343.788751080001</v>
      </c>
      <c r="W39" s="1105"/>
      <c r="X39" s="1106"/>
    </row>
    <row r="40" spans="4:24" ht="16.5" hidden="1">
      <c r="D40" s="1767" t="s">
        <v>1180</v>
      </c>
      <c r="E40" s="1463">
        <v>3245.531386144</v>
      </c>
      <c r="F40" s="1463">
        <v>640.76424778000012</v>
      </c>
      <c r="G40" s="1463">
        <v>1467.5820048300002</v>
      </c>
      <c r="H40" s="1778">
        <v>5353.8776387540001</v>
      </c>
      <c r="I40" s="1463">
        <v>471.91937632999998</v>
      </c>
      <c r="J40" s="1783">
        <v>46.153050230000005</v>
      </c>
      <c r="K40" s="1778">
        <v>5871.9500653140003</v>
      </c>
      <c r="L40" s="1778"/>
      <c r="M40" s="1463">
        <v>43.862167939999999</v>
      </c>
      <c r="N40" s="1783">
        <v>289.65580975</v>
      </c>
      <c r="O40" s="1463">
        <v>2.1900000000000001E-4</v>
      </c>
      <c r="P40" s="1783">
        <v>142.19418146999999</v>
      </c>
      <c r="Q40" s="1783">
        <v>28.777627010000003</v>
      </c>
      <c r="R40" s="1463">
        <v>1313.3869587855211</v>
      </c>
      <c r="S40" s="1463">
        <v>350.50690121986366</v>
      </c>
      <c r="T40" s="1196">
        <v>436.85247287575004</v>
      </c>
      <c r="U40" s="1787">
        <v>8477.1864033651345</v>
      </c>
      <c r="W40" s="1105"/>
      <c r="X40" s="1106"/>
    </row>
    <row r="41" spans="4:24" ht="16.5" hidden="1">
      <c r="D41" s="1767" t="s">
        <v>1181</v>
      </c>
      <c r="E41" s="1463">
        <v>3329.782473331964</v>
      </c>
      <c r="F41" s="1463">
        <v>702.93200574000002</v>
      </c>
      <c r="G41" s="1463">
        <v>1471.65718758</v>
      </c>
      <c r="H41" s="1778">
        <v>5504.371666651964</v>
      </c>
      <c r="I41" s="1463">
        <v>510.90795286000002</v>
      </c>
      <c r="J41" s="1783">
        <v>42.165410880000003</v>
      </c>
      <c r="K41" s="1778">
        <v>6057.4450303919639</v>
      </c>
      <c r="L41" s="1778"/>
      <c r="M41" s="1463">
        <v>62.894354820000011</v>
      </c>
      <c r="N41" s="1783">
        <v>279.58974795</v>
      </c>
      <c r="O41" s="1463">
        <v>1.750127</v>
      </c>
      <c r="P41" s="1783">
        <v>191.46124326</v>
      </c>
      <c r="Q41" s="1783">
        <v>48.770437340000001</v>
      </c>
      <c r="R41" s="1463">
        <v>1384.0535634957025</v>
      </c>
      <c r="S41" s="1463">
        <v>376.74725877473753</v>
      </c>
      <c r="T41" s="1196">
        <v>412.1011170290173</v>
      </c>
      <c r="U41" s="1787">
        <v>8814.8128800614213</v>
      </c>
      <c r="W41" s="1105"/>
      <c r="X41" s="1106"/>
    </row>
    <row r="42" spans="4:24" ht="16.5" hidden="1">
      <c r="D42" s="1767"/>
      <c r="E42" s="1463"/>
      <c r="F42" s="1463"/>
      <c r="G42" s="1463"/>
      <c r="H42" s="1778"/>
      <c r="I42" s="1463"/>
      <c r="J42" s="1783"/>
      <c r="K42" s="1778"/>
      <c r="L42" s="1778"/>
      <c r="M42" s="1463"/>
      <c r="N42" s="1783"/>
      <c r="O42" s="1463"/>
      <c r="P42" s="1783"/>
      <c r="Q42" s="1783"/>
      <c r="R42" s="1463"/>
      <c r="S42" s="1463"/>
      <c r="T42" s="1196"/>
      <c r="U42" s="1787"/>
      <c r="W42" s="1105"/>
      <c r="X42" s="1106"/>
    </row>
    <row r="43" spans="4:24" ht="16.5">
      <c r="D43" s="1462">
        <v>2017</v>
      </c>
      <c r="E43" s="1463"/>
      <c r="F43" s="1463"/>
      <c r="G43" s="1463"/>
      <c r="H43" s="1778"/>
      <c r="I43" s="1463"/>
      <c r="J43" s="1783"/>
      <c r="K43" s="1778"/>
      <c r="L43" s="1778"/>
      <c r="M43" s="1463"/>
      <c r="N43" s="1783"/>
      <c r="O43" s="1463"/>
      <c r="P43" s="1783"/>
      <c r="Q43" s="1783"/>
      <c r="R43" s="1463"/>
      <c r="S43" s="1463"/>
      <c r="T43" s="1196"/>
      <c r="U43" s="1787"/>
      <c r="W43" s="1105"/>
      <c r="X43" s="1106"/>
    </row>
    <row r="44" spans="4:24" ht="16.5" hidden="1">
      <c r="D44" s="1767" t="s">
        <v>1170</v>
      </c>
      <c r="E44" s="1463">
        <v>3263.8413897999999</v>
      </c>
      <c r="F44" s="1463">
        <v>720.54395127999999</v>
      </c>
      <c r="G44" s="1463">
        <v>1544.9456556599998</v>
      </c>
      <c r="H44" s="1778">
        <v>5529.33099674</v>
      </c>
      <c r="I44" s="1463">
        <v>429.82866665</v>
      </c>
      <c r="J44" s="1783">
        <v>53.063724379999996</v>
      </c>
      <c r="K44" s="1778">
        <v>6012.22338777</v>
      </c>
      <c r="L44" s="1778"/>
      <c r="M44" s="1463">
        <v>50.56202403999999</v>
      </c>
      <c r="N44" s="1783">
        <v>271.21141288000001</v>
      </c>
      <c r="O44" s="1463">
        <v>2.4399999999999999E-4</v>
      </c>
      <c r="P44" s="1783">
        <v>104.54456906999999</v>
      </c>
      <c r="Q44" s="1783">
        <v>41.105951929999996</v>
      </c>
      <c r="R44" s="1463">
        <v>1360.1855958651963</v>
      </c>
      <c r="S44" s="1463">
        <v>395.72233977084448</v>
      </c>
      <c r="T44" s="1196">
        <v>406.58909812374998</v>
      </c>
      <c r="U44" s="1788">
        <v>8642.1446234497907</v>
      </c>
      <c r="W44" s="1105"/>
      <c r="X44" s="1106"/>
    </row>
    <row r="45" spans="4:24" ht="16.5" hidden="1">
      <c r="D45" s="1767" t="s">
        <v>1172</v>
      </c>
      <c r="E45" s="1463">
        <v>3325.8656400199993</v>
      </c>
      <c r="F45" s="1463">
        <v>721.95131235999986</v>
      </c>
      <c r="G45" s="1463">
        <v>1552.6445588399999</v>
      </c>
      <c r="H45" s="1778">
        <v>5600.461511219999</v>
      </c>
      <c r="I45" s="1463">
        <v>425.99593286000004</v>
      </c>
      <c r="J45" s="1783">
        <v>55.259641629999997</v>
      </c>
      <c r="K45" s="1778">
        <v>6081.7170857099991</v>
      </c>
      <c r="L45" s="1778"/>
      <c r="M45" s="1463">
        <v>59.329243549999994</v>
      </c>
      <c r="N45" s="1783">
        <v>270.84353483000001</v>
      </c>
      <c r="O45" s="1463">
        <v>1.8E-3</v>
      </c>
      <c r="P45" s="1783">
        <v>126.09016161999999</v>
      </c>
      <c r="Q45" s="1783">
        <v>43.353625940000001</v>
      </c>
      <c r="R45" s="1463">
        <v>1365.82189206</v>
      </c>
      <c r="S45" s="1463">
        <v>398.50626927999997</v>
      </c>
      <c r="T45" s="1196">
        <v>400.35530989154614</v>
      </c>
      <c r="U45" s="1788">
        <v>8746.0189228815452</v>
      </c>
      <c r="W45" s="1105"/>
      <c r="X45" s="1106"/>
    </row>
    <row r="46" spans="4:24" ht="16.5" hidden="1">
      <c r="D46" s="1767" t="s">
        <v>1173</v>
      </c>
      <c r="E46" s="1463">
        <v>3429.1557960421655</v>
      </c>
      <c r="F46" s="1463">
        <v>715.67917377483946</v>
      </c>
      <c r="G46" s="1463">
        <v>1529.85697624</v>
      </c>
      <c r="H46" s="1778">
        <v>5674.6919460570043</v>
      </c>
      <c r="I46" s="1463">
        <v>461.03666650999998</v>
      </c>
      <c r="J46" s="1783">
        <v>86.901100870000008</v>
      </c>
      <c r="K46" s="1778">
        <v>6222.6297134370043</v>
      </c>
      <c r="L46" s="1778"/>
      <c r="M46" s="1463">
        <v>60.161150110000001</v>
      </c>
      <c r="N46" s="1783">
        <v>249.55168918000004</v>
      </c>
      <c r="O46" s="1463">
        <v>1.752651</v>
      </c>
      <c r="P46" s="1783">
        <v>134.88065896999998</v>
      </c>
      <c r="Q46" s="1783">
        <v>41.88562245</v>
      </c>
      <c r="R46" s="1463">
        <v>1426.833416392496</v>
      </c>
      <c r="S46" s="1463">
        <v>422.42778071320862</v>
      </c>
      <c r="T46" s="1196">
        <v>435.68448953834991</v>
      </c>
      <c r="U46" s="1788">
        <v>8995.807171791057</v>
      </c>
      <c r="V46" s="1100"/>
    </row>
    <row r="47" spans="4:24" ht="16.5" hidden="1">
      <c r="D47" s="1767" t="s">
        <v>1174</v>
      </c>
      <c r="E47" s="1463">
        <v>3555.7850015262688</v>
      </c>
      <c r="F47" s="1463">
        <v>813.69463900999995</v>
      </c>
      <c r="G47" s="1463">
        <v>1530.7055772899996</v>
      </c>
      <c r="H47" s="1778">
        <v>5900.1852178262689</v>
      </c>
      <c r="I47" s="1463">
        <v>450.88675202999997</v>
      </c>
      <c r="J47" s="1783">
        <v>76.23401487000001</v>
      </c>
      <c r="K47" s="1778">
        <v>6427.3059847262684</v>
      </c>
      <c r="L47" s="1778"/>
      <c r="M47" s="1463">
        <v>63.29219561</v>
      </c>
      <c r="N47" s="1783">
        <v>251.13673176</v>
      </c>
      <c r="O47" s="1463">
        <v>3.143E-3</v>
      </c>
      <c r="P47" s="1783">
        <v>117.35326685000001</v>
      </c>
      <c r="Q47" s="1783">
        <v>41.887585239999993</v>
      </c>
      <c r="R47" s="1463">
        <v>1382.22646306</v>
      </c>
      <c r="S47" s="1463">
        <v>489.06752321000005</v>
      </c>
      <c r="T47" s="1196">
        <v>426.72272691382756</v>
      </c>
      <c r="U47" s="1788">
        <v>9198.9956203700949</v>
      </c>
      <c r="V47" s="1100"/>
    </row>
    <row r="48" spans="4:24" ht="16.5" hidden="1">
      <c r="D48" s="1767" t="s">
        <v>1165</v>
      </c>
      <c r="E48" s="1463">
        <v>3593.7203449337035</v>
      </c>
      <c r="F48" s="1463">
        <v>798.68827736000003</v>
      </c>
      <c r="G48" s="1463">
        <v>1558.41807921134</v>
      </c>
      <c r="H48" s="1778">
        <v>5950.8267015050442</v>
      </c>
      <c r="I48" s="1463">
        <v>454.61074123999998</v>
      </c>
      <c r="J48" s="1783">
        <v>75.103980629999995</v>
      </c>
      <c r="K48" s="1778">
        <v>6480.5414233750444</v>
      </c>
      <c r="L48" s="1778"/>
      <c r="M48" s="1463">
        <v>61.392925049999995</v>
      </c>
      <c r="N48" s="1783">
        <v>243.48294088</v>
      </c>
      <c r="O48" s="1463">
        <v>7.7099999999999998E-4</v>
      </c>
      <c r="P48" s="1783">
        <v>95.185926510000002</v>
      </c>
      <c r="Q48" s="1783">
        <v>42.243235749999997</v>
      </c>
      <c r="R48" s="1463">
        <v>1448.5973561658654</v>
      </c>
      <c r="S48" s="1463">
        <v>486.11112339642261</v>
      </c>
      <c r="T48" s="1196">
        <v>450.08587292852269</v>
      </c>
      <c r="U48" s="1788">
        <v>9307.6415750558554</v>
      </c>
      <c r="V48" s="1100"/>
    </row>
    <row r="49" spans="4:23" ht="16.5">
      <c r="D49" s="1463" t="s">
        <v>1175</v>
      </c>
      <c r="E49" s="1463">
        <v>3851.4294433476884</v>
      </c>
      <c r="F49" s="1463">
        <v>825.61529044222209</v>
      </c>
      <c r="G49" s="1463">
        <v>1538.8655222399968</v>
      </c>
      <c r="H49" s="1778">
        <v>6215.910256029907</v>
      </c>
      <c r="I49" s="1463">
        <v>497.60519270999998</v>
      </c>
      <c r="J49" s="1783">
        <v>73.71479552000001</v>
      </c>
      <c r="K49" s="1778">
        <v>6787.2302442599066</v>
      </c>
      <c r="L49" s="1778"/>
      <c r="M49" s="1463">
        <v>65.667461230000001</v>
      </c>
      <c r="N49" s="1783">
        <v>259.49005639999001</v>
      </c>
      <c r="O49" s="1463">
        <v>6.9399999999999996E-4</v>
      </c>
      <c r="P49" s="1783">
        <v>108.8537695699999</v>
      </c>
      <c r="Q49" s="1783">
        <v>46.601914539999996</v>
      </c>
      <c r="R49" s="1463">
        <v>1455.9249451428657</v>
      </c>
      <c r="S49" s="1463">
        <v>533.46579674250893</v>
      </c>
      <c r="T49" s="1196">
        <v>445.58120404854265</v>
      </c>
      <c r="U49" s="1788">
        <v>9702.8160859338132</v>
      </c>
      <c r="V49" s="1100"/>
    </row>
    <row r="50" spans="4:23" ht="16.5">
      <c r="D50" s="1463" t="s">
        <v>1176</v>
      </c>
      <c r="E50" s="1463">
        <v>3844.9715036600001</v>
      </c>
      <c r="F50" s="1463">
        <v>837.19454764</v>
      </c>
      <c r="G50" s="1463">
        <v>1600.1047615400003</v>
      </c>
      <c r="H50" s="1778">
        <v>6282.2708128400009</v>
      </c>
      <c r="I50" s="1463">
        <v>502.96814068000003</v>
      </c>
      <c r="J50" s="1783">
        <v>78.05941709999999</v>
      </c>
      <c r="K50" s="1778">
        <v>6863.2983706200012</v>
      </c>
      <c r="L50" s="1778"/>
      <c r="M50" s="1463">
        <v>66.282583370000012</v>
      </c>
      <c r="N50" s="1783">
        <v>162.17942017999999</v>
      </c>
      <c r="O50" s="1463">
        <v>0</v>
      </c>
      <c r="P50" s="1783">
        <v>99.496557079999988</v>
      </c>
      <c r="Q50" s="1783">
        <v>35.579930390000001</v>
      </c>
      <c r="R50" s="1463">
        <v>1463.1631317358656</v>
      </c>
      <c r="S50" s="1463">
        <v>513.55037635999997</v>
      </c>
      <c r="T50" s="1196">
        <v>450.74433496146293</v>
      </c>
      <c r="U50" s="1788">
        <v>9654.2947046973295</v>
      </c>
      <c r="V50" s="1100"/>
      <c r="W50" s="1105"/>
    </row>
    <row r="51" spans="4:23" ht="16.5">
      <c r="D51" s="1463" t="s">
        <v>1177</v>
      </c>
      <c r="E51" s="1463">
        <v>4257.1832043039622</v>
      </c>
      <c r="F51" s="1463">
        <v>927.48361763000014</v>
      </c>
      <c r="G51" s="1463">
        <v>1604.9014419896623</v>
      </c>
      <c r="H51" s="1778">
        <v>6789.5682639236247</v>
      </c>
      <c r="I51" s="1463">
        <v>451.20955907999996</v>
      </c>
      <c r="J51" s="1783">
        <v>88.33096737999999</v>
      </c>
      <c r="K51" s="1778">
        <v>7329.1087903836251</v>
      </c>
      <c r="L51" s="1778"/>
      <c r="M51" s="1463">
        <v>71.054380199999997</v>
      </c>
      <c r="N51" s="1783">
        <v>158.16611010999998</v>
      </c>
      <c r="O51" s="1463">
        <v>1.7899999999999999E-3</v>
      </c>
      <c r="P51" s="1783">
        <v>79.123596789999894</v>
      </c>
      <c r="Q51" s="1783">
        <v>22.829017</v>
      </c>
      <c r="R51" s="1463">
        <v>1478.4295585185953</v>
      </c>
      <c r="S51" s="1463">
        <v>531.8220265557992</v>
      </c>
      <c r="T51" s="1196">
        <v>454.94473195201624</v>
      </c>
      <c r="U51" s="1788">
        <v>10125.480001510034</v>
      </c>
      <c r="V51" s="1100"/>
      <c r="W51" s="1105"/>
    </row>
    <row r="52" spans="4:23" ht="16.5">
      <c r="D52" s="1463" t="s">
        <v>1178</v>
      </c>
      <c r="E52" s="1463">
        <v>4622.2041921014843</v>
      </c>
      <c r="F52" s="1463">
        <v>932.37358854999991</v>
      </c>
      <c r="G52" s="1463">
        <v>1571.4346816100001</v>
      </c>
      <c r="H52" s="1778">
        <v>7126.012462261484</v>
      </c>
      <c r="I52" s="1463">
        <v>383.42116583000001</v>
      </c>
      <c r="J52" s="1783">
        <v>55.196225850000005</v>
      </c>
      <c r="K52" s="1778">
        <v>7564.6298539414838</v>
      </c>
      <c r="L52" s="1778"/>
      <c r="M52" s="1463">
        <v>55.830256380000002</v>
      </c>
      <c r="N52" s="1783">
        <v>151.05628268000001</v>
      </c>
      <c r="O52" s="1463">
        <v>3.3860000000000001E-3</v>
      </c>
      <c r="P52" s="1783">
        <v>67.364964720000003</v>
      </c>
      <c r="Q52" s="1783">
        <v>32.113205399999998</v>
      </c>
      <c r="R52" s="1463">
        <v>1494.5203352000001</v>
      </c>
      <c r="S52" s="1463">
        <v>472.8301242</v>
      </c>
      <c r="T52" s="1196">
        <v>465.18637594999996</v>
      </c>
      <c r="U52" s="1788">
        <v>10303.534784471485</v>
      </c>
      <c r="V52" s="1100"/>
      <c r="W52" s="1105"/>
    </row>
    <row r="53" spans="4:23" ht="16.5">
      <c r="D53" s="1463" t="s">
        <v>1179</v>
      </c>
      <c r="E53" s="1463">
        <v>4825.7853915121641</v>
      </c>
      <c r="F53" s="1463">
        <v>1010.75010201</v>
      </c>
      <c r="G53" s="1463">
        <v>1460.8193427710737</v>
      </c>
      <c r="H53" s="1778">
        <v>7297.3548362932379</v>
      </c>
      <c r="I53" s="1463">
        <v>410.73263550999997</v>
      </c>
      <c r="J53" s="1783">
        <v>43.095620150000002</v>
      </c>
      <c r="K53" s="1778">
        <v>7751.1830919532376</v>
      </c>
      <c r="L53" s="1778"/>
      <c r="M53" s="1463">
        <v>62.975355280000002</v>
      </c>
      <c r="N53" s="1783">
        <v>153.93376053999998</v>
      </c>
      <c r="O53" s="1463">
        <v>1.4610000000000001E-3</v>
      </c>
      <c r="P53" s="1783">
        <v>73.145237819999906</v>
      </c>
      <c r="Q53" s="1783">
        <v>42.038115399999995</v>
      </c>
      <c r="R53" s="1463">
        <v>1537.4967501885446</v>
      </c>
      <c r="S53" s="1463">
        <v>432.36915462143554</v>
      </c>
      <c r="T53" s="1196">
        <v>511.74501482438001</v>
      </c>
      <c r="U53" s="1788">
        <v>10564.887941627598</v>
      </c>
      <c r="V53" s="1100"/>
      <c r="W53" s="1105"/>
    </row>
    <row r="54" spans="4:23" ht="16.5">
      <c r="D54" s="1463" t="s">
        <v>1180</v>
      </c>
      <c r="E54" s="1463">
        <v>5090.6673248378193</v>
      </c>
      <c r="F54" s="1463">
        <v>1047.8506799460697</v>
      </c>
      <c r="G54" s="1463">
        <v>1450.1913213961006</v>
      </c>
      <c r="H54" s="1778">
        <v>7588.7093261799891</v>
      </c>
      <c r="I54" s="1463">
        <v>454.85193517393049</v>
      </c>
      <c r="J54" s="1783">
        <v>34.748452969999995</v>
      </c>
      <c r="K54" s="1778">
        <v>8078.3097143239193</v>
      </c>
      <c r="L54" s="1778"/>
      <c r="M54" s="1463">
        <v>66.482775759999996</v>
      </c>
      <c r="N54" s="1783">
        <v>151.3246552</v>
      </c>
      <c r="O54" s="1463">
        <v>4.6200000000000001E-4</v>
      </c>
      <c r="P54" s="1783">
        <v>84.492422829999924</v>
      </c>
      <c r="Q54" s="1783">
        <v>60.1874854</v>
      </c>
      <c r="R54" s="1463">
        <v>1562.6590214029854</v>
      </c>
      <c r="S54" s="1463">
        <v>417.70735834788093</v>
      </c>
      <c r="T54" s="1196">
        <v>534.30898356460955</v>
      </c>
      <c r="U54" s="1788">
        <v>10955.472878829394</v>
      </c>
      <c r="V54" s="1100"/>
      <c r="W54" s="1105"/>
    </row>
    <row r="55" spans="4:23" ht="16.5">
      <c r="D55" s="1463" t="s">
        <v>1181</v>
      </c>
      <c r="E55" s="1463">
        <v>5144.4672701755317</v>
      </c>
      <c r="F55" s="1463">
        <v>1127.4243989385141</v>
      </c>
      <c r="G55" s="1463">
        <v>1401.7250353067766</v>
      </c>
      <c r="H55" s="1778">
        <v>7673.6167044208223</v>
      </c>
      <c r="I55" s="1463">
        <v>407.78876410657534</v>
      </c>
      <c r="J55" s="1783">
        <v>94.605251680000009</v>
      </c>
      <c r="K55" s="1778">
        <v>8176.0107202073978</v>
      </c>
      <c r="L55" s="1778"/>
      <c r="M55" s="1463">
        <v>68.638469539999988</v>
      </c>
      <c r="N55" s="1783">
        <v>173.05946327999999</v>
      </c>
      <c r="O55" s="1463">
        <v>113.72709715342465</v>
      </c>
      <c r="P55" s="1783">
        <v>100.66066630999991</v>
      </c>
      <c r="Q55" s="1783">
        <v>6.1527459999999996</v>
      </c>
      <c r="R55" s="1463">
        <v>1663.057435211369</v>
      </c>
      <c r="S55" s="1463">
        <v>508.32677349570514</v>
      </c>
      <c r="T55" s="1196">
        <v>508.06873114399554</v>
      </c>
      <c r="U55" s="1788">
        <v>11317.702102341891</v>
      </c>
      <c r="V55" s="1100"/>
      <c r="W55" s="1105"/>
    </row>
    <row r="56" spans="4:23" ht="16.5">
      <c r="D56" s="1767"/>
      <c r="E56" s="1463"/>
      <c r="F56" s="1463"/>
      <c r="G56" s="1463"/>
      <c r="H56" s="1778"/>
      <c r="I56" s="1463"/>
      <c r="J56" s="1783"/>
      <c r="K56" s="1778"/>
      <c r="L56" s="1778"/>
      <c r="M56" s="1463"/>
      <c r="N56" s="1783"/>
      <c r="O56" s="1463"/>
      <c r="P56" s="1783"/>
      <c r="Q56" s="1783"/>
      <c r="R56" s="1463"/>
      <c r="S56" s="1463"/>
      <c r="T56" s="1196"/>
      <c r="U56" s="1788"/>
      <c r="V56" s="1100"/>
      <c r="W56" s="1105"/>
    </row>
    <row r="57" spans="4:23" ht="16.5">
      <c r="D57" s="1462">
        <v>2018</v>
      </c>
      <c r="E57" s="1463"/>
      <c r="F57" s="1463"/>
      <c r="G57" s="1463"/>
      <c r="H57" s="1778"/>
      <c r="I57" s="1463"/>
      <c r="J57" s="1783"/>
      <c r="K57" s="1778"/>
      <c r="L57" s="1778"/>
      <c r="M57" s="1463"/>
      <c r="N57" s="1783"/>
      <c r="O57" s="1463"/>
      <c r="P57" s="1783"/>
      <c r="Q57" s="1783"/>
      <c r="R57" s="1463"/>
      <c r="S57" s="1463"/>
      <c r="T57" s="1196"/>
      <c r="U57" s="1788"/>
      <c r="V57" s="1100"/>
      <c r="W57" s="1105"/>
    </row>
    <row r="58" spans="4:23" ht="16.5">
      <c r="D58" s="1463" t="s">
        <v>345</v>
      </c>
      <c r="E58" s="1463">
        <v>4640.1580397039706</v>
      </c>
      <c r="F58" s="1463">
        <v>1008.0986013499999</v>
      </c>
      <c r="G58" s="1463">
        <v>1453.9588878499999</v>
      </c>
      <c r="H58" s="1778">
        <v>7102.2155289039702</v>
      </c>
      <c r="I58" s="1463">
        <v>406.5236319168493</v>
      </c>
      <c r="J58" s="1783">
        <v>107.32961225</v>
      </c>
      <c r="K58" s="1778">
        <v>7616.0687730708196</v>
      </c>
      <c r="L58" s="1778"/>
      <c r="M58" s="1463">
        <v>65.056192399999986</v>
      </c>
      <c r="N58" s="1783">
        <v>444.82140441999991</v>
      </c>
      <c r="O58" s="1463">
        <v>115.10079989315069</v>
      </c>
      <c r="P58" s="1783">
        <v>49.071219619999894</v>
      </c>
      <c r="Q58" s="1783">
        <v>2.6001240000000001</v>
      </c>
      <c r="R58" s="1463">
        <v>1645.3069845884827</v>
      </c>
      <c r="S58" s="1463">
        <v>500.95618001648239</v>
      </c>
      <c r="T58" s="1196">
        <v>522.11722382095036</v>
      </c>
      <c r="U58" s="1788">
        <v>10961.098901829886</v>
      </c>
      <c r="V58" s="1100"/>
      <c r="W58" s="1105"/>
    </row>
    <row r="59" spans="4:23" ht="16.5">
      <c r="D59" s="1463" t="s">
        <v>334</v>
      </c>
      <c r="E59" s="1463">
        <v>4633.6845051968294</v>
      </c>
      <c r="F59" s="1463">
        <v>989.23017406000019</v>
      </c>
      <c r="G59" s="1463">
        <v>1458.7971622431962</v>
      </c>
      <c r="H59" s="1778">
        <v>7081.7118415000259</v>
      </c>
      <c r="I59" s="1463">
        <v>418.72944761958905</v>
      </c>
      <c r="J59" s="1783">
        <v>101.23775704000001</v>
      </c>
      <c r="K59" s="1778">
        <v>7601.6790461596147</v>
      </c>
      <c r="L59" s="1778"/>
      <c r="M59" s="1463">
        <v>75.354271210000007</v>
      </c>
      <c r="N59" s="1783">
        <v>435.44912746999989</v>
      </c>
      <c r="O59" s="1463">
        <v>111.23280829041097</v>
      </c>
      <c r="P59" s="1783">
        <v>92.782858959999999</v>
      </c>
      <c r="Q59" s="1783">
        <v>2.9202620000000001</v>
      </c>
      <c r="R59" s="1463">
        <v>1620.06144502746</v>
      </c>
      <c r="S59" s="1463">
        <v>507.81620508027265</v>
      </c>
      <c r="T59" s="1196">
        <v>511.01829423990102</v>
      </c>
      <c r="U59" s="1788">
        <v>10958.314318437659</v>
      </c>
      <c r="V59" s="1100"/>
      <c r="W59" s="1105"/>
    </row>
    <row r="60" spans="4:23" ht="16.5">
      <c r="D60" s="1463" t="s">
        <v>335</v>
      </c>
      <c r="E60" s="1463">
        <v>4732.940042455597</v>
      </c>
      <c r="F60" s="1463">
        <v>1007.48467792</v>
      </c>
      <c r="G60" s="1463">
        <v>1490.9524305724719</v>
      </c>
      <c r="H60" s="1778">
        <v>7231.3771509480684</v>
      </c>
      <c r="I60" s="1463">
        <v>364.97422135123287</v>
      </c>
      <c r="J60" s="1783">
        <v>114.69311413</v>
      </c>
      <c r="K60" s="1778">
        <v>7711.0444864293013</v>
      </c>
      <c r="L60" s="1778"/>
      <c r="M60" s="1463">
        <v>77.311811779999999</v>
      </c>
      <c r="N60" s="1783">
        <v>460.84165721000005</v>
      </c>
      <c r="O60" s="1463">
        <v>140.4682065987671</v>
      </c>
      <c r="P60" s="1783">
        <v>89.244844429999901</v>
      </c>
      <c r="Q60" s="1783">
        <v>6.9068240000000003</v>
      </c>
      <c r="R60" s="1463">
        <v>1654.7346493907921</v>
      </c>
      <c r="S60" s="1463">
        <v>504.12690473780975</v>
      </c>
      <c r="T60" s="1196">
        <v>523.44944508994615</v>
      </c>
      <c r="U60" s="1788">
        <v>11168.128829666617</v>
      </c>
      <c r="V60" s="1100"/>
      <c r="W60" s="1105"/>
    </row>
    <row r="61" spans="4:23" ht="16.5">
      <c r="D61" s="1463" t="s">
        <v>336</v>
      </c>
      <c r="E61" s="1463">
        <v>4907.6998775576667</v>
      </c>
      <c r="F61" s="1463">
        <v>1066.6154588999998</v>
      </c>
      <c r="G61" s="1463">
        <v>1374.6404838699998</v>
      </c>
      <c r="H61" s="1778">
        <v>7348.9558203276665</v>
      </c>
      <c r="I61" s="1463">
        <v>387.75559248000002</v>
      </c>
      <c r="J61" s="1783">
        <v>95.572355989999991</v>
      </c>
      <c r="K61" s="1778">
        <v>7832.2837687976662</v>
      </c>
      <c r="L61" s="1778"/>
      <c r="M61" s="1463">
        <v>83.964910090000004</v>
      </c>
      <c r="N61" s="1783">
        <v>453.14649175</v>
      </c>
      <c r="O61" s="1463">
        <v>82.369893000000005</v>
      </c>
      <c r="P61" s="1783">
        <v>68.787453479999897</v>
      </c>
      <c r="Q61" s="1783">
        <v>16.085114999999998</v>
      </c>
      <c r="R61" s="1463">
        <v>1641.8864138445913</v>
      </c>
      <c r="S61" s="1463">
        <v>531.97813153726054</v>
      </c>
      <c r="T61" s="1196">
        <v>566.97111324276671</v>
      </c>
      <c r="U61" s="1788">
        <v>11277.473290742284</v>
      </c>
      <c r="V61" s="1100"/>
      <c r="W61" s="1105"/>
    </row>
    <row r="62" spans="4:23" ht="16.5">
      <c r="D62" s="1463" t="s">
        <v>337</v>
      </c>
      <c r="E62" s="1463">
        <v>5172.9123898845992</v>
      </c>
      <c r="F62" s="1463">
        <v>1138.23384276</v>
      </c>
      <c r="G62" s="1463">
        <v>1442.4609526000002</v>
      </c>
      <c r="H62" s="1778">
        <v>7753.6071852445993</v>
      </c>
      <c r="I62" s="1463">
        <v>442.79988907000001</v>
      </c>
      <c r="J62" s="1783">
        <v>107.36942707999999</v>
      </c>
      <c r="K62" s="1778">
        <v>8303.7765013945991</v>
      </c>
      <c r="L62" s="1778"/>
      <c r="M62" s="1463">
        <v>88.015271530000007</v>
      </c>
      <c r="N62" s="1783">
        <v>554.02863906999994</v>
      </c>
      <c r="O62" s="1463">
        <v>101.47093003999998</v>
      </c>
      <c r="P62" s="1783">
        <v>94.907752529999911</v>
      </c>
      <c r="Q62" s="1783">
        <v>19.885581819999992</v>
      </c>
      <c r="R62" s="1463">
        <v>1671.5387978497442</v>
      </c>
      <c r="S62" s="1463">
        <v>458.92687750790435</v>
      </c>
      <c r="T62" s="1196">
        <v>526.52107582150632</v>
      </c>
      <c r="U62" s="1788">
        <v>11819.071427563753</v>
      </c>
      <c r="V62" s="1100"/>
      <c r="W62" s="1105"/>
    </row>
    <row r="63" spans="4:23" ht="16.5">
      <c r="D63" s="1463" t="s">
        <v>346</v>
      </c>
      <c r="E63" s="1463">
        <v>5650.5665010527191</v>
      </c>
      <c r="F63" s="1463">
        <v>1274.6622250599999</v>
      </c>
      <c r="G63" s="1463">
        <v>1459.1403670099999</v>
      </c>
      <c r="H63" s="1778">
        <v>8384.3690931227193</v>
      </c>
      <c r="I63" s="1463">
        <v>438.00661485000001</v>
      </c>
      <c r="J63" s="1783">
        <v>89.210617569999997</v>
      </c>
      <c r="K63" s="1778">
        <v>8911.5863255427194</v>
      </c>
      <c r="L63" s="1778"/>
      <c r="M63" s="1463">
        <v>66.844083670000003</v>
      </c>
      <c r="N63" s="1783">
        <v>554.02396983000006</v>
      </c>
      <c r="O63" s="1463">
        <v>119.81070584</v>
      </c>
      <c r="P63" s="1783">
        <v>173.37155335999989</v>
      </c>
      <c r="Q63" s="1783">
        <v>21.559360819999991</v>
      </c>
      <c r="R63" s="1463">
        <v>1707.5459180251451</v>
      </c>
      <c r="S63" s="1463">
        <v>551.39050065991353</v>
      </c>
      <c r="T63" s="1196">
        <v>565.69439531909984</v>
      </c>
      <c r="U63" s="1788">
        <v>12671.826813066877</v>
      </c>
      <c r="V63" s="1100"/>
      <c r="W63" s="1105"/>
    </row>
    <row r="64" spans="4:23" ht="16.5">
      <c r="D64" s="1463" t="s">
        <v>347</v>
      </c>
      <c r="E64" s="1463">
        <v>5902.3079574200001</v>
      </c>
      <c r="F64" s="1463">
        <v>1415.2872044999999</v>
      </c>
      <c r="G64" s="1463">
        <v>1501.5207666600002</v>
      </c>
      <c r="H64" s="1778">
        <v>8819.1159285800004</v>
      </c>
      <c r="I64" s="1463">
        <v>424.44608998000001</v>
      </c>
      <c r="J64" s="1783">
        <v>33.130770499999997</v>
      </c>
      <c r="K64" s="1778">
        <v>9276.69278906</v>
      </c>
      <c r="L64" s="1778"/>
      <c r="M64" s="1463">
        <v>89.499333240000013</v>
      </c>
      <c r="N64" s="1783">
        <v>545.07169520000002</v>
      </c>
      <c r="O64" s="1463">
        <v>118.9449662</v>
      </c>
      <c r="P64" s="1783">
        <v>132.92324583999999</v>
      </c>
      <c r="Q64" s="1783">
        <v>32.602911769999992</v>
      </c>
      <c r="R64" s="1463">
        <v>1846.0272555129002</v>
      </c>
      <c r="S64" s="1463">
        <v>611.35543159000008</v>
      </c>
      <c r="T64" s="1196">
        <v>623.3700522803482</v>
      </c>
      <c r="U64" s="1788">
        <v>13276.48768069325</v>
      </c>
      <c r="V64" s="1100"/>
      <c r="W64" s="1105"/>
    </row>
    <row r="65" spans="4:24" ht="16.5">
      <c r="D65" s="1463" t="s">
        <v>340</v>
      </c>
      <c r="E65" s="1463">
        <v>6005.6697417899995</v>
      </c>
      <c r="F65" s="1463">
        <v>1362.5762791</v>
      </c>
      <c r="G65" s="1463">
        <v>1524.2440283799999</v>
      </c>
      <c r="H65" s="1778">
        <v>8892.4900492699999</v>
      </c>
      <c r="I65" s="1463">
        <v>399.59583244999999</v>
      </c>
      <c r="J65" s="1783">
        <v>32.391876449999998</v>
      </c>
      <c r="K65" s="1778">
        <v>9324.47775817</v>
      </c>
      <c r="L65" s="1778"/>
      <c r="M65" s="1463">
        <v>66.484455339999997</v>
      </c>
      <c r="N65" s="1783">
        <v>535.41665907999993</v>
      </c>
      <c r="O65" s="1463">
        <v>136.95058765000002</v>
      </c>
      <c r="P65" s="1783">
        <v>119.52598335</v>
      </c>
      <c r="Q65" s="1783">
        <v>33.341071819999996</v>
      </c>
      <c r="R65" s="1463">
        <v>1882.9295521029001</v>
      </c>
      <c r="S65" s="1463">
        <v>647.67365322000001</v>
      </c>
      <c r="T65" s="1196">
        <v>611.19079338710014</v>
      </c>
      <c r="U65" s="1788">
        <v>13357.99051412</v>
      </c>
      <c r="V65" s="1100"/>
      <c r="W65" s="1105"/>
    </row>
    <row r="66" spans="4:24" ht="16.5">
      <c r="D66" s="1463" t="s">
        <v>341</v>
      </c>
      <c r="E66" s="1463">
        <v>6281.6944323591079</v>
      </c>
      <c r="F66" s="1463">
        <v>1421.7637767599999</v>
      </c>
      <c r="G66" s="1463">
        <v>1488.98123553</v>
      </c>
      <c r="H66" s="1778">
        <v>9192.4394446491078</v>
      </c>
      <c r="I66" s="1463">
        <v>439.00424376999996</v>
      </c>
      <c r="J66" s="1783">
        <v>44.6276285</v>
      </c>
      <c r="K66" s="1778">
        <v>9676.0713169191076</v>
      </c>
      <c r="L66" s="1778"/>
      <c r="M66" s="1463">
        <v>52.419974549999999</v>
      </c>
      <c r="N66" s="1783">
        <v>559.36023521000004</v>
      </c>
      <c r="O66" s="1463">
        <v>142.24429423000001</v>
      </c>
      <c r="P66" s="1783">
        <v>129.10484701999991</v>
      </c>
      <c r="Q66" s="1783">
        <v>46.596877589999991</v>
      </c>
      <c r="R66" s="1463">
        <v>1913.4496755131038</v>
      </c>
      <c r="S66" s="1463">
        <v>637.41203837260036</v>
      </c>
      <c r="T66" s="1196">
        <v>629.73125024737715</v>
      </c>
      <c r="U66" s="1788">
        <v>13786.390509652188</v>
      </c>
      <c r="V66" s="1100"/>
      <c r="W66" s="1105"/>
    </row>
    <row r="67" spans="4:24" ht="16.5">
      <c r="D67" s="1463" t="s">
        <v>342</v>
      </c>
      <c r="E67" s="1463">
        <v>6345.663278445787</v>
      </c>
      <c r="F67" s="1463">
        <v>1390.0029425</v>
      </c>
      <c r="G67" s="1463">
        <v>1427.83438495</v>
      </c>
      <c r="H67" s="1778">
        <v>9163.5006058957879</v>
      </c>
      <c r="I67" s="1463">
        <v>435.15945777999997</v>
      </c>
      <c r="J67" s="1783">
        <v>52.159468140000001</v>
      </c>
      <c r="K67" s="1778">
        <v>9650.8195318157887</v>
      </c>
      <c r="L67" s="1778"/>
      <c r="M67" s="1463">
        <v>61.703768339999996</v>
      </c>
      <c r="N67" s="1783">
        <v>581.35732227999995</v>
      </c>
      <c r="O67" s="1463">
        <v>147.58860280000002</v>
      </c>
      <c r="P67" s="1783">
        <v>93.390800489999904</v>
      </c>
      <c r="Q67" s="1783">
        <v>42.026500089999992</v>
      </c>
      <c r="R67" s="1463">
        <v>1957.6133645455127</v>
      </c>
      <c r="S67" s="1463">
        <v>647.52492727260017</v>
      </c>
      <c r="T67" s="1196">
        <v>655.65365777443901</v>
      </c>
      <c r="U67" s="1788">
        <v>13837.67847540834</v>
      </c>
      <c r="V67" s="1100"/>
      <c r="W67" s="1105"/>
    </row>
    <row r="68" spans="4:24" ht="16.5">
      <c r="D68" s="1463" t="s">
        <v>343</v>
      </c>
      <c r="E68" s="1463">
        <v>6419.7757708218251</v>
      </c>
      <c r="F68" s="1463">
        <v>1329.3668346599998</v>
      </c>
      <c r="G68" s="1463">
        <v>1430.4271657451163</v>
      </c>
      <c r="H68" s="1778">
        <v>9179.5697712269412</v>
      </c>
      <c r="I68" s="1463">
        <v>366.82434396027401</v>
      </c>
      <c r="J68" s="1783">
        <v>48.714589439999997</v>
      </c>
      <c r="K68" s="1778">
        <v>9595.108704627215</v>
      </c>
      <c r="L68" s="1778"/>
      <c r="M68" s="1463">
        <v>50.864725749999998</v>
      </c>
      <c r="N68" s="1783">
        <v>543.14999154999998</v>
      </c>
      <c r="O68" s="1463">
        <v>213.74942600972602</v>
      </c>
      <c r="P68" s="1783">
        <v>74.768425139999891</v>
      </c>
      <c r="Q68" s="1783">
        <v>42.314243089999991</v>
      </c>
      <c r="R68" s="1463">
        <v>1991.5574959763001</v>
      </c>
      <c r="S68" s="1463">
        <v>633.21181108299902</v>
      </c>
      <c r="T68" s="1196">
        <v>702.05711075319243</v>
      </c>
      <c r="U68" s="1788">
        <v>13846.781933979433</v>
      </c>
      <c r="V68" s="1100"/>
      <c r="W68" s="1105"/>
    </row>
    <row r="69" spans="4:24" ht="16.5">
      <c r="D69" s="1463" t="s">
        <v>344</v>
      </c>
      <c r="E69" s="1463">
        <v>6601.1098215560087</v>
      </c>
      <c r="F69" s="1463">
        <v>1322.2376326399999</v>
      </c>
      <c r="G69" s="1463">
        <v>1508.9024689199998</v>
      </c>
      <c r="H69" s="1778">
        <v>9432.2499231160073</v>
      </c>
      <c r="I69" s="1463">
        <v>394.52796342452046</v>
      </c>
      <c r="J69" s="1783">
        <v>41.266996720000002</v>
      </c>
      <c r="K69" s="1778">
        <v>9868.0448832605271</v>
      </c>
      <c r="L69" s="1778"/>
      <c r="M69" s="1463">
        <v>58.584035800000002</v>
      </c>
      <c r="N69" s="1783">
        <v>524.7307158000001</v>
      </c>
      <c r="O69" s="1463">
        <v>229.58828910547945</v>
      </c>
      <c r="P69" s="1783">
        <v>187.78195351999989</v>
      </c>
      <c r="Q69" s="1783">
        <v>39.04836122999999</v>
      </c>
      <c r="R69" s="1463">
        <v>2057.7197820937513</v>
      </c>
      <c r="S69" s="1463">
        <v>573.76064919294549</v>
      </c>
      <c r="T69" s="1196">
        <v>699.69900407775901</v>
      </c>
      <c r="U69" s="1788">
        <v>14238.957674080462</v>
      </c>
      <c r="V69" s="1100"/>
      <c r="W69" s="1105"/>
      <c r="X69" s="1100"/>
    </row>
    <row r="70" spans="4:24" ht="16.5">
      <c r="D70" s="1463"/>
      <c r="E70" s="1463"/>
      <c r="F70" s="1463"/>
      <c r="G70" s="1463"/>
      <c r="H70" s="1778"/>
      <c r="I70" s="1463"/>
      <c r="J70" s="1783"/>
      <c r="K70" s="1778"/>
      <c r="L70" s="1778"/>
      <c r="M70" s="1463"/>
      <c r="N70" s="1783"/>
      <c r="O70" s="1463"/>
      <c r="P70" s="1783"/>
      <c r="Q70" s="1783"/>
      <c r="R70" s="1463"/>
      <c r="S70" s="1463"/>
      <c r="T70" s="1196"/>
      <c r="U70" s="1788"/>
      <c r="V70" s="1100"/>
      <c r="W70" s="1105"/>
      <c r="X70" s="1100"/>
    </row>
    <row r="71" spans="4:24" ht="16.5">
      <c r="D71" s="1464">
        <v>2019</v>
      </c>
      <c r="E71" s="1463"/>
      <c r="F71" s="1463"/>
      <c r="G71" s="1463"/>
      <c r="H71" s="1778"/>
      <c r="I71" s="1463"/>
      <c r="J71" s="1783"/>
      <c r="K71" s="1778"/>
      <c r="L71" s="1778"/>
      <c r="M71" s="1463"/>
      <c r="N71" s="1783"/>
      <c r="O71" s="1463"/>
      <c r="P71" s="1783"/>
      <c r="Q71" s="1783"/>
      <c r="R71" s="1463"/>
      <c r="S71" s="1463"/>
      <c r="T71" s="1196"/>
      <c r="U71" s="1788"/>
      <c r="V71" s="1100"/>
      <c r="W71" s="1105"/>
      <c r="X71" s="1100"/>
    </row>
    <row r="72" spans="4:24" ht="16.5">
      <c r="D72" s="1463" t="s">
        <v>345</v>
      </c>
      <c r="E72" s="1463">
        <v>6626.6171385437447</v>
      </c>
      <c r="F72" s="1463">
        <v>1155.94986092</v>
      </c>
      <c r="G72" s="1463">
        <v>1466.7975119813425</v>
      </c>
      <c r="H72" s="1778">
        <v>9249.3645114450883</v>
      </c>
      <c r="I72" s="1463">
        <v>380.97662354876707</v>
      </c>
      <c r="J72" s="1783">
        <v>42.186270090000001</v>
      </c>
      <c r="K72" s="1778">
        <v>9672.5274050838561</v>
      </c>
      <c r="L72" s="1778"/>
      <c r="M72" s="1463">
        <v>59.302104060000005</v>
      </c>
      <c r="N72" s="1783">
        <v>530.51358656000002</v>
      </c>
      <c r="O72" s="1463">
        <v>239.52991341123285</v>
      </c>
      <c r="P72" s="1783">
        <v>188.3370832813132</v>
      </c>
      <c r="Q72" s="1783">
        <v>39.216289150000001</v>
      </c>
      <c r="R72" s="1463">
        <v>2047.0029597876276</v>
      </c>
      <c r="S72" s="1463">
        <v>517.24416762352053</v>
      </c>
      <c r="T72" s="1196">
        <v>729.82257531731591</v>
      </c>
      <c r="U72" s="1788">
        <v>14023.496084274866</v>
      </c>
      <c r="V72" s="1100"/>
      <c r="W72" s="1105"/>
      <c r="X72" s="1100"/>
    </row>
    <row r="73" spans="4:24" ht="16.5">
      <c r="D73" s="1463" t="s">
        <v>334</v>
      </c>
      <c r="E73" s="1463">
        <v>7168.7263598965101</v>
      </c>
      <c r="F73" s="1463">
        <v>1155.1282389970058</v>
      </c>
      <c r="G73" s="1463">
        <v>1473.2244291100001</v>
      </c>
      <c r="H73" s="1778">
        <v>9797.0790280035162</v>
      </c>
      <c r="I73" s="1463">
        <v>387.75041799000002</v>
      </c>
      <c r="J73" s="1783">
        <v>44.486021120000004</v>
      </c>
      <c r="K73" s="1778">
        <v>10229.315467113516</v>
      </c>
      <c r="L73" s="1778"/>
      <c r="M73" s="1463">
        <v>71.792117259999984</v>
      </c>
      <c r="N73" s="1783">
        <v>782.03510044328902</v>
      </c>
      <c r="O73" s="1463">
        <v>158.88713006999998</v>
      </c>
      <c r="P73" s="1783">
        <v>151.69391438711193</v>
      </c>
      <c r="Q73" s="1783">
        <v>42.570713060000003</v>
      </c>
      <c r="R73" s="1463">
        <v>2145.0784612512357</v>
      </c>
      <c r="S73" s="1463">
        <v>490.73792323000004</v>
      </c>
      <c r="T73" s="1196">
        <v>661.45868320500063</v>
      </c>
      <c r="U73" s="1788">
        <v>14733.569510020154</v>
      </c>
      <c r="V73" s="1100"/>
      <c r="W73" s="1105"/>
      <c r="X73" s="1100"/>
    </row>
    <row r="74" spans="4:24" ht="16.5">
      <c r="D74" s="1463" t="s">
        <v>335</v>
      </c>
      <c r="E74" s="1463">
        <v>7435.1782741820034</v>
      </c>
      <c r="F74" s="1463">
        <v>1126.9841942724311</v>
      </c>
      <c r="G74" s="1463">
        <v>1437.0715985159611</v>
      </c>
      <c r="H74" s="1778">
        <v>9999.2340669703954</v>
      </c>
      <c r="I74" s="1463">
        <v>372.73306439999999</v>
      </c>
      <c r="J74" s="1783">
        <v>47.925515620000006</v>
      </c>
      <c r="K74" s="1778">
        <v>10419.892646990394</v>
      </c>
      <c r="L74" s="1778"/>
      <c r="M74" s="1463">
        <v>74.503103525212765</v>
      </c>
      <c r="N74" s="1783">
        <v>933.83066334904004</v>
      </c>
      <c r="O74" s="1463">
        <v>165.84957234000001</v>
      </c>
      <c r="P74" s="1783">
        <v>140.89952198136461</v>
      </c>
      <c r="Q74" s="1783">
        <v>42.675758262670385</v>
      </c>
      <c r="R74" s="1463">
        <v>2348.9794119513494</v>
      </c>
      <c r="S74" s="1463">
        <v>523.71671585000001</v>
      </c>
      <c r="T74" s="1196">
        <v>925.82982829042908</v>
      </c>
      <c r="U74" s="1788">
        <v>15576.17722254046</v>
      </c>
      <c r="V74" s="1100"/>
      <c r="W74" s="1105"/>
      <c r="X74" s="1100"/>
    </row>
    <row r="75" spans="4:24" ht="16.5">
      <c r="D75" s="1463" t="s">
        <v>336</v>
      </c>
      <c r="E75" s="1463">
        <v>7968.0028925278639</v>
      </c>
      <c r="F75" s="1463">
        <v>1243.2958191299999</v>
      </c>
      <c r="G75" s="1463">
        <v>1795.7898907599997</v>
      </c>
      <c r="H75" s="1778">
        <v>11007.088602417864</v>
      </c>
      <c r="I75" s="1463">
        <v>390.87733580000003</v>
      </c>
      <c r="J75" s="1783">
        <v>55.856822829999999</v>
      </c>
      <c r="K75" s="1778">
        <v>11453.822761047864</v>
      </c>
      <c r="L75" s="1778"/>
      <c r="M75" s="1463">
        <v>90.81324287000001</v>
      </c>
      <c r="N75" s="1783">
        <v>652.65577344000008</v>
      </c>
      <c r="O75" s="1463">
        <v>148.32768582</v>
      </c>
      <c r="P75" s="1783">
        <v>173.49206246999992</v>
      </c>
      <c r="Q75" s="1783">
        <v>28.81383327</v>
      </c>
      <c r="R75" s="1463">
        <v>2551.3800211876501</v>
      </c>
      <c r="S75" s="1463">
        <v>620.52434468999957</v>
      </c>
      <c r="T75" s="1196">
        <v>1071.0309264341436</v>
      </c>
      <c r="U75" s="1788">
        <v>16790.860651229657</v>
      </c>
      <c r="V75" s="1100"/>
      <c r="W75" s="1105"/>
      <c r="X75" s="1100"/>
    </row>
    <row r="76" spans="4:24" ht="16.5">
      <c r="D76" s="1463" t="s">
        <v>337</v>
      </c>
      <c r="E76" s="1463">
        <v>9316.7544732643437</v>
      </c>
      <c r="F76" s="1463">
        <v>1378.97227183</v>
      </c>
      <c r="G76" s="1463">
        <v>1932.4257172009759</v>
      </c>
      <c r="H76" s="1778">
        <v>12628.152462295318</v>
      </c>
      <c r="I76" s="1463">
        <v>462.86302545999996</v>
      </c>
      <c r="J76" s="1783">
        <v>48.863883090000002</v>
      </c>
      <c r="K76" s="1778">
        <v>13139.879370845318</v>
      </c>
      <c r="L76" s="1778"/>
      <c r="M76" s="1463">
        <v>139.4399287</v>
      </c>
      <c r="N76" s="1783">
        <v>1053.9183416999999</v>
      </c>
      <c r="O76" s="1463">
        <v>148.76014519</v>
      </c>
      <c r="P76" s="1783">
        <v>206.6521038599999</v>
      </c>
      <c r="Q76" s="1783">
        <v>46.518608370000003</v>
      </c>
      <c r="R76" s="1463">
        <v>2556.5558058777019</v>
      </c>
      <c r="S76" s="1463">
        <v>910.14440428999887</v>
      </c>
      <c r="T76" s="1196">
        <v>1783.2126634688109</v>
      </c>
      <c r="U76" s="1788">
        <v>19985.081372301829</v>
      </c>
      <c r="V76" s="1100"/>
      <c r="W76" s="1105"/>
      <c r="X76" s="1100"/>
    </row>
    <row r="77" spans="4:24" ht="16.5">
      <c r="D77" s="1463" t="s">
        <v>338</v>
      </c>
      <c r="E77" s="1463">
        <v>11021.904331820588</v>
      </c>
      <c r="F77" s="1463">
        <v>1573.5205301197357</v>
      </c>
      <c r="G77" s="1463">
        <v>1737.212750973247</v>
      </c>
      <c r="H77" s="1778">
        <v>14332.637612913572</v>
      </c>
      <c r="I77" s="1463">
        <v>422.00640566999994</v>
      </c>
      <c r="J77" s="1783">
        <v>44.523631349999995</v>
      </c>
      <c r="K77" s="1778">
        <v>14799.167649933572</v>
      </c>
      <c r="L77" s="1778"/>
      <c r="M77" s="1463">
        <v>171.66782631000001</v>
      </c>
      <c r="N77" s="1783">
        <v>1607.6071726961979</v>
      </c>
      <c r="O77" s="1463">
        <v>150.2757</v>
      </c>
      <c r="P77" s="1783">
        <v>216.6572011212842</v>
      </c>
      <c r="Q77" s="1783">
        <v>43.638998149999999</v>
      </c>
      <c r="R77" s="1463">
        <v>3240.7424087166783</v>
      </c>
      <c r="S77" s="1463">
        <v>1606.5284470999995</v>
      </c>
      <c r="T77" s="1196">
        <v>1648.9777296841417</v>
      </c>
      <c r="U77" s="1788">
        <v>23485.263133711873</v>
      </c>
      <c r="V77" s="1100"/>
      <c r="W77" s="1105"/>
      <c r="X77" s="1100"/>
    </row>
    <row r="78" spans="4:24" ht="16.5">
      <c r="D78" s="1463" t="s">
        <v>339</v>
      </c>
      <c r="E78" s="1463">
        <v>13014.414339906265</v>
      </c>
      <c r="F78" s="1463">
        <v>1661.2611934900001</v>
      </c>
      <c r="G78" s="1463">
        <v>1949.22673022</v>
      </c>
      <c r="H78" s="1778">
        <v>16624.902263616266</v>
      </c>
      <c r="I78" s="1463">
        <v>432.64792561000002</v>
      </c>
      <c r="J78" s="1783">
        <v>50.556058360000002</v>
      </c>
      <c r="K78" s="1778">
        <v>17108.106247586267</v>
      </c>
      <c r="L78" s="1778"/>
      <c r="M78" s="1463">
        <v>168.16919830000001</v>
      </c>
      <c r="N78" s="1783">
        <v>1710.4905148500002</v>
      </c>
      <c r="O78" s="1463">
        <v>151.97332118</v>
      </c>
      <c r="P78" s="1783">
        <v>225.7750489259997</v>
      </c>
      <c r="Q78" s="1783">
        <v>27.408223929999998</v>
      </c>
      <c r="R78" s="1463">
        <v>3522.5856617714453</v>
      </c>
      <c r="S78" s="1463">
        <v>1587.6796490319603</v>
      </c>
      <c r="T78" s="1196">
        <v>2135.1185067782894</v>
      </c>
      <c r="U78" s="1788">
        <v>26637.30637235396</v>
      </c>
      <c r="V78" s="1100"/>
      <c r="W78" s="1105"/>
      <c r="X78" s="1100"/>
    </row>
    <row r="79" spans="4:24" ht="16.5">
      <c r="D79" s="1463" t="s">
        <v>340</v>
      </c>
      <c r="E79" s="1463">
        <v>15189.708318543426</v>
      </c>
      <c r="F79" s="1463">
        <v>1798.7372679750003</v>
      </c>
      <c r="G79" s="1463">
        <v>1922.4924530973044</v>
      </c>
      <c r="H79" s="1778">
        <v>18910.938039615728</v>
      </c>
      <c r="I79" s="1463">
        <v>639.14917778999995</v>
      </c>
      <c r="J79" s="1783">
        <v>59.198115090000002</v>
      </c>
      <c r="K79" s="1778">
        <v>19609.285332495729</v>
      </c>
      <c r="L79" s="1778"/>
      <c r="M79" s="1463">
        <v>202.9289809</v>
      </c>
      <c r="N79" s="1783">
        <v>2064.3799259112998</v>
      </c>
      <c r="O79" s="1463">
        <v>155.01453487000001</v>
      </c>
      <c r="P79" s="1783">
        <v>116.15656405338189</v>
      </c>
      <c r="Q79" s="1783">
        <v>27.999410319999999</v>
      </c>
      <c r="R79" s="1463">
        <v>4061.0233235185415</v>
      </c>
      <c r="S79" s="1463">
        <v>2614.6428554514382</v>
      </c>
      <c r="T79" s="1196">
        <v>3101.9970313218432</v>
      </c>
      <c r="U79" s="1788">
        <v>31953.427958842236</v>
      </c>
      <c r="V79" s="1100"/>
      <c r="W79" s="1105"/>
      <c r="X79" s="1789"/>
    </row>
    <row r="80" spans="4:24" ht="16.5">
      <c r="D80" s="1463" t="s">
        <v>341</v>
      </c>
      <c r="E80" s="1463">
        <v>18834.043393519838</v>
      </c>
      <c r="F80" s="1463">
        <v>2049.1759745659997</v>
      </c>
      <c r="G80" s="1463">
        <v>1925.3149990867141</v>
      </c>
      <c r="H80" s="1778">
        <v>22808.534367172553</v>
      </c>
      <c r="I80" s="1463">
        <v>549.21646438000005</v>
      </c>
      <c r="J80" s="1783">
        <v>54.471791249999995</v>
      </c>
      <c r="K80" s="1778">
        <v>23412.222622802554</v>
      </c>
      <c r="L80" s="1778"/>
      <c r="M80" s="1463">
        <v>219.88950410999999</v>
      </c>
      <c r="N80" s="1783">
        <v>2989.6748212537509</v>
      </c>
      <c r="O80" s="1463">
        <v>155.93406149</v>
      </c>
      <c r="P80" s="1783">
        <v>182.32020412381797</v>
      </c>
      <c r="Q80" s="1783">
        <v>23.286810819999999</v>
      </c>
      <c r="R80" s="1463">
        <v>5510.0299481080301</v>
      </c>
      <c r="S80" s="1463">
        <v>3707.7959803385966</v>
      </c>
      <c r="T80" s="1196">
        <v>4887.7364576073796</v>
      </c>
      <c r="U80" s="1788">
        <v>41088.890410654123</v>
      </c>
      <c r="V80" s="1100"/>
      <c r="W80" s="1105"/>
      <c r="X80" s="1789"/>
    </row>
    <row r="81" spans="4:24" ht="16.5">
      <c r="D81" s="1463" t="s">
        <v>342</v>
      </c>
      <c r="E81" s="1463">
        <v>23441.503001940997</v>
      </c>
      <c r="F81" s="1463">
        <v>2298.0216847520001</v>
      </c>
      <c r="G81" s="1463">
        <v>1891.8868113983508</v>
      </c>
      <c r="H81" s="1778">
        <v>27631.411498091347</v>
      </c>
      <c r="I81" s="1463">
        <v>526.01793386999998</v>
      </c>
      <c r="J81" s="1783">
        <v>68.598954860000006</v>
      </c>
      <c r="K81" s="1778">
        <v>28226.028386821348</v>
      </c>
      <c r="L81" s="1778"/>
      <c r="M81" s="1463">
        <v>205.67107974999999</v>
      </c>
      <c r="N81" s="1783">
        <v>3020.7492816568783</v>
      </c>
      <c r="O81" s="1463">
        <v>159.10477386000002</v>
      </c>
      <c r="P81" s="1783">
        <v>211.25839557627191</v>
      </c>
      <c r="Q81" s="1783">
        <v>24.632931072294696</v>
      </c>
      <c r="R81" s="1463">
        <v>5937.5181924483877</v>
      </c>
      <c r="S81" s="1463">
        <v>4081.0938533891858</v>
      </c>
      <c r="T81" s="1196">
        <v>4612.3401305309317</v>
      </c>
      <c r="U81" s="1788">
        <v>46478.397025105296</v>
      </c>
      <c r="V81" s="1100"/>
      <c r="W81" s="1105"/>
      <c r="X81" s="1789"/>
    </row>
    <row r="82" spans="4:24" ht="16.5">
      <c r="D82" s="1463" t="s">
        <v>343</v>
      </c>
      <c r="E82" s="1463">
        <v>25114.518172660293</v>
      </c>
      <c r="F82" s="1463">
        <v>2868.9137667320006</v>
      </c>
      <c r="G82" s="1463">
        <v>2123.7721711929171</v>
      </c>
      <c r="H82" s="1778">
        <v>30107.204110585211</v>
      </c>
      <c r="I82" s="1463">
        <v>878.58311601000003</v>
      </c>
      <c r="J82" s="1783">
        <v>99.08245049999995</v>
      </c>
      <c r="K82" s="1778">
        <v>31084.869677095212</v>
      </c>
      <c r="L82" s="1778"/>
      <c r="M82" s="1463">
        <v>235.11725961000002</v>
      </c>
      <c r="N82" s="1783">
        <v>2965.951087590824</v>
      </c>
      <c r="O82" s="1463">
        <v>175.25552747999998</v>
      </c>
      <c r="P82" s="1783">
        <v>275.47847060627191</v>
      </c>
      <c r="Q82" s="1783">
        <v>50.51434871</v>
      </c>
      <c r="R82" s="1463">
        <v>6404.3041201178676</v>
      </c>
      <c r="S82" s="1463">
        <v>3148.2762486026049</v>
      </c>
      <c r="T82" s="1196">
        <v>4844.1639303226784</v>
      </c>
      <c r="U82" s="1788">
        <v>49183.930670135458</v>
      </c>
      <c r="V82" s="1100"/>
      <c r="W82" s="1105"/>
      <c r="X82" s="1789"/>
    </row>
    <row r="83" spans="4:24" ht="16.5">
      <c r="D83" s="1463" t="s">
        <v>344</v>
      </c>
      <c r="E83" s="1463">
        <v>27842.222980274881</v>
      </c>
      <c r="F83" s="1463">
        <v>3238.8829011299999</v>
      </c>
      <c r="G83" s="1463">
        <v>2192.0003232401968</v>
      </c>
      <c r="H83" s="1778">
        <v>33273.106204645075</v>
      </c>
      <c r="I83" s="1463">
        <v>1067.1557318</v>
      </c>
      <c r="J83" s="1783">
        <v>118.50607501999997</v>
      </c>
      <c r="K83" s="1778">
        <v>34458.768011465072</v>
      </c>
      <c r="L83" s="1778"/>
      <c r="M83" s="1463">
        <v>243.97657014999999</v>
      </c>
      <c r="N83" s="1783">
        <v>3020.4371266497078</v>
      </c>
      <c r="O83" s="1463">
        <v>179.46800535</v>
      </c>
      <c r="P83" s="1783">
        <v>326.42540614000001</v>
      </c>
      <c r="Q83" s="1783">
        <v>119.39763499999999</v>
      </c>
      <c r="R83" s="1463">
        <v>10212.449838786928</v>
      </c>
      <c r="S83" s="1463">
        <v>4867.6684020029261</v>
      </c>
      <c r="T83" s="1196">
        <v>7337.668082233683</v>
      </c>
      <c r="U83" s="1788">
        <v>60766.259077778319</v>
      </c>
      <c r="V83" s="1100"/>
      <c r="W83" s="1105"/>
      <c r="X83" s="1789"/>
    </row>
    <row r="84" spans="4:24" ht="16.5">
      <c r="D84" s="1463"/>
      <c r="E84" s="1463"/>
      <c r="F84" s="1463"/>
      <c r="G84" s="1463"/>
      <c r="H84" s="1778"/>
      <c r="I84" s="1463"/>
      <c r="J84" s="1783"/>
      <c r="K84" s="1778"/>
      <c r="L84" s="1778"/>
      <c r="M84" s="1463"/>
      <c r="N84" s="1783"/>
      <c r="O84" s="1463"/>
      <c r="P84" s="1783"/>
      <c r="Q84" s="1783"/>
      <c r="R84" s="1463"/>
      <c r="S84" s="1463"/>
      <c r="T84" s="1196"/>
      <c r="U84" s="1788"/>
      <c r="V84" s="1100"/>
      <c r="W84" s="1105"/>
      <c r="X84" s="1789"/>
    </row>
    <row r="85" spans="4:24" ht="16.5">
      <c r="D85" s="1464">
        <v>2020</v>
      </c>
      <c r="E85" s="1463"/>
      <c r="F85" s="1463"/>
      <c r="G85" s="1463"/>
      <c r="H85" s="1778"/>
      <c r="I85" s="1463"/>
      <c r="J85" s="1783"/>
      <c r="K85" s="1778"/>
      <c r="L85" s="1778"/>
      <c r="M85" s="1463"/>
      <c r="N85" s="1783"/>
      <c r="O85" s="1463"/>
      <c r="P85" s="1783"/>
      <c r="Q85" s="1783"/>
      <c r="R85" s="1463"/>
      <c r="S85" s="1463"/>
      <c r="T85" s="1196"/>
      <c r="U85" s="1788"/>
      <c r="V85" s="1100"/>
      <c r="W85" s="1105"/>
      <c r="X85" s="1789"/>
    </row>
    <row r="86" spans="4:24" ht="16.5">
      <c r="D86" s="1463" t="s">
        <v>345</v>
      </c>
      <c r="E86" s="1463">
        <v>28570.356619570197</v>
      </c>
      <c r="F86" s="1463">
        <v>3605.8547161240003</v>
      </c>
      <c r="G86" s="1463">
        <v>2358.2780754235218</v>
      </c>
      <c r="H86" s="1778">
        <v>34534.48941111772</v>
      </c>
      <c r="I86" s="1463">
        <v>1299.14815112</v>
      </c>
      <c r="J86" s="1783">
        <v>92.634296269999993</v>
      </c>
      <c r="K86" s="1778">
        <v>35926.271858507724</v>
      </c>
      <c r="L86" s="1778"/>
      <c r="M86" s="1463">
        <v>255.56368782999999</v>
      </c>
      <c r="N86" s="1783">
        <v>3114.6970133547238</v>
      </c>
      <c r="O86" s="1463">
        <v>185.82915054</v>
      </c>
      <c r="P86" s="1783">
        <v>336.12607565670277</v>
      </c>
      <c r="Q86" s="1783">
        <v>140.07214252511901</v>
      </c>
      <c r="R86" s="1463">
        <v>12285.721388083628</v>
      </c>
      <c r="S86" s="1463">
        <v>2965.9299160693904</v>
      </c>
      <c r="T86" s="1196">
        <v>7182.0898287724212</v>
      </c>
      <c r="U86" s="1788">
        <v>62392.301061339705</v>
      </c>
      <c r="V86" s="1100"/>
      <c r="W86" s="1105"/>
      <c r="X86" s="1789"/>
    </row>
    <row r="87" spans="4:24" ht="16.5">
      <c r="D87" s="1463" t="s">
        <v>334</v>
      </c>
      <c r="E87" s="1463">
        <v>37082.933391639999</v>
      </c>
      <c r="F87" s="1463">
        <v>3939.6005935900002</v>
      </c>
      <c r="G87" s="1463">
        <v>2215.0075819799999</v>
      </c>
      <c r="H87" s="1778">
        <v>43237.541567209999</v>
      </c>
      <c r="I87" s="1463">
        <v>1674.94406503</v>
      </c>
      <c r="J87" s="1783">
        <v>78.211866999999998</v>
      </c>
      <c r="K87" s="1778">
        <v>44990.697499239999</v>
      </c>
      <c r="L87" s="1778"/>
      <c r="M87" s="1463">
        <v>260.05591695999999</v>
      </c>
      <c r="N87" s="1783">
        <v>3357.7311926400002</v>
      </c>
      <c r="O87" s="1463">
        <v>189.59136734999998</v>
      </c>
      <c r="P87" s="1783">
        <v>767.73251513000002</v>
      </c>
      <c r="Q87" s="1783">
        <v>154.91777500000001</v>
      </c>
      <c r="R87" s="1463">
        <v>12930.209858490101</v>
      </c>
      <c r="S87" s="1463">
        <v>5441.7041876499998</v>
      </c>
      <c r="T87" s="1196">
        <v>8745.5736459569634</v>
      </c>
      <c r="U87" s="1788">
        <v>76838.213958417051</v>
      </c>
      <c r="V87" s="1100"/>
      <c r="W87" s="1105"/>
      <c r="X87" s="1789"/>
    </row>
    <row r="88" spans="4:24" ht="16.5">
      <c r="D88" s="1463" t="s">
        <v>335</v>
      </c>
      <c r="E88" s="1463">
        <v>37923.630935618741</v>
      </c>
      <c r="F88" s="1463">
        <v>4998.6933484302872</v>
      </c>
      <c r="G88" s="1463">
        <v>2361.5711109632066</v>
      </c>
      <c r="H88" s="1778">
        <v>45283.895395012238</v>
      </c>
      <c r="I88" s="1463">
        <v>1721.018454</v>
      </c>
      <c r="J88" s="1783">
        <v>408.99059936000003</v>
      </c>
      <c r="K88" s="1778">
        <v>47413.904448372239</v>
      </c>
      <c r="L88" s="1778"/>
      <c r="M88" s="1463">
        <v>476.79367449</v>
      </c>
      <c r="N88" s="1783">
        <v>4874.817341926765</v>
      </c>
      <c r="O88" s="1463">
        <v>258.42560478999997</v>
      </c>
      <c r="P88" s="1783">
        <v>314.58136506327742</v>
      </c>
      <c r="Q88" s="1783">
        <v>339.90943180409664</v>
      </c>
      <c r="R88" s="1463">
        <v>15172.30074526132</v>
      </c>
      <c r="S88" s="1463">
        <v>7917.3115320800507</v>
      </c>
      <c r="T88" s="1196">
        <v>9957.3406163922991</v>
      </c>
      <c r="U88" s="1788">
        <v>86725.384760180066</v>
      </c>
      <c r="V88" s="1100"/>
      <c r="W88" s="1105"/>
      <c r="X88" s="1789"/>
    </row>
    <row r="89" spans="4:24" ht="16.5">
      <c r="D89" s="1463" t="s">
        <v>336</v>
      </c>
      <c r="E89" s="1463">
        <v>42102.420812123826</v>
      </c>
      <c r="F89" s="1463">
        <v>5059.9766613708125</v>
      </c>
      <c r="G89" s="1463">
        <v>2530.7109622752409</v>
      </c>
      <c r="H89" s="1778">
        <v>49693.108435769878</v>
      </c>
      <c r="I89" s="1463">
        <v>1805.1824964399998</v>
      </c>
      <c r="J89" s="1783">
        <v>516.34255710999992</v>
      </c>
      <c r="K89" s="1778">
        <v>52014.63348931988</v>
      </c>
      <c r="L89" s="1778"/>
      <c r="M89" s="1463">
        <v>337.55697367999994</v>
      </c>
      <c r="N89" s="1783">
        <v>4931.9334497773198</v>
      </c>
      <c r="O89" s="1463">
        <v>346.36387337999992</v>
      </c>
      <c r="P89" s="1783">
        <v>312.90354995253693</v>
      </c>
      <c r="Q89" s="1783">
        <v>233.18106188374</v>
      </c>
      <c r="R89" s="1463">
        <v>16105.448779943394</v>
      </c>
      <c r="S89" s="1463">
        <v>7642.7961158645385</v>
      </c>
      <c r="T89" s="1196">
        <v>10038.703414299111</v>
      </c>
      <c r="U89" s="1788">
        <v>91963.520708100506</v>
      </c>
      <c r="V89" s="1100"/>
      <c r="W89" s="1105"/>
      <c r="X89" s="1789"/>
    </row>
    <row r="90" spans="4:24" ht="16.5">
      <c r="D90" s="1463" t="s">
        <v>337</v>
      </c>
      <c r="E90" s="1463">
        <v>48595.892645841632</v>
      </c>
      <c r="F90" s="1463">
        <v>6274.6595866345551</v>
      </c>
      <c r="G90" s="1463">
        <v>2847.3297184768176</v>
      </c>
      <c r="H90" s="1778">
        <v>57717.881950953</v>
      </c>
      <c r="I90" s="1463">
        <v>1840.1952021277996</v>
      </c>
      <c r="J90" s="1783">
        <v>630.68074127999989</v>
      </c>
      <c r="K90" s="1778">
        <v>60188.757894360802</v>
      </c>
      <c r="L90" s="1778"/>
      <c r="M90" s="1463">
        <v>359.19493372874854</v>
      </c>
      <c r="N90" s="1783">
        <v>5129.7242423550988</v>
      </c>
      <c r="O90" s="1463">
        <v>536.69184926000003</v>
      </c>
      <c r="P90" s="1783">
        <v>469.14665251501197</v>
      </c>
      <c r="Q90" s="1783">
        <v>365.35501983999995</v>
      </c>
      <c r="R90" s="1463">
        <v>16562.38148159577</v>
      </c>
      <c r="S90" s="1463">
        <v>7042.0440824979705</v>
      </c>
      <c r="T90" s="1196">
        <v>10273.933252278315</v>
      </c>
      <c r="U90" s="1788">
        <v>100927.22940843173</v>
      </c>
      <c r="V90" s="1100"/>
      <c r="W90" s="1105"/>
      <c r="X90" s="1789"/>
    </row>
    <row r="91" spans="4:24" ht="16.5">
      <c r="D91" s="1463" t="s">
        <v>338</v>
      </c>
      <c r="E91" s="1463">
        <v>86454.659289457355</v>
      </c>
      <c r="F91" s="1463">
        <v>6715.3055305214102</v>
      </c>
      <c r="G91" s="1463">
        <v>4040.8340304897524</v>
      </c>
      <c r="H91" s="1778">
        <v>97210.79885046852</v>
      </c>
      <c r="I91" s="1463">
        <v>2277.3523301700002</v>
      </c>
      <c r="J91" s="1783">
        <v>1479.3710000699919</v>
      </c>
      <c r="K91" s="1778">
        <v>100967.52218070852</v>
      </c>
      <c r="L91" s="1778"/>
      <c r="M91" s="1463">
        <v>863.20639657255788</v>
      </c>
      <c r="N91" s="1783">
        <v>11761.785361828934</v>
      </c>
      <c r="O91" s="1463">
        <v>887.57750288000011</v>
      </c>
      <c r="P91" s="1783">
        <v>959.90550083931657</v>
      </c>
      <c r="Q91" s="1783">
        <v>348.181064784694</v>
      </c>
      <c r="R91" s="1463">
        <v>32058.211635296335</v>
      </c>
      <c r="S91" s="1463">
        <v>24299.334085621213</v>
      </c>
      <c r="T91" s="1196">
        <v>21339.274213361157</v>
      </c>
      <c r="U91" s="1788">
        <v>193484.99794189274</v>
      </c>
      <c r="V91" s="1100"/>
      <c r="W91" s="1105"/>
      <c r="X91" s="1789"/>
    </row>
    <row r="92" spans="4:24" ht="16.5">
      <c r="D92" s="1463" t="s">
        <v>339</v>
      </c>
      <c r="E92" s="1463">
        <v>113233.53694244317</v>
      </c>
      <c r="F92" s="1463">
        <v>7957.467938149357</v>
      </c>
      <c r="G92" s="1463">
        <v>6089.8088069955784</v>
      </c>
      <c r="H92" s="1778">
        <v>127280.8136875881</v>
      </c>
      <c r="I92" s="1463">
        <v>2997.7914236600004</v>
      </c>
      <c r="J92" s="1783">
        <v>1731.8827092216907</v>
      </c>
      <c r="K92" s="1778">
        <v>132010.4878204698</v>
      </c>
      <c r="L92" s="1778"/>
      <c r="M92" s="1463">
        <v>1024.3111091225576</v>
      </c>
      <c r="N92" s="1783">
        <v>14962.796840779527</v>
      </c>
      <c r="O92" s="1463">
        <v>1387.9340984600001</v>
      </c>
      <c r="P92" s="1783">
        <v>2114.7416689639149</v>
      </c>
      <c r="Q92" s="1783">
        <v>348.72831862510003</v>
      </c>
      <c r="R92" s="1463">
        <v>37319.823507658424</v>
      </c>
      <c r="S92" s="1463">
        <v>28551.071776340676</v>
      </c>
      <c r="T92" s="1196">
        <v>30279.221800033381</v>
      </c>
      <c r="U92" s="1788">
        <v>247999.11694045339</v>
      </c>
      <c r="V92" s="1100"/>
      <c r="W92" s="1105"/>
      <c r="X92" s="1789"/>
    </row>
    <row r="93" spans="4:24" ht="16.5">
      <c r="D93" s="1463" t="s">
        <v>340</v>
      </c>
      <c r="E93" s="1463">
        <v>126039.20603865071</v>
      </c>
      <c r="F93" s="1463">
        <v>8814.0513416889426</v>
      </c>
      <c r="G93" s="1463">
        <v>5476.0133929267977</v>
      </c>
      <c r="H93" s="1778">
        <v>140329.27077326644</v>
      </c>
      <c r="I93" s="1463">
        <v>2942.3799465799998</v>
      </c>
      <c r="J93" s="1783">
        <v>850.82804676366663</v>
      </c>
      <c r="K93" s="1778">
        <v>144122.47876661012</v>
      </c>
      <c r="L93" s="1778"/>
      <c r="M93" s="1463">
        <v>1111.6644419825582</v>
      </c>
      <c r="N93" s="1783">
        <v>16780.655108994433</v>
      </c>
      <c r="O93" s="1463">
        <v>1837.1095856190409</v>
      </c>
      <c r="P93" s="1783">
        <v>3844.1415113967723</v>
      </c>
      <c r="Q93" s="1783">
        <v>422.48637788999997</v>
      </c>
      <c r="R93" s="1463">
        <v>40894.551323976957</v>
      </c>
      <c r="S93" s="1463">
        <v>25354.637077556297</v>
      </c>
      <c r="T93" s="1196">
        <v>30825.635322156519</v>
      </c>
      <c r="U93" s="1788">
        <v>265193.35951618268</v>
      </c>
      <c r="V93" s="1100"/>
      <c r="W93" s="1105"/>
      <c r="X93" s="1789"/>
    </row>
    <row r="94" spans="4:24" ht="16.5">
      <c r="D94" s="1463" t="s">
        <v>341</v>
      </c>
      <c r="E94" s="1463">
        <v>130929.6422522674</v>
      </c>
      <c r="F94" s="1463">
        <v>9728.551952464386</v>
      </c>
      <c r="G94" s="1463">
        <v>6981.536942839426</v>
      </c>
      <c r="H94" s="1778">
        <v>147639.7311475712</v>
      </c>
      <c r="I94" s="1463">
        <v>2655.6207546700002</v>
      </c>
      <c r="J94" s="1783">
        <v>1531.5300363781448</v>
      </c>
      <c r="K94" s="1778">
        <v>151826.88193861936</v>
      </c>
      <c r="L94" s="1778"/>
      <c r="M94" s="1463">
        <v>1083.9071043825579</v>
      </c>
      <c r="N94" s="1783">
        <v>15206.414077970385</v>
      </c>
      <c r="O94" s="1463">
        <v>1863.1231082699999</v>
      </c>
      <c r="P94" s="1783">
        <v>2956.8023202541913</v>
      </c>
      <c r="Q94" s="1783">
        <v>372.16387287413698</v>
      </c>
      <c r="R94" s="1463">
        <v>42399.990246477333</v>
      </c>
      <c r="S94" s="1463">
        <v>28289.362696712571</v>
      </c>
      <c r="T94" s="1196">
        <v>35072.763572574848</v>
      </c>
      <c r="U94" s="1788">
        <v>279071.40893813537</v>
      </c>
      <c r="V94" s="1100"/>
      <c r="W94" s="1105"/>
      <c r="X94" s="1789"/>
    </row>
    <row r="95" spans="4:24" ht="16.5">
      <c r="D95" s="1463" t="s">
        <v>342</v>
      </c>
      <c r="E95" s="1463">
        <v>141293.28445422649</v>
      </c>
      <c r="F95" s="1463">
        <v>12094.576027500872</v>
      </c>
      <c r="G95" s="1463">
        <v>8429.1912524285071</v>
      </c>
      <c r="H95" s="1778">
        <v>161817.05173415586</v>
      </c>
      <c r="I95" s="1463">
        <v>2769.1281689799998</v>
      </c>
      <c r="J95" s="1783">
        <v>1799.745502550674</v>
      </c>
      <c r="K95" s="1778">
        <v>166385.92540568655</v>
      </c>
      <c r="L95" s="1778"/>
      <c r="M95" s="1463">
        <v>1231.9449003221432</v>
      </c>
      <c r="N95" s="1783">
        <v>14868.368192414506</v>
      </c>
      <c r="O95" s="1463">
        <v>1812.6551289599997</v>
      </c>
      <c r="P95" s="1783">
        <v>4513.5891799576511</v>
      </c>
      <c r="Q95" s="1783">
        <v>441.74771231193898</v>
      </c>
      <c r="R95" s="1463">
        <v>43466.378018964577</v>
      </c>
      <c r="S95" s="1463">
        <v>29764.701080167753</v>
      </c>
      <c r="T95" s="1196">
        <v>38347.468412917835</v>
      </c>
      <c r="U95" s="1788">
        <v>300832.77803170291</v>
      </c>
      <c r="V95" s="1100"/>
      <c r="W95" s="1105"/>
      <c r="X95" s="1789"/>
    </row>
    <row r="96" spans="4:24" ht="16.5">
      <c r="D96" s="1463" t="s">
        <v>343</v>
      </c>
      <c r="E96" s="1463">
        <v>156892.49378148469</v>
      </c>
      <c r="F96" s="1463">
        <v>13732.397520195278</v>
      </c>
      <c r="G96" s="1463">
        <v>9029.7399063285029</v>
      </c>
      <c r="H96" s="1778">
        <v>179654.63120800848</v>
      </c>
      <c r="I96" s="1463">
        <v>2621.9781224900003</v>
      </c>
      <c r="J96" s="1783">
        <v>1569.9478138300342</v>
      </c>
      <c r="K96" s="1778">
        <v>183846.55714432852</v>
      </c>
      <c r="L96" s="1778"/>
      <c r="M96" s="1463">
        <v>1237.3409915794291</v>
      </c>
      <c r="N96" s="1783">
        <v>14800.848160146266</v>
      </c>
      <c r="O96" s="1463">
        <v>1489.5126909800001</v>
      </c>
      <c r="P96" s="1783">
        <v>5726.7846030372611</v>
      </c>
      <c r="Q96" s="1783">
        <v>423.61679632671894</v>
      </c>
      <c r="R96" s="1463">
        <v>46209.653589037356</v>
      </c>
      <c r="S96" s="1463">
        <v>29821.163007059447</v>
      </c>
      <c r="T96" s="1196">
        <v>36287.457715378892</v>
      </c>
      <c r="U96" s="1788">
        <v>319842.93469787383</v>
      </c>
      <c r="V96" s="1100"/>
      <c r="W96" s="1105"/>
      <c r="X96" s="1789"/>
    </row>
    <row r="97" spans="4:24" ht="16.5">
      <c r="D97" s="1463" t="s">
        <v>344</v>
      </c>
      <c r="E97" s="1463">
        <v>174270.16059476914</v>
      </c>
      <c r="F97" s="1463">
        <v>16788.904188683908</v>
      </c>
      <c r="G97" s="1463">
        <v>9949.2426538975487</v>
      </c>
      <c r="H97" s="1778">
        <v>201008.3074373506</v>
      </c>
      <c r="I97" s="1463">
        <v>2806.0912149999999</v>
      </c>
      <c r="J97" s="1783">
        <v>4340.0266040253891</v>
      </c>
      <c r="K97" s="1778">
        <v>208154.42525637598</v>
      </c>
      <c r="L97" s="1778"/>
      <c r="M97" s="1463">
        <v>1436.20284025</v>
      </c>
      <c r="N97" s="1783">
        <v>14145.363211908563</v>
      </c>
      <c r="O97" s="1463">
        <v>1318.6153411399998</v>
      </c>
      <c r="P97" s="1783">
        <v>757.04517811000005</v>
      </c>
      <c r="Q97" s="1783">
        <v>292.01863200538997</v>
      </c>
      <c r="R97" s="1463">
        <v>54752.728291578504</v>
      </c>
      <c r="S97" s="1463">
        <v>29608.014420734176</v>
      </c>
      <c r="T97" s="1196">
        <v>32026.418435739455</v>
      </c>
      <c r="U97" s="1788">
        <v>342490.83160784206</v>
      </c>
      <c r="V97" s="1100"/>
      <c r="W97" s="1105"/>
      <c r="X97" s="1789"/>
    </row>
    <row r="98" spans="4:24" ht="16.5">
      <c r="D98" s="1463"/>
      <c r="E98" s="1463"/>
      <c r="F98" s="1463"/>
      <c r="G98" s="1463"/>
      <c r="H98" s="1778"/>
      <c r="I98" s="1463"/>
      <c r="J98" s="1783"/>
      <c r="K98" s="1778"/>
      <c r="L98" s="1778"/>
      <c r="M98" s="1463"/>
      <c r="N98" s="1783"/>
      <c r="O98" s="1463"/>
      <c r="P98" s="1783"/>
      <c r="Q98" s="1783"/>
      <c r="R98" s="1463"/>
      <c r="S98" s="1463"/>
      <c r="T98" s="1196"/>
      <c r="U98" s="1788"/>
      <c r="V98" s="1100"/>
      <c r="W98" s="1105"/>
      <c r="X98" s="1789"/>
    </row>
    <row r="99" spans="4:24" ht="16.5">
      <c r="D99" s="1464">
        <v>2021</v>
      </c>
      <c r="E99" s="1463"/>
      <c r="F99" s="1463"/>
      <c r="G99" s="1463"/>
      <c r="H99" s="1778"/>
      <c r="I99" s="1463"/>
      <c r="J99" s="1783"/>
      <c r="K99" s="1778"/>
      <c r="L99" s="1778"/>
      <c r="M99" s="1463"/>
      <c r="N99" s="1783"/>
      <c r="O99" s="1463"/>
      <c r="P99" s="1783"/>
      <c r="Q99" s="1783"/>
      <c r="R99" s="1463"/>
      <c r="S99" s="1463"/>
      <c r="T99" s="1196"/>
      <c r="U99" s="1788"/>
      <c r="V99" s="1100"/>
      <c r="W99" s="1105"/>
      <c r="X99" s="1789"/>
    </row>
    <row r="100" spans="4:24" ht="16.5">
      <c r="D100" s="1783" t="s">
        <v>345</v>
      </c>
      <c r="E100" s="1463">
        <v>188337.33663619158</v>
      </c>
      <c r="F100" s="1463">
        <v>17667.253088369056</v>
      </c>
      <c r="G100" s="1463">
        <v>11376.667464583035</v>
      </c>
      <c r="H100" s="1778">
        <v>217381.25718914368</v>
      </c>
      <c r="I100" s="1463">
        <v>2730.8375371100001</v>
      </c>
      <c r="J100" s="1463">
        <v>5453.6699083768099</v>
      </c>
      <c r="K100" s="1778">
        <v>225565.7646346305</v>
      </c>
      <c r="L100" s="1778"/>
      <c r="M100" s="1463">
        <v>1422.4378719753101</v>
      </c>
      <c r="N100" s="1463">
        <v>15750.739312652469</v>
      </c>
      <c r="O100" s="1463">
        <v>391.14692727000005</v>
      </c>
      <c r="P100" s="1463">
        <v>600.86971175086614</v>
      </c>
      <c r="Q100" s="1463">
        <v>376.66885296533195</v>
      </c>
      <c r="R100" s="1463">
        <v>58123.86820285194</v>
      </c>
      <c r="S100" s="1463">
        <v>25036.220140313388</v>
      </c>
      <c r="T100" s="1463">
        <v>36206.273578021159</v>
      </c>
      <c r="U100" s="1788">
        <v>363473.98923243099</v>
      </c>
      <c r="V100" s="1100"/>
      <c r="W100" s="1105"/>
      <c r="X100" s="1789"/>
    </row>
    <row r="101" spans="4:24" ht="16.5">
      <c r="D101" s="1783" t="s">
        <v>334</v>
      </c>
      <c r="E101" s="1463">
        <v>189154.28233882482</v>
      </c>
      <c r="F101" s="1463">
        <v>18991.064571652598</v>
      </c>
      <c r="G101" s="1463">
        <v>14072.828875769939</v>
      </c>
      <c r="H101" s="1778">
        <v>222218.17578624736</v>
      </c>
      <c r="I101" s="1463">
        <v>2959.1121781899997</v>
      </c>
      <c r="J101" s="1463">
        <v>4788.2121559135721</v>
      </c>
      <c r="K101" s="1778">
        <v>229965.50012035095</v>
      </c>
      <c r="L101" s="1778"/>
      <c r="M101" s="1463">
        <v>1457.355535156634</v>
      </c>
      <c r="N101" s="1463">
        <v>15908.633484418624</v>
      </c>
      <c r="O101" s="1463">
        <v>409.21388811999998</v>
      </c>
      <c r="P101" s="1463">
        <v>581.40978031490181</v>
      </c>
      <c r="Q101" s="1463">
        <v>609.87030919490007</v>
      </c>
      <c r="R101" s="1463">
        <v>63583.763167688798</v>
      </c>
      <c r="S101" s="1463">
        <v>28339.171656172344</v>
      </c>
      <c r="T101" s="1463">
        <v>39632.74356630641</v>
      </c>
      <c r="U101" s="1788">
        <v>380487.6615077235</v>
      </c>
      <c r="V101" s="1100"/>
      <c r="W101" s="1105"/>
      <c r="X101" s="1789"/>
    </row>
    <row r="102" spans="4:24" ht="16.5">
      <c r="D102" s="1783" t="s">
        <v>335</v>
      </c>
      <c r="E102" s="1463">
        <v>193674.16671632641</v>
      </c>
      <c r="F102" s="1463">
        <v>21569.866266501042</v>
      </c>
      <c r="G102" s="1463">
        <v>14209.392108845843</v>
      </c>
      <c r="H102" s="1778">
        <v>229453.4250916733</v>
      </c>
      <c r="I102" s="1463">
        <v>4691.2202634299992</v>
      </c>
      <c r="J102" s="1463">
        <v>4875.8068164807682</v>
      </c>
      <c r="K102" s="1778">
        <v>239020.45217158407</v>
      </c>
      <c r="L102" s="1778"/>
      <c r="M102" s="1463">
        <v>1641.2133333199999</v>
      </c>
      <c r="N102" s="1463">
        <v>14997.188041660358</v>
      </c>
      <c r="O102" s="1463">
        <v>75.373497579999992</v>
      </c>
      <c r="P102" s="1463">
        <v>1378.23301317</v>
      </c>
      <c r="Q102" s="1463">
        <v>408.85045736429828</v>
      </c>
      <c r="R102" s="1463">
        <v>67061.758052857767</v>
      </c>
      <c r="S102" s="1463">
        <v>32908.131657602185</v>
      </c>
      <c r="T102" s="1463">
        <v>36730.721880376572</v>
      </c>
      <c r="U102" s="1788">
        <v>394221.9221055152</v>
      </c>
      <c r="V102" s="1100"/>
      <c r="W102" s="1105"/>
      <c r="X102" s="1789"/>
    </row>
    <row r="103" spans="4:24" ht="16.5">
      <c r="D103" s="1783" t="s">
        <v>336</v>
      </c>
      <c r="E103" s="1463">
        <v>219936.48298519928</v>
      </c>
      <c r="F103" s="1463">
        <v>23818.288732293888</v>
      </c>
      <c r="G103" s="1463">
        <v>13746.7395118677</v>
      </c>
      <c r="H103" s="1778">
        <v>257501.51122936088</v>
      </c>
      <c r="I103" s="1463">
        <v>2725.1290067099999</v>
      </c>
      <c r="J103" s="1463">
        <v>5382.5447773821352</v>
      </c>
      <c r="K103" s="1778">
        <v>265609.18501345301</v>
      </c>
      <c r="L103" s="1778"/>
      <c r="M103" s="1463">
        <v>1503.79155472</v>
      </c>
      <c r="N103" s="1463">
        <v>15748.370656117675</v>
      </c>
      <c r="O103" s="1463">
        <v>176.51990367000002</v>
      </c>
      <c r="P103" s="1463">
        <v>939.03898635000007</v>
      </c>
      <c r="Q103" s="1463">
        <v>409.88268374699936</v>
      </c>
      <c r="R103" s="1463">
        <v>68812.772558495752</v>
      </c>
      <c r="S103" s="1463">
        <v>34537.877205338104</v>
      </c>
      <c r="T103" s="1463">
        <v>36197.407644269486</v>
      </c>
      <c r="U103" s="1788">
        <v>423934.84620616108</v>
      </c>
      <c r="V103" s="1100"/>
      <c r="W103" s="1105"/>
      <c r="X103" s="1789"/>
    </row>
    <row r="104" spans="4:24" ht="16.5">
      <c r="D104" s="1783" t="s">
        <v>337</v>
      </c>
      <c r="E104" s="1463">
        <v>232585.79801893819</v>
      </c>
      <c r="F104" s="1463">
        <v>26296.059812095515</v>
      </c>
      <c r="G104" s="1463">
        <v>18415.522767980819</v>
      </c>
      <c r="H104" s="1778">
        <v>277297.38059901452</v>
      </c>
      <c r="I104" s="1463">
        <v>2205.94592599</v>
      </c>
      <c r="J104" s="1463">
        <v>6832.5694181116087</v>
      </c>
      <c r="K104" s="1778">
        <v>286335.89594311611</v>
      </c>
      <c r="L104" s="1778"/>
      <c r="M104" s="1463">
        <v>1525.849377979197</v>
      </c>
      <c r="N104" s="1463">
        <v>16063.14709973812</v>
      </c>
      <c r="O104" s="1463">
        <v>654.18617971000003</v>
      </c>
      <c r="P104" s="1463">
        <v>540.06650600975308</v>
      </c>
      <c r="Q104" s="1463">
        <v>429.00292326729175</v>
      </c>
      <c r="R104" s="1463">
        <v>69567.036729004001</v>
      </c>
      <c r="S104" s="1463">
        <v>35592.276201412096</v>
      </c>
      <c r="T104" s="1463">
        <v>37586.162241735539</v>
      </c>
      <c r="U104" s="1788">
        <v>448293.62320197211</v>
      </c>
      <c r="V104" s="1100"/>
      <c r="W104" s="1105"/>
      <c r="X104" s="1789"/>
    </row>
    <row r="105" spans="4:24" ht="16.5">
      <c r="D105" s="1783" t="s">
        <v>338</v>
      </c>
      <c r="E105" s="1463">
        <v>249167.51587645977</v>
      </c>
      <c r="F105" s="1463">
        <v>27977.712936616696</v>
      </c>
      <c r="G105" s="1463">
        <v>21449.599964206682</v>
      </c>
      <c r="H105" s="1778">
        <v>298594.82877728314</v>
      </c>
      <c r="I105" s="1463">
        <v>2906.0829462299998</v>
      </c>
      <c r="J105" s="1463">
        <v>6295.2663598240279</v>
      </c>
      <c r="K105" s="1778">
        <v>307796.17808333714</v>
      </c>
      <c r="L105" s="1778"/>
      <c r="M105" s="1463">
        <v>1559.6613422916575</v>
      </c>
      <c r="N105" s="1463">
        <v>15430.586504274814</v>
      </c>
      <c r="O105" s="1463">
        <v>662.27552025999898</v>
      </c>
      <c r="P105" s="1463">
        <v>938.99749327706843</v>
      </c>
      <c r="Q105" s="1463">
        <v>462.59819426977265</v>
      </c>
      <c r="R105" s="1463">
        <v>72403.832280947929</v>
      </c>
      <c r="S105" s="1463">
        <v>26856.450002074434</v>
      </c>
      <c r="T105" s="1463">
        <v>47947.941793064485</v>
      </c>
      <c r="U105" s="1788">
        <v>474058.52121379727</v>
      </c>
      <c r="V105" s="1100"/>
      <c r="W105" s="1105"/>
      <c r="X105" s="1789"/>
    </row>
    <row r="106" spans="4:24" ht="16.5">
      <c r="D106" s="1783" t="s">
        <v>339</v>
      </c>
      <c r="E106" s="1463">
        <v>271359.36689448619</v>
      </c>
      <c r="F106" s="1463">
        <v>31671.295019714624</v>
      </c>
      <c r="G106" s="1463">
        <v>23074.388781556212</v>
      </c>
      <c r="H106" s="1778">
        <v>326105.05069575703</v>
      </c>
      <c r="I106" s="1463">
        <v>3016.6688675700002</v>
      </c>
      <c r="J106" s="1463">
        <v>5050.7127087200006</v>
      </c>
      <c r="K106" s="1778">
        <v>334172.43227204704</v>
      </c>
      <c r="L106" s="1778"/>
      <c r="M106" s="1463">
        <v>1523.1791171083464</v>
      </c>
      <c r="N106" s="1463">
        <v>16041.42775043045</v>
      </c>
      <c r="O106" s="1463">
        <v>706.87998780999999</v>
      </c>
      <c r="P106" s="1463">
        <v>750.79561892013749</v>
      </c>
      <c r="Q106" s="1463">
        <v>552.81790498441217</v>
      </c>
      <c r="R106" s="1463">
        <v>76406.26081101918</v>
      </c>
      <c r="S106" s="1463">
        <v>26869.180029422769</v>
      </c>
      <c r="T106" s="1463">
        <v>76295.361758001367</v>
      </c>
      <c r="U106" s="1788">
        <v>533318.33524974377</v>
      </c>
      <c r="V106" s="1100"/>
      <c r="W106" s="1105"/>
      <c r="X106" s="1789"/>
    </row>
    <row r="107" spans="4:24" ht="16.5">
      <c r="D107" s="1783" t="s">
        <v>340</v>
      </c>
      <c r="E107" s="1463">
        <v>275007.81392295141</v>
      </c>
      <c r="F107" s="1463">
        <v>29893.197548164542</v>
      </c>
      <c r="G107" s="1463">
        <v>29352.193214698957</v>
      </c>
      <c r="H107" s="1778">
        <v>334253.20468581491</v>
      </c>
      <c r="I107" s="1463">
        <v>3661.4722750399997</v>
      </c>
      <c r="J107" s="1463">
        <v>5912.1716962082555</v>
      </c>
      <c r="K107" s="1778">
        <v>343826.84865706315</v>
      </c>
      <c r="L107" s="1778"/>
      <c r="M107" s="1463">
        <v>1873.1327583500001</v>
      </c>
      <c r="N107" s="1463">
        <v>18699.521389087498</v>
      </c>
      <c r="O107" s="1463">
        <v>1444.3631759099999</v>
      </c>
      <c r="P107" s="1463">
        <v>2300.1274745199999</v>
      </c>
      <c r="Q107" s="1463">
        <v>478.57847017003212</v>
      </c>
      <c r="R107" s="1463">
        <v>82627.150763919039</v>
      </c>
      <c r="S107" s="1463">
        <v>32281.12419863899</v>
      </c>
      <c r="T107" s="1463">
        <v>66009.217261644197</v>
      </c>
      <c r="U107" s="1788">
        <v>549540.0641493029</v>
      </c>
      <c r="V107" s="1100"/>
      <c r="W107" s="1105"/>
      <c r="X107" s="1789"/>
    </row>
    <row r="108" spans="4:24" ht="16.5">
      <c r="D108" s="1783" t="s">
        <v>341</v>
      </c>
      <c r="E108" s="1463">
        <v>301829.39149246959</v>
      </c>
      <c r="F108" s="1463">
        <v>30564.741374475365</v>
      </c>
      <c r="G108" s="1463">
        <v>26426.522885833419</v>
      </c>
      <c r="H108" s="1778">
        <v>358820.6557527784</v>
      </c>
      <c r="I108" s="1463">
        <v>3719.0593485700001</v>
      </c>
      <c r="J108" s="1463">
        <v>3512.87378810783</v>
      </c>
      <c r="K108" s="1778">
        <v>366052.58888945624</v>
      </c>
      <c r="L108" s="1778"/>
      <c r="M108" s="1463">
        <v>3191.9343122600003</v>
      </c>
      <c r="N108" s="1463">
        <v>16236.096483917217</v>
      </c>
      <c r="O108" s="1463">
        <v>1453.0722126100002</v>
      </c>
      <c r="P108" s="1463">
        <v>71.32916051999986</v>
      </c>
      <c r="Q108" s="1463">
        <v>375.41786369092409</v>
      </c>
      <c r="R108" s="1463">
        <v>84564.583061644662</v>
      </c>
      <c r="S108" s="1463">
        <v>31980.97134841136</v>
      </c>
      <c r="T108" s="1463">
        <v>54307.49403192076</v>
      </c>
      <c r="U108" s="1788">
        <v>558233.48736443103</v>
      </c>
      <c r="V108" s="1100"/>
      <c r="W108" s="1105"/>
      <c r="X108" s="1789"/>
    </row>
    <row r="109" spans="4:24" ht="16.5">
      <c r="D109" s="1783" t="s">
        <v>342</v>
      </c>
      <c r="E109" s="1463">
        <v>350366.7216668583</v>
      </c>
      <c r="F109" s="1463">
        <v>33144.985857335836</v>
      </c>
      <c r="G109" s="1463">
        <v>27967.857239092082</v>
      </c>
      <c r="H109" s="1778">
        <v>411479.56476328621</v>
      </c>
      <c r="I109" s="1463">
        <v>2824.12946891</v>
      </c>
      <c r="J109" s="1463">
        <v>3162.75899630095</v>
      </c>
      <c r="K109" s="1778">
        <v>417466.45322849718</v>
      </c>
      <c r="L109" s="1778"/>
      <c r="M109" s="1463">
        <v>3729.6706764272776</v>
      </c>
      <c r="N109" s="1463">
        <v>21509.937657386967</v>
      </c>
      <c r="O109" s="1463">
        <v>1095.2990103999998</v>
      </c>
      <c r="P109" s="1463">
        <v>1109.9223200299998</v>
      </c>
      <c r="Q109" s="1463">
        <v>503.05571348271593</v>
      </c>
      <c r="R109" s="1463">
        <v>92871.758416423138</v>
      </c>
      <c r="S109" s="1463">
        <v>49580.963424031906</v>
      </c>
      <c r="T109" s="1463">
        <v>69873.527926517141</v>
      </c>
      <c r="U109" s="1788">
        <v>657740.58837319631</v>
      </c>
      <c r="V109" s="1100"/>
      <c r="W109" s="1105"/>
      <c r="X109" s="1789"/>
    </row>
    <row r="110" spans="4:24" ht="16.5">
      <c r="D110" s="1783" t="s">
        <v>343</v>
      </c>
      <c r="E110" s="1463">
        <v>363455.01698956871</v>
      </c>
      <c r="F110" s="1463">
        <v>33905.577697410714</v>
      </c>
      <c r="G110" s="1463">
        <v>33256.812342536039</v>
      </c>
      <c r="H110" s="1778">
        <v>430617.40702951548</v>
      </c>
      <c r="I110" s="1463">
        <v>3325.7484694399996</v>
      </c>
      <c r="J110" s="1463">
        <v>2899.1758548508269</v>
      </c>
      <c r="K110" s="1778">
        <v>436842.33135380631</v>
      </c>
      <c r="L110" s="1778"/>
      <c r="M110" s="1463">
        <v>4007.8127282398555</v>
      </c>
      <c r="N110" s="1463">
        <v>19465.869416238475</v>
      </c>
      <c r="O110" s="1463">
        <v>2726.5446700500001</v>
      </c>
      <c r="P110" s="1463">
        <v>1556.0880061344815</v>
      </c>
      <c r="Q110" s="1463">
        <v>347.09108616766002</v>
      </c>
      <c r="R110" s="1463">
        <v>104310.94891005699</v>
      </c>
      <c r="S110" s="1463">
        <v>52327.675869386243</v>
      </c>
      <c r="T110" s="1463">
        <v>70300.621451788436</v>
      </c>
      <c r="U110" s="1788">
        <v>691884.98349186836</v>
      </c>
      <c r="V110" s="1100"/>
      <c r="W110" s="1105"/>
      <c r="X110" s="1789"/>
    </row>
    <row r="111" spans="4:24" ht="16.5">
      <c r="D111" s="1783" t="s">
        <v>344</v>
      </c>
      <c r="E111" s="1463">
        <v>396412.45744947914</v>
      </c>
      <c r="F111" s="1463">
        <v>33935.504834457548</v>
      </c>
      <c r="G111" s="1463">
        <v>37464.758841699782</v>
      </c>
      <c r="H111" s="1778">
        <v>467812.72112563648</v>
      </c>
      <c r="I111" s="1463">
        <v>3922.0672072500001</v>
      </c>
      <c r="J111" s="1463">
        <v>4020.69552715073</v>
      </c>
      <c r="K111" s="1778">
        <v>475755.48386003723</v>
      </c>
      <c r="L111" s="1778"/>
      <c r="M111" s="1463">
        <v>3696.3338167406819</v>
      </c>
      <c r="N111" s="1463">
        <v>23643.197844032511</v>
      </c>
      <c r="O111" s="1463">
        <v>2808.1029068400003</v>
      </c>
      <c r="P111" s="1463">
        <v>2405.3014938643537</v>
      </c>
      <c r="Q111" s="1463">
        <v>139.76784602999996</v>
      </c>
      <c r="R111" s="1463">
        <v>128421.35756267331</v>
      </c>
      <c r="S111" s="1463">
        <v>60916.98399343402</v>
      </c>
      <c r="T111" s="1463">
        <v>72102.290026872739</v>
      </c>
      <c r="U111" s="1788">
        <v>769888.81935052481</v>
      </c>
      <c r="V111" s="1100"/>
      <c r="W111" s="1105"/>
      <c r="X111" s="1789"/>
    </row>
    <row r="112" spans="4:24" ht="16.5">
      <c r="D112" s="1783"/>
      <c r="E112" s="1463"/>
      <c r="F112" s="1463"/>
      <c r="G112" s="1463"/>
      <c r="H112" s="1778"/>
      <c r="I112" s="1463"/>
      <c r="J112" s="1463"/>
      <c r="K112" s="1778"/>
      <c r="L112" s="1778"/>
      <c r="M112" s="1463"/>
      <c r="N112" s="1463"/>
      <c r="O112" s="1463"/>
      <c r="P112" s="1463"/>
      <c r="Q112" s="1463"/>
      <c r="R112" s="1463"/>
      <c r="S112" s="1463"/>
      <c r="T112" s="1463"/>
      <c r="U112" s="1788"/>
      <c r="V112" s="1100"/>
      <c r="W112" s="1105"/>
      <c r="X112" s="1789"/>
    </row>
    <row r="113" spans="4:24" ht="16.5">
      <c r="D113" s="1464">
        <v>2022</v>
      </c>
      <c r="E113" s="1463"/>
      <c r="F113" s="1463"/>
      <c r="G113" s="1463"/>
      <c r="H113" s="1778"/>
      <c r="I113" s="1463"/>
      <c r="J113" s="1463"/>
      <c r="K113" s="1778"/>
      <c r="L113" s="1778"/>
      <c r="M113" s="1463"/>
      <c r="N113" s="1463"/>
      <c r="O113" s="1463"/>
      <c r="P113" s="1463"/>
      <c r="Q113" s="1463"/>
      <c r="R113" s="1463"/>
      <c r="S113" s="1463"/>
      <c r="T113" s="1463"/>
      <c r="U113" s="1788"/>
      <c r="V113" s="1100"/>
      <c r="W113" s="1105"/>
      <c r="X113" s="1789"/>
    </row>
    <row r="114" spans="4:24" ht="16.5">
      <c r="D114" s="1783" t="s">
        <v>345</v>
      </c>
      <c r="E114" s="1463">
        <v>392702.18706145638</v>
      </c>
      <c r="F114" s="1463">
        <v>32297.99522102471</v>
      </c>
      <c r="G114" s="1463">
        <v>39346.327434045015</v>
      </c>
      <c r="H114" s="1778">
        <v>464346.50971652614</v>
      </c>
      <c r="I114" s="1463">
        <v>2962.5160157700002</v>
      </c>
      <c r="J114" s="1463">
        <v>4026.9637941963674</v>
      </c>
      <c r="K114" s="1778">
        <v>471335.98952649249</v>
      </c>
      <c r="L114" s="1778"/>
      <c r="M114" s="1463">
        <v>3685.33093672</v>
      </c>
      <c r="N114" s="1463">
        <v>25398.51002900907</v>
      </c>
      <c r="O114" s="1463">
        <v>2688.5685035299998</v>
      </c>
      <c r="P114" s="1463">
        <v>1416.9394223299996</v>
      </c>
      <c r="Q114" s="1463">
        <v>230.51882891000002</v>
      </c>
      <c r="R114" s="1463">
        <v>144852.38091587814</v>
      </c>
      <c r="S114" s="1463">
        <v>53627.759107176396</v>
      </c>
      <c r="T114" s="1463">
        <v>70475.977048348199</v>
      </c>
      <c r="U114" s="1788">
        <v>773711.9743183942</v>
      </c>
      <c r="V114" s="1100"/>
      <c r="W114" s="1105"/>
      <c r="X114" s="1789"/>
    </row>
    <row r="115" spans="4:24" ht="16.5">
      <c r="D115" s="1783" t="s">
        <v>334</v>
      </c>
      <c r="E115" s="1463">
        <v>413978.30730560631</v>
      </c>
      <c r="F115" s="1463">
        <v>37494.325165642651</v>
      </c>
      <c r="G115" s="1463">
        <v>47592.487441980928</v>
      </c>
      <c r="H115" s="1778">
        <v>499065.11991322989</v>
      </c>
      <c r="I115" s="1463">
        <v>3229.2608107000001</v>
      </c>
      <c r="J115" s="1463">
        <v>4407.7448877405259</v>
      </c>
      <c r="K115" s="1778">
        <v>506702.12561167043</v>
      </c>
      <c r="L115" s="1778"/>
      <c r="M115" s="1463">
        <v>4456.1907742015283</v>
      </c>
      <c r="N115" s="1463">
        <v>30483.59984682715</v>
      </c>
      <c r="O115" s="1463">
        <v>2120.3612073000004</v>
      </c>
      <c r="P115" s="1463">
        <v>1769.7103574399996</v>
      </c>
      <c r="Q115" s="1463">
        <v>226.79973077999998</v>
      </c>
      <c r="R115" s="1463">
        <v>153788.48938577287</v>
      </c>
      <c r="S115" s="1463">
        <v>55099.612965400411</v>
      </c>
      <c r="T115" s="1463">
        <v>80778.153951815562</v>
      </c>
      <c r="U115" s="1788">
        <v>835425.04383120791</v>
      </c>
      <c r="V115" s="1100"/>
      <c r="W115" s="1105"/>
      <c r="X115" s="1789"/>
    </row>
    <row r="116" spans="4:24" ht="16.5">
      <c r="D116" s="1783" t="s">
        <v>335</v>
      </c>
      <c r="E116" s="1463">
        <v>488137.07653896307</v>
      </c>
      <c r="F116" s="1463">
        <v>37893.928429496831</v>
      </c>
      <c r="G116" s="1463">
        <v>54213.922471197038</v>
      </c>
      <c r="H116" s="1778">
        <v>580244.92743965692</v>
      </c>
      <c r="I116" s="1463">
        <v>3062.2447924799994</v>
      </c>
      <c r="J116" s="1463">
        <v>5330.5001012240027</v>
      </c>
      <c r="K116" s="1778">
        <v>588637.67233336088</v>
      </c>
      <c r="L116" s="1778"/>
      <c r="M116" s="1463">
        <v>4510.8947596065145</v>
      </c>
      <c r="N116" s="1463">
        <v>33995.748875960002</v>
      </c>
      <c r="O116" s="1463">
        <v>2137.8545384882509</v>
      </c>
      <c r="P116" s="1463">
        <v>3280.9886401499998</v>
      </c>
      <c r="Q116" s="1463">
        <v>810.63445624174938</v>
      </c>
      <c r="R116" s="1463">
        <v>175156.26193413322</v>
      </c>
      <c r="S116" s="1463">
        <v>65660.610708471737</v>
      </c>
      <c r="T116" s="1463">
        <v>100240.55440098009</v>
      </c>
      <c r="U116" s="1788">
        <v>974431.22064739256</v>
      </c>
      <c r="V116" s="1100"/>
      <c r="W116" s="1105"/>
      <c r="X116" s="1789"/>
    </row>
    <row r="117" spans="4:24" ht="16.5">
      <c r="D117" s="1783" t="s">
        <v>336</v>
      </c>
      <c r="E117" s="1463">
        <v>562613.69082845049</v>
      </c>
      <c r="F117" s="1463">
        <v>46129.748787588862</v>
      </c>
      <c r="G117" s="1463">
        <v>52760.093352816148</v>
      </c>
      <c r="H117" s="1778">
        <v>661503.53296885546</v>
      </c>
      <c r="I117" s="1463">
        <v>6377.5025622499988</v>
      </c>
      <c r="J117" s="1463">
        <v>7656.8451490769176</v>
      </c>
      <c r="K117" s="1778">
        <v>675537.88068018237</v>
      </c>
      <c r="L117" s="1778"/>
      <c r="M117" s="1463">
        <v>4246.9279247699997</v>
      </c>
      <c r="N117" s="1463">
        <v>38472.746555750004</v>
      </c>
      <c r="O117" s="1463">
        <v>2173.0140244900294</v>
      </c>
      <c r="P117" s="1463">
        <v>3877.1728452200005</v>
      </c>
      <c r="Q117" s="1463">
        <v>486.77247666997084</v>
      </c>
      <c r="R117" s="1463">
        <v>178614.34732878016</v>
      </c>
      <c r="S117" s="1463">
        <v>53372.280276653968</v>
      </c>
      <c r="T117" s="1463">
        <v>119355.38460395107</v>
      </c>
      <c r="U117" s="1788">
        <v>1076136.5267164675</v>
      </c>
      <c r="V117" s="1100"/>
      <c r="W117" s="1105"/>
      <c r="X117" s="1789"/>
    </row>
    <row r="118" spans="4:24" ht="16.5">
      <c r="D118" s="1783" t="s">
        <v>337</v>
      </c>
      <c r="E118" s="1463">
        <v>830165.96689741523</v>
      </c>
      <c r="F118" s="1463">
        <v>61112.618619726585</v>
      </c>
      <c r="G118" s="1463">
        <v>70113.867601239675</v>
      </c>
      <c r="H118" s="1778">
        <v>961392.45311838156</v>
      </c>
      <c r="I118" s="1463">
        <v>7310.9056771799997</v>
      </c>
      <c r="J118" s="1463">
        <v>7417.5522157190399</v>
      </c>
      <c r="K118" s="1778">
        <v>976120.91101128061</v>
      </c>
      <c r="L118" s="1778"/>
      <c r="M118" s="1463">
        <v>6165.3434425239411</v>
      </c>
      <c r="N118" s="1463">
        <v>73411.842964509342</v>
      </c>
      <c r="O118" s="1463">
        <v>2383.3041215538674</v>
      </c>
      <c r="P118" s="1463">
        <v>3240.9704892723985</v>
      </c>
      <c r="Q118" s="1463">
        <v>321.77601532613295</v>
      </c>
      <c r="R118" s="1463">
        <v>243544.43414657074</v>
      </c>
      <c r="S118" s="1463">
        <v>134993.53570206792</v>
      </c>
      <c r="T118" s="1463">
        <v>207132.53989784673</v>
      </c>
      <c r="U118" s="1788">
        <v>1647314.6577909517</v>
      </c>
      <c r="V118" s="1100"/>
      <c r="W118" s="1105"/>
      <c r="X118" s="1789"/>
    </row>
    <row r="119" spans="4:24" ht="16.5">
      <c r="D119" s="1783" t="s">
        <v>338</v>
      </c>
      <c r="E119" s="1463">
        <v>961316.93535123637</v>
      </c>
      <c r="F119" s="1463">
        <v>66716.915984540625</v>
      </c>
      <c r="G119" s="1463">
        <v>81118.513471308994</v>
      </c>
      <c r="H119" s="1778">
        <v>1109152.3648070861</v>
      </c>
      <c r="I119" s="1463">
        <v>5627.2611331600001</v>
      </c>
      <c r="J119" s="1463">
        <v>10226.234030365513</v>
      </c>
      <c r="K119" s="1778">
        <v>1125005.8599706115</v>
      </c>
      <c r="L119" s="1778"/>
      <c r="M119" s="1463">
        <v>7157.9371168056769</v>
      </c>
      <c r="N119" s="1463">
        <v>83048.064902129699</v>
      </c>
      <c r="O119" s="1463">
        <v>2898.5186668538677</v>
      </c>
      <c r="P119" s="1463">
        <v>4589.8374269599999</v>
      </c>
      <c r="Q119" s="1463">
        <v>345.21138079613297</v>
      </c>
      <c r="R119" s="1463">
        <v>355060.8840568965</v>
      </c>
      <c r="S119" s="1463">
        <v>169511.81321968534</v>
      </c>
      <c r="T119" s="1463">
        <v>213232.21021871112</v>
      </c>
      <c r="U119" s="1788">
        <v>1960850.3369594498</v>
      </c>
      <c r="V119" s="1100"/>
      <c r="W119" s="1105"/>
      <c r="X119" s="1789"/>
    </row>
    <row r="120" spans="4:24" ht="16.5">
      <c r="D120" s="1783" t="s">
        <v>339</v>
      </c>
      <c r="E120" s="1463">
        <v>1016820.1724536457</v>
      </c>
      <c r="F120" s="1463">
        <v>79550.51361701102</v>
      </c>
      <c r="G120" s="1463">
        <v>94495.156476882374</v>
      </c>
      <c r="H120" s="1778">
        <v>1190865.8425475392</v>
      </c>
      <c r="I120" s="1463">
        <v>1789.59240643</v>
      </c>
      <c r="J120" s="1463">
        <v>9363.5057396826905</v>
      </c>
      <c r="K120" s="1778">
        <v>1202018.9406936518</v>
      </c>
      <c r="L120" s="1778"/>
      <c r="M120" s="1463">
        <v>8137.8740244780483</v>
      </c>
      <c r="N120" s="1463">
        <v>100313.79832290616</v>
      </c>
      <c r="O120" s="1463">
        <v>2814.9419743600001</v>
      </c>
      <c r="P120" s="1463">
        <v>5020.463740638389</v>
      </c>
      <c r="Q120" s="1463">
        <v>1339.0929263800001</v>
      </c>
      <c r="R120" s="1463">
        <v>419883.28404753958</v>
      </c>
      <c r="S120" s="1463">
        <v>144090.1811648419</v>
      </c>
      <c r="T120" s="1463">
        <v>238578.0922914111</v>
      </c>
      <c r="U120" s="1788">
        <v>2122196.6691862075</v>
      </c>
      <c r="V120" s="1100"/>
      <c r="W120" s="1105"/>
      <c r="X120" s="1789"/>
    </row>
    <row r="121" spans="4:24" ht="16.5">
      <c r="D121" s="1783" t="s">
        <v>340</v>
      </c>
      <c r="E121" s="1463">
        <v>1367431.3049766493</v>
      </c>
      <c r="F121" s="1463">
        <v>85931.51857907341</v>
      </c>
      <c r="G121" s="1463">
        <v>134512.90201373582</v>
      </c>
      <c r="H121" s="1778">
        <v>1587875.7255694587</v>
      </c>
      <c r="I121" s="1463">
        <v>2415.3591250200006</v>
      </c>
      <c r="J121" s="1463">
        <v>7892.4363996389129</v>
      </c>
      <c r="K121" s="1778">
        <v>1598183.5210941175</v>
      </c>
      <c r="L121" s="1778"/>
      <c r="M121" s="1463">
        <v>12785.574749017018</v>
      </c>
      <c r="N121" s="1463">
        <v>119851.64115998709</v>
      </c>
      <c r="O121" s="1463">
        <v>3230.7427570899999</v>
      </c>
      <c r="P121" s="1463">
        <v>5771.1534996181335</v>
      </c>
      <c r="Q121" s="1463">
        <v>555.22654680000016</v>
      </c>
      <c r="R121" s="1463">
        <v>491336.47124285513</v>
      </c>
      <c r="S121" s="1463">
        <v>167029.36119618389</v>
      </c>
      <c r="T121" s="1463">
        <v>317466.43417920906</v>
      </c>
      <c r="U121" s="1788">
        <v>2716210.1264248784</v>
      </c>
      <c r="V121" s="1100"/>
      <c r="W121" s="1105"/>
      <c r="X121" s="1789"/>
    </row>
    <row r="122" spans="4:24" ht="16.5">
      <c r="D122" s="1783" t="s">
        <v>341</v>
      </c>
      <c r="E122" s="1463">
        <v>1648027.6816598177</v>
      </c>
      <c r="F122" s="1463">
        <v>92678.540189659936</v>
      </c>
      <c r="G122" s="1463">
        <v>157504.62698856261</v>
      </c>
      <c r="H122" s="1778">
        <v>1898210.8488380401</v>
      </c>
      <c r="I122" s="1463">
        <v>1482.9122997099998</v>
      </c>
      <c r="J122" s="1463">
        <v>8707.2486439871063</v>
      </c>
      <c r="K122" s="1778">
        <v>1908401.0097817373</v>
      </c>
      <c r="L122" s="1778"/>
      <c r="M122" s="1463">
        <v>14047.495344296463</v>
      </c>
      <c r="N122" s="1463">
        <v>143842.34133771836</v>
      </c>
      <c r="O122" s="1463">
        <v>3720.1518145100003</v>
      </c>
      <c r="P122" s="1463">
        <v>9246.7083264246903</v>
      </c>
      <c r="Q122" s="1463">
        <v>587.17865615000005</v>
      </c>
      <c r="R122" s="1463">
        <v>553942.16752966749</v>
      </c>
      <c r="S122" s="1463">
        <v>146133.1444940996</v>
      </c>
      <c r="T122" s="1463">
        <v>338449.55381177273</v>
      </c>
      <c r="U122" s="1788">
        <v>3118369.7510963771</v>
      </c>
      <c r="V122" s="1100"/>
      <c r="W122" s="1105"/>
      <c r="X122" s="1789"/>
    </row>
    <row r="123" spans="4:24" ht="16.5">
      <c r="D123" s="1783" t="s">
        <v>342</v>
      </c>
      <c r="E123" s="1463">
        <v>1615381.470558624</v>
      </c>
      <c r="F123" s="1463">
        <v>76774.2350247125</v>
      </c>
      <c r="G123" s="1463">
        <v>166880.66239810243</v>
      </c>
      <c r="H123" s="1778">
        <v>1859036.367981439</v>
      </c>
      <c r="I123" s="1463">
        <v>2028.01763953</v>
      </c>
      <c r="J123" s="1463">
        <v>6673.6561364047093</v>
      </c>
      <c r="K123" s="1778">
        <v>1867738.0417573736</v>
      </c>
      <c r="L123" s="1778"/>
      <c r="M123" s="1463">
        <v>15558.863875909999</v>
      </c>
      <c r="N123" s="1463">
        <v>153649.87204728875</v>
      </c>
      <c r="O123" s="1463">
        <v>28072.180283229995</v>
      </c>
      <c r="P123" s="1463">
        <v>8610.2804767509988</v>
      </c>
      <c r="Q123" s="1463">
        <v>762.46253353000009</v>
      </c>
      <c r="R123" s="1463">
        <v>581740.30453418137</v>
      </c>
      <c r="S123" s="1463">
        <v>165306.91130408176</v>
      </c>
      <c r="T123" s="1463">
        <v>451916.4491681091</v>
      </c>
      <c r="U123" s="1788">
        <v>3273355.3659804557</v>
      </c>
      <c r="V123" s="1100"/>
      <c r="W123" s="1105"/>
      <c r="X123" s="1789"/>
    </row>
    <row r="124" spans="4:24" ht="16.5">
      <c r="D124" s="1783" t="s">
        <v>343</v>
      </c>
      <c r="E124" s="1463">
        <v>1771644.8198213878</v>
      </c>
      <c r="F124" s="1463">
        <v>81518.124502052422</v>
      </c>
      <c r="G124" s="1463">
        <v>189465.94949787043</v>
      </c>
      <c r="H124" s="1778">
        <v>2042628.8938213107</v>
      </c>
      <c r="I124" s="1463">
        <v>1547.6090633900001</v>
      </c>
      <c r="J124" s="1463">
        <v>6731.3742082544786</v>
      </c>
      <c r="K124" s="1778">
        <v>2050907.8770929552</v>
      </c>
      <c r="L124" s="1778"/>
      <c r="M124" s="1463">
        <v>13438.521869959999</v>
      </c>
      <c r="N124" s="1463">
        <v>139370.83984351452</v>
      </c>
      <c r="O124" s="1463">
        <v>19973.470737359996</v>
      </c>
      <c r="P124" s="1463">
        <v>10489.132875849999</v>
      </c>
      <c r="Q124" s="1463">
        <v>339.61556484000016</v>
      </c>
      <c r="R124" s="1463">
        <v>612977.23530322092</v>
      </c>
      <c r="S124" s="1463">
        <v>170944.78287996483</v>
      </c>
      <c r="T124" s="1463">
        <v>387949.065647565</v>
      </c>
      <c r="U124" s="1788">
        <v>3406390.5418152302</v>
      </c>
      <c r="V124" s="1100"/>
      <c r="W124" s="1105"/>
      <c r="X124" s="1789"/>
    </row>
    <row r="125" spans="4:24" ht="16.5">
      <c r="D125" s="1783" t="s">
        <v>344</v>
      </c>
      <c r="E125" s="1463">
        <v>1990867.5783621934</v>
      </c>
      <c r="F125" s="1463">
        <v>90316.955427146822</v>
      </c>
      <c r="G125" s="1463">
        <v>234004.43967568415</v>
      </c>
      <c r="H125" s="1778">
        <v>2315188.9734650245</v>
      </c>
      <c r="I125" s="1463">
        <v>2754.0869911000004</v>
      </c>
      <c r="J125" s="1463">
        <v>7866.7481213329202</v>
      </c>
      <c r="K125" s="1778">
        <v>2325809.8085774574</v>
      </c>
      <c r="L125" s="1778"/>
      <c r="M125" s="1463">
        <v>14148.964761520001</v>
      </c>
      <c r="N125" s="1463">
        <v>177214.11008084577</v>
      </c>
      <c r="O125" s="1463">
        <v>10597.782715699999</v>
      </c>
      <c r="P125" s="1463">
        <v>15234.367479920002</v>
      </c>
      <c r="Q125" s="1463">
        <v>752.47924700999999</v>
      </c>
      <c r="R125" s="1463">
        <v>750161.45122021099</v>
      </c>
      <c r="S125" s="1463">
        <v>159126.15509109088</v>
      </c>
      <c r="T125" s="1463">
        <v>367037.40190905862</v>
      </c>
      <c r="U125" s="1788">
        <v>3820082.5210828134</v>
      </c>
      <c r="V125" s="1100"/>
      <c r="W125" s="1105"/>
      <c r="X125" s="1789"/>
    </row>
    <row r="126" spans="4:24" ht="16.5">
      <c r="D126" s="1783"/>
      <c r="E126" s="1463"/>
      <c r="F126" s="1463"/>
      <c r="G126" s="1463"/>
      <c r="H126" s="1778"/>
      <c r="I126" s="1463"/>
      <c r="J126" s="1463"/>
      <c r="K126" s="1778"/>
      <c r="L126" s="1778"/>
      <c r="M126" s="1463"/>
      <c r="N126" s="1463"/>
      <c r="O126" s="1463"/>
      <c r="P126" s="1463"/>
      <c r="Q126" s="1463"/>
      <c r="R126" s="1463"/>
      <c r="S126" s="1463"/>
      <c r="T126" s="1463"/>
      <c r="U126" s="1788"/>
      <c r="V126" s="1100"/>
      <c r="W126" s="1105"/>
      <c r="X126" s="1789"/>
    </row>
    <row r="127" spans="4:24" ht="16.5">
      <c r="D127" s="1464">
        <v>2023</v>
      </c>
      <c r="E127" s="1463"/>
      <c r="F127" s="1463"/>
      <c r="G127" s="1463"/>
      <c r="H127" s="1778"/>
      <c r="I127" s="1463"/>
      <c r="J127" s="1463"/>
      <c r="K127" s="1778"/>
      <c r="L127" s="1778"/>
      <c r="M127" s="1463"/>
      <c r="N127" s="1463"/>
      <c r="O127" s="1463"/>
      <c r="P127" s="1463"/>
      <c r="Q127" s="1463"/>
      <c r="R127" s="1463"/>
      <c r="S127" s="1463"/>
      <c r="T127" s="1463"/>
      <c r="U127" s="1788"/>
      <c r="V127" s="1100"/>
      <c r="W127" s="1105"/>
      <c r="X127" s="1789"/>
    </row>
    <row r="128" spans="4:24" ht="16.5">
      <c r="D128" s="1783" t="s">
        <v>345</v>
      </c>
      <c r="E128" s="1463">
        <v>2270946.5824107965</v>
      </c>
      <c r="F128" s="1463">
        <v>100094.10778267372</v>
      </c>
      <c r="G128" s="1463">
        <v>275805.11849108076</v>
      </c>
      <c r="H128" s="1778">
        <v>2646845.8086845512</v>
      </c>
      <c r="I128" s="1463">
        <v>1676.5459425199999</v>
      </c>
      <c r="J128" s="1463">
        <v>41821.32538429158</v>
      </c>
      <c r="K128" s="1778">
        <v>2690343.6800113628</v>
      </c>
      <c r="L128" s="1778"/>
      <c r="M128" s="1463">
        <v>15056.472027620001</v>
      </c>
      <c r="N128" s="1463">
        <v>196129.54599045051</v>
      </c>
      <c r="O128" s="1463">
        <v>4974.29362176</v>
      </c>
      <c r="P128" s="1463">
        <v>12291.687164620002</v>
      </c>
      <c r="Q128" s="1463">
        <v>675.53410520999989</v>
      </c>
      <c r="R128" s="1463">
        <v>881874.69343780936</v>
      </c>
      <c r="S128" s="1463">
        <v>227545.42016788959</v>
      </c>
      <c r="T128" s="1463">
        <v>413059.50380388426</v>
      </c>
      <c r="U128" s="1788">
        <v>4441950.8303306065</v>
      </c>
      <c r="V128" s="1100"/>
      <c r="W128" s="1105"/>
      <c r="X128" s="1789"/>
    </row>
    <row r="129" spans="4:24" ht="16.5">
      <c r="D129" s="1783" t="s">
        <v>334</v>
      </c>
      <c r="E129" s="1463">
        <v>2496192.0804952853</v>
      </c>
      <c r="F129" s="1463">
        <v>98177.211431927295</v>
      </c>
      <c r="G129" s="1463">
        <v>294332.48108370934</v>
      </c>
      <c r="H129" s="1778">
        <v>2888701.7730109221</v>
      </c>
      <c r="I129" s="1463">
        <v>1956.9418155800001</v>
      </c>
      <c r="J129" s="1463">
        <v>11040.190335451874</v>
      </c>
      <c r="K129" s="1778">
        <v>2901698.905161954</v>
      </c>
      <c r="L129" s="1778"/>
      <c r="M129" s="1463">
        <v>15711.65529836</v>
      </c>
      <c r="N129" s="1463">
        <v>225209.40206302144</v>
      </c>
      <c r="O129" s="1463">
        <v>8092.9367082899998</v>
      </c>
      <c r="P129" s="1463">
        <v>20822.504165949998</v>
      </c>
      <c r="Q129" s="1463">
        <v>3108.9812894000002</v>
      </c>
      <c r="R129" s="1463">
        <v>951831.64006114576</v>
      </c>
      <c r="S129" s="1463">
        <v>226932.95913623212</v>
      </c>
      <c r="T129" s="1463">
        <v>540628.1258905076</v>
      </c>
      <c r="U129" s="1788">
        <v>4894037.1097748606</v>
      </c>
      <c r="V129" s="1100"/>
      <c r="W129" s="1105"/>
      <c r="X129" s="1789"/>
    </row>
    <row r="130" spans="4:24" ht="16.5">
      <c r="D130" s="1783" t="s">
        <v>335</v>
      </c>
      <c r="E130" s="1463">
        <v>2710394.5777061228</v>
      </c>
      <c r="F130" s="1463">
        <v>121937.69224573435</v>
      </c>
      <c r="G130" s="1463">
        <v>333589.33373731881</v>
      </c>
      <c r="H130" s="1778">
        <v>3165921.603689176</v>
      </c>
      <c r="I130" s="1463">
        <v>1430.8161942300001</v>
      </c>
      <c r="J130" s="1463">
        <v>6188.7252799518101</v>
      </c>
      <c r="K130" s="1778">
        <v>3173541.1451633577</v>
      </c>
      <c r="L130" s="1778"/>
      <c r="M130" s="1463">
        <v>16082.619502902347</v>
      </c>
      <c r="N130" s="1463">
        <v>256205.95853388289</v>
      </c>
      <c r="O130" s="1463">
        <v>9639.8616062899982</v>
      </c>
      <c r="P130" s="1463">
        <v>22996.798067386117</v>
      </c>
      <c r="Q130" s="1463">
        <v>3714.6284016999998</v>
      </c>
      <c r="R130" s="1463">
        <v>1036325.4340341057</v>
      </c>
      <c r="S130" s="1463">
        <v>554840.85367978422</v>
      </c>
      <c r="T130" s="1463">
        <v>618415.15084111854</v>
      </c>
      <c r="U130" s="1788">
        <v>5691762.4498305283</v>
      </c>
      <c r="V130" s="1100"/>
      <c r="W130" s="1105"/>
      <c r="X130" s="1789"/>
    </row>
    <row r="131" spans="4:24" ht="16.5">
      <c r="D131" s="1783" t="s">
        <v>336</v>
      </c>
      <c r="E131" s="1463">
        <v>3144048.374463283</v>
      </c>
      <c r="F131" s="1463">
        <v>159872.46902185009</v>
      </c>
      <c r="G131" s="1463">
        <v>269932.04638668016</v>
      </c>
      <c r="H131" s="1778">
        <v>3573852.8898718134</v>
      </c>
      <c r="I131" s="1463">
        <v>573.36863120999999</v>
      </c>
      <c r="J131" s="1463">
        <v>9702.2015908406502</v>
      </c>
      <c r="K131" s="1778">
        <v>3584128.4600938642</v>
      </c>
      <c r="L131" s="1778"/>
      <c r="M131" s="1463">
        <v>1843.3912159964186</v>
      </c>
      <c r="N131" s="1463">
        <v>318092.20018941275</v>
      </c>
      <c r="O131" s="1463">
        <v>13321.88107089</v>
      </c>
      <c r="P131" s="1463">
        <v>29787.902319143857</v>
      </c>
      <c r="Q131" s="1463">
        <v>6418.8034442400003</v>
      </c>
      <c r="R131" s="1463">
        <v>1137637.3152959479</v>
      </c>
      <c r="S131" s="1463">
        <v>214270.9218597055</v>
      </c>
      <c r="T131" s="1463">
        <v>637986.84436258313</v>
      </c>
      <c r="U131" s="1788">
        <v>5943487.7198517844</v>
      </c>
      <c r="V131" s="1100"/>
      <c r="W131" s="1105"/>
      <c r="X131" s="1789"/>
    </row>
    <row r="132" spans="4:24" ht="16.5">
      <c r="D132" s="1783" t="s">
        <v>337</v>
      </c>
      <c r="E132" s="1463">
        <v>6481742.4528198829</v>
      </c>
      <c r="F132" s="1463">
        <v>169496.73984169005</v>
      </c>
      <c r="G132" s="1463">
        <v>556927.16668476793</v>
      </c>
      <c r="H132" s="1778">
        <v>7208166.3593463413</v>
      </c>
      <c r="I132" s="1463">
        <v>1068.6351901400001</v>
      </c>
      <c r="J132" s="1463">
        <v>50511.727321807855</v>
      </c>
      <c r="K132" s="1778">
        <v>7259746.7218582891</v>
      </c>
      <c r="L132" s="1778"/>
      <c r="M132" s="1463">
        <v>4659.4338619610207</v>
      </c>
      <c r="N132" s="1463">
        <v>783531.02136789681</v>
      </c>
      <c r="O132" s="1463">
        <v>78332.58201607001</v>
      </c>
      <c r="P132" s="1463">
        <v>74082.979310310358</v>
      </c>
      <c r="Q132" s="1463">
        <v>30583.343971300001</v>
      </c>
      <c r="R132" s="1463">
        <v>2224856.6219486203</v>
      </c>
      <c r="S132" s="1463">
        <v>607438.10487165581</v>
      </c>
      <c r="T132" s="1463">
        <v>1561952.5840310212</v>
      </c>
      <c r="U132" s="1788">
        <v>12625183.393237127</v>
      </c>
      <c r="V132" s="1100"/>
      <c r="W132" s="1105"/>
      <c r="X132" s="1789"/>
    </row>
    <row r="133" spans="4:24" ht="16.5">
      <c r="D133" s="1783" t="s">
        <v>338</v>
      </c>
      <c r="E133" s="1463">
        <v>12937869.192259859</v>
      </c>
      <c r="F133" s="1463">
        <v>240252.16357892877</v>
      </c>
      <c r="G133" s="1463">
        <v>1073317.8227756496</v>
      </c>
      <c r="H133" s="1778">
        <v>14251439.178614438</v>
      </c>
      <c r="I133" s="1463">
        <v>4578.7706097399996</v>
      </c>
      <c r="J133" s="1463">
        <v>432610.16607060999</v>
      </c>
      <c r="K133" s="1778">
        <v>14688628.115294788</v>
      </c>
      <c r="L133" s="1778"/>
      <c r="M133" s="1463">
        <v>4243.5818994199999</v>
      </c>
      <c r="N133" s="1463">
        <v>1833341.1678541752</v>
      </c>
      <c r="O133" s="1463">
        <v>39166.568110019994</v>
      </c>
      <c r="P133" s="1463">
        <v>112338.92883914</v>
      </c>
      <c r="Q133" s="1463">
        <v>64321.874210659997</v>
      </c>
      <c r="R133" s="1463">
        <v>6245055.9686352285</v>
      </c>
      <c r="S133" s="1463">
        <v>1390786.2407733677</v>
      </c>
      <c r="T133" s="1463">
        <v>3094705.6616850314</v>
      </c>
      <c r="U133" s="1788">
        <v>27472588.107301828</v>
      </c>
      <c r="V133" s="1100"/>
      <c r="W133" s="1105"/>
      <c r="X133" s="1789"/>
    </row>
    <row r="134" spans="4:24" ht="16.5">
      <c r="D134" s="1783" t="s">
        <v>339</v>
      </c>
      <c r="E134" s="1463">
        <v>11864787.929689845</v>
      </c>
      <c r="F134" s="1463">
        <v>285723.48143678677</v>
      </c>
      <c r="G134" s="1463">
        <v>828095.71349712892</v>
      </c>
      <c r="H134" s="1778">
        <v>12978607.124623761</v>
      </c>
      <c r="I134" s="1463">
        <v>30380.727029340003</v>
      </c>
      <c r="J134" s="1463">
        <v>380435.81182470074</v>
      </c>
      <c r="K134" s="1778">
        <v>13389423.663477801</v>
      </c>
      <c r="L134" s="1778"/>
      <c r="M134" s="1463">
        <v>2137.44354896</v>
      </c>
      <c r="N134" s="1463">
        <v>1458906.6354199245</v>
      </c>
      <c r="O134" s="1463">
        <v>87827.165172089997</v>
      </c>
      <c r="P134" s="1463">
        <v>160696.44021733999</v>
      </c>
      <c r="Q134" s="1463">
        <v>58256.168710680002</v>
      </c>
      <c r="R134" s="1463">
        <v>5865068.6573217632</v>
      </c>
      <c r="S134" s="1463">
        <v>829382.28117128788</v>
      </c>
      <c r="T134" s="1463">
        <v>2726299.4682358066</v>
      </c>
      <c r="U134" s="1788">
        <v>24577997.923275653</v>
      </c>
      <c r="V134" s="1100"/>
      <c r="W134" s="1105"/>
      <c r="X134" s="1789"/>
    </row>
    <row r="135" spans="4:24" ht="16.5">
      <c r="D135" s="1783" t="s">
        <v>340</v>
      </c>
      <c r="E135" s="1463">
        <v>12168928.785615718</v>
      </c>
      <c r="F135" s="1463">
        <v>353674.21139013761</v>
      </c>
      <c r="G135" s="1463">
        <v>862852.8411463477</v>
      </c>
      <c r="H135" s="1778">
        <v>13385455.838152204</v>
      </c>
      <c r="I135" s="1463">
        <v>23457.751361169998</v>
      </c>
      <c r="J135" s="1463">
        <v>381525.50204454508</v>
      </c>
      <c r="K135" s="1778">
        <v>13790439.091557918</v>
      </c>
      <c r="L135" s="1778"/>
      <c r="M135" s="1463">
        <v>3182.6837449100008</v>
      </c>
      <c r="N135" s="1463">
        <v>1483108.2427319179</v>
      </c>
      <c r="O135" s="1463">
        <v>84841.425783579893</v>
      </c>
      <c r="P135" s="1463">
        <v>154160.31061086999</v>
      </c>
      <c r="Q135" s="1463">
        <v>56751.608457030001</v>
      </c>
      <c r="R135" s="1463">
        <v>5646934.1958688451</v>
      </c>
      <c r="S135" s="1463">
        <v>701626.16017322114</v>
      </c>
      <c r="T135" s="1463">
        <v>2783596.5304408246</v>
      </c>
      <c r="U135" s="1788">
        <v>24704640.249369118</v>
      </c>
      <c r="V135" s="1100"/>
      <c r="W135" s="1105"/>
      <c r="X135" s="1789"/>
    </row>
    <row r="136" spans="4:24" ht="15" customHeight="1">
      <c r="D136" s="1783" t="s">
        <v>341</v>
      </c>
      <c r="E136" s="1463">
        <v>14342241.291958516</v>
      </c>
      <c r="F136" s="1463">
        <v>404040.42831814528</v>
      </c>
      <c r="G136" s="1463">
        <v>947184.12928014924</v>
      </c>
      <c r="H136" s="1778">
        <v>15693465.849556811</v>
      </c>
      <c r="I136" s="1463">
        <v>11309.140567940001</v>
      </c>
      <c r="J136" s="1463">
        <v>114502.60646856921</v>
      </c>
      <c r="K136" s="1778">
        <v>15819277.59659332</v>
      </c>
      <c r="L136" s="1778"/>
      <c r="M136" s="1463">
        <v>2685.4889213191432</v>
      </c>
      <c r="N136" s="1463">
        <v>1688992.2110856262</v>
      </c>
      <c r="O136" s="1463">
        <v>82493.417820320014</v>
      </c>
      <c r="P136" s="1463">
        <v>168880.77967142002</v>
      </c>
      <c r="Q136" s="1463">
        <v>90032.39758741</v>
      </c>
      <c r="R136" s="1463">
        <v>6410594.6249337606</v>
      </c>
      <c r="S136" s="1463">
        <v>776997.56805391028</v>
      </c>
      <c r="T136" s="1463">
        <v>3307033.5982209984</v>
      </c>
      <c r="U136" s="1788">
        <v>28346987.682888087</v>
      </c>
      <c r="V136" s="1100"/>
      <c r="W136" s="1105"/>
      <c r="X136" s="1789"/>
    </row>
    <row r="137" spans="4:24" ht="15" customHeight="1">
      <c r="D137" s="1783" t="s">
        <v>342</v>
      </c>
      <c r="E137" s="1463">
        <v>15103817.084934371</v>
      </c>
      <c r="F137" s="1463">
        <v>439336.66328365257</v>
      </c>
      <c r="G137" s="1463">
        <v>1190702.6881997904</v>
      </c>
      <c r="H137" s="1778">
        <v>16733856.436417814</v>
      </c>
      <c r="I137" s="1463">
        <v>8575.7989060899999</v>
      </c>
      <c r="J137" s="1463">
        <v>147053.30424019007</v>
      </c>
      <c r="K137" s="1778">
        <v>16889485.539564095</v>
      </c>
      <c r="L137" s="1778"/>
      <c r="M137" s="1463">
        <v>3497.2262309636485</v>
      </c>
      <c r="N137" s="1463">
        <v>1573857.0966767911</v>
      </c>
      <c r="O137" s="1463">
        <v>84628.889295500005</v>
      </c>
      <c r="P137" s="1463">
        <v>176455.49719680205</v>
      </c>
      <c r="Q137" s="1463">
        <v>83441.760881740003</v>
      </c>
      <c r="R137" s="1463">
        <v>6756087.7313296562</v>
      </c>
      <c r="S137" s="1463">
        <v>958746.41672140756</v>
      </c>
      <c r="T137" s="1463">
        <v>3345567.7253351291</v>
      </c>
      <c r="U137" s="1788">
        <v>29871767.883232087</v>
      </c>
      <c r="V137" s="1100"/>
      <c r="W137" s="1105"/>
      <c r="X137" s="1789"/>
    </row>
    <row r="138" spans="4:24" ht="15" customHeight="1">
      <c r="D138" s="1783" t="s">
        <v>343</v>
      </c>
      <c r="E138" s="1463">
        <v>15816643.630127409</v>
      </c>
      <c r="F138" s="1463">
        <v>534621.56129069871</v>
      </c>
      <c r="G138" s="1463">
        <v>1241055.7067545184</v>
      </c>
      <c r="H138" s="1778">
        <v>17592320.898172628</v>
      </c>
      <c r="I138" s="1463">
        <v>92509.377891080003</v>
      </c>
      <c r="J138" s="1463">
        <v>133475.36745628392</v>
      </c>
      <c r="K138" s="1778">
        <v>17818305.643519994</v>
      </c>
      <c r="L138" s="1778"/>
      <c r="M138" s="1463">
        <v>4173.1913220944216</v>
      </c>
      <c r="N138" s="1463">
        <v>1784153.1478026391</v>
      </c>
      <c r="O138" s="1463">
        <v>92939.919062087996</v>
      </c>
      <c r="P138" s="1463">
        <v>244115.13635521228</v>
      </c>
      <c r="Q138" s="1463">
        <v>89997.662252130001</v>
      </c>
      <c r="R138" s="1463">
        <v>7059070.8300062167</v>
      </c>
      <c r="S138" s="1463">
        <v>1046256.9788259927</v>
      </c>
      <c r="T138" s="1463">
        <v>3659406.3985598059</v>
      </c>
      <c r="U138" s="1788">
        <v>31798418.907706175</v>
      </c>
      <c r="V138" s="1100"/>
      <c r="W138" s="1105"/>
      <c r="X138" s="1789"/>
    </row>
    <row r="139" spans="4:24" ht="15" customHeight="1">
      <c r="D139" s="1783" t="s">
        <v>344</v>
      </c>
      <c r="E139" s="1463">
        <v>16937697.071184665</v>
      </c>
      <c r="F139" s="1463">
        <v>613283.15862054704</v>
      </c>
      <c r="G139" s="1463">
        <v>1290630.5081994641</v>
      </c>
      <c r="H139" s="1778">
        <v>18841610.738004677</v>
      </c>
      <c r="I139" s="1463">
        <v>94004.910486329987</v>
      </c>
      <c r="J139" s="1463">
        <v>201484.87229241466</v>
      </c>
      <c r="K139" s="1778">
        <v>19137100.520783421</v>
      </c>
      <c r="L139" s="1778"/>
      <c r="M139" s="1463">
        <v>42811.406206444735</v>
      </c>
      <c r="N139" s="1463">
        <v>1831385.6547964257</v>
      </c>
      <c r="O139" s="1463">
        <v>55157.36084246001</v>
      </c>
      <c r="P139" s="1463">
        <v>162437.91169262509</v>
      </c>
      <c r="Q139" s="1463">
        <v>138722.55710770001</v>
      </c>
      <c r="R139" s="1463">
        <v>7736287.709793549</v>
      </c>
      <c r="S139" s="1463">
        <v>1184706.9128205332</v>
      </c>
      <c r="T139" s="1463">
        <v>4116277.7145453352</v>
      </c>
      <c r="U139" s="1788">
        <v>34404887.748588495</v>
      </c>
      <c r="V139" s="1100"/>
      <c r="W139" s="1105"/>
      <c r="X139" s="1789"/>
    </row>
    <row r="140" spans="4:24" ht="15" customHeight="1">
      <c r="D140" s="1783"/>
      <c r="E140" s="1463"/>
      <c r="F140" s="1463"/>
      <c r="G140" s="1463"/>
      <c r="H140" s="1778"/>
      <c r="I140" s="1463"/>
      <c r="J140" s="1463"/>
      <c r="K140" s="1778"/>
      <c r="L140" s="1778"/>
      <c r="M140" s="1463"/>
      <c r="N140" s="1463"/>
      <c r="O140" s="1463"/>
      <c r="P140" s="1463"/>
      <c r="Q140" s="1463"/>
      <c r="R140" s="1463"/>
      <c r="S140" s="1463"/>
      <c r="T140" s="1463"/>
      <c r="U140" s="1788"/>
      <c r="V140" s="1100"/>
      <c r="W140" s="1105"/>
      <c r="X140" s="1789"/>
    </row>
    <row r="141" spans="4:24" ht="15" customHeight="1">
      <c r="D141" s="1464">
        <v>2024</v>
      </c>
      <c r="E141" s="1463"/>
      <c r="F141" s="1463"/>
      <c r="G141" s="1463"/>
      <c r="H141" s="1778"/>
      <c r="I141" s="1463"/>
      <c r="J141" s="1463"/>
      <c r="K141" s="1778"/>
      <c r="L141" s="1778"/>
      <c r="M141" s="1463"/>
      <c r="N141" s="1463"/>
      <c r="O141" s="1463"/>
      <c r="P141" s="1463"/>
      <c r="Q141" s="1463"/>
      <c r="R141" s="1463"/>
      <c r="S141" s="1463"/>
      <c r="T141" s="1463"/>
      <c r="U141" s="1788"/>
      <c r="V141" s="1100"/>
      <c r="W141" s="1105"/>
      <c r="X141" s="1789"/>
    </row>
    <row r="142" spans="4:24" ht="15" customHeight="1">
      <c r="D142" s="1783" t="s">
        <v>345</v>
      </c>
      <c r="E142" s="1463">
        <v>26686959.606666714</v>
      </c>
      <c r="F142" s="1463">
        <v>746211.96838631527</v>
      </c>
      <c r="G142" s="1463">
        <v>1754255.7150339992</v>
      </c>
      <c r="H142" s="1778">
        <v>29187427.290087029</v>
      </c>
      <c r="I142" s="1463">
        <v>113265.90481059001</v>
      </c>
      <c r="J142" s="1463">
        <v>169629.57742501644</v>
      </c>
      <c r="K142" s="1778">
        <v>29470322.772322636</v>
      </c>
      <c r="L142" s="1778"/>
      <c r="M142" s="1463">
        <v>7317.9423532879719</v>
      </c>
      <c r="N142" s="1463">
        <v>3007687.3941013217</v>
      </c>
      <c r="O142" s="1463">
        <v>114298.04118244999</v>
      </c>
      <c r="P142" s="1463">
        <v>290202.78504021995</v>
      </c>
      <c r="Q142" s="1463">
        <v>182726.96566247</v>
      </c>
      <c r="R142" s="1463">
        <v>11623761.877093527</v>
      </c>
      <c r="S142" s="1463">
        <v>1949662.4450026522</v>
      </c>
      <c r="T142" s="1463">
        <v>6346389.9298602575</v>
      </c>
      <c r="U142" s="1788">
        <v>52992370.152618825</v>
      </c>
      <c r="V142" s="1100"/>
      <c r="W142" s="1105"/>
      <c r="X142" s="1789"/>
    </row>
    <row r="143" spans="4:24" ht="15" customHeight="1">
      <c r="D143" s="1783" t="s">
        <v>334</v>
      </c>
      <c r="E143" s="1463">
        <v>36944811.104056433</v>
      </c>
      <c r="F143" s="1463">
        <v>818341.16095535387</v>
      </c>
      <c r="G143" s="1463">
        <v>2810669.8183302996</v>
      </c>
      <c r="H143" s="1778">
        <v>40573822.08334209</v>
      </c>
      <c r="I143" s="1463">
        <v>177789.11178531003</v>
      </c>
      <c r="J143" s="1463">
        <v>340577.77424265567</v>
      </c>
      <c r="K143" s="1778">
        <v>41092188.969370052</v>
      </c>
      <c r="L143" s="1778"/>
      <c r="M143" s="1463">
        <v>9458.3634548600003</v>
      </c>
      <c r="N143" s="1463">
        <v>4421333.7213806501</v>
      </c>
      <c r="O143" s="1463">
        <v>105237.09736917957</v>
      </c>
      <c r="P143" s="1463">
        <v>454842.06480963173</v>
      </c>
      <c r="Q143" s="1463">
        <v>279727.91948926001</v>
      </c>
      <c r="R143" s="1463">
        <v>16146119.273565594</v>
      </c>
      <c r="S143" s="1463">
        <v>2608075.1420762991</v>
      </c>
      <c r="T143" s="1463">
        <v>9345381.1644675974</v>
      </c>
      <c r="U143" s="1788">
        <v>74462363.715983137</v>
      </c>
      <c r="V143" s="1100"/>
      <c r="W143" s="1105"/>
      <c r="X143" s="1789"/>
    </row>
    <row r="144" spans="4:24" ht="15" customHeight="1">
      <c r="D144" s="1783" t="s">
        <v>335</v>
      </c>
      <c r="E144" s="1463">
        <v>53801105.674404874</v>
      </c>
      <c r="F144" s="1463">
        <v>857520.77245967358</v>
      </c>
      <c r="G144" s="1463">
        <v>4468346.0273238048</v>
      </c>
      <c r="H144" s="1778">
        <v>59126972.47418835</v>
      </c>
      <c r="I144" s="1463">
        <v>275443.99754995003</v>
      </c>
      <c r="J144" s="1463">
        <v>515567.01454991387</v>
      </c>
      <c r="K144" s="1778">
        <v>59917983.486288212</v>
      </c>
      <c r="L144" s="1778"/>
      <c r="M144" s="1463">
        <v>6990.85668816</v>
      </c>
      <c r="N144" s="1463">
        <v>6535789.0059170211</v>
      </c>
      <c r="O144" s="1463">
        <v>95704.985130200002</v>
      </c>
      <c r="P144" s="1463">
        <v>506746.56847838993</v>
      </c>
      <c r="Q144" s="1463">
        <v>361061.71966425999</v>
      </c>
      <c r="R144" s="1463">
        <v>24968709.982469302</v>
      </c>
      <c r="S144" s="1463">
        <v>2860196.6072296505</v>
      </c>
      <c r="T144" s="1463">
        <v>12072131.828395396</v>
      </c>
      <c r="U144" s="1788">
        <v>107325315.04026058</v>
      </c>
      <c r="V144" s="1100"/>
      <c r="W144" s="1105"/>
      <c r="X144" s="1789"/>
    </row>
    <row r="145" spans="4:24" ht="15" customHeight="1">
      <c r="D145" s="1783" t="s">
        <v>336</v>
      </c>
      <c r="E145" s="1463">
        <v>35042.527796992006</v>
      </c>
      <c r="F145" s="1463">
        <v>873.46707799852345</v>
      </c>
      <c r="G145" s="1463">
        <v>2711.347466365527</v>
      </c>
      <c r="H145" s="1778">
        <v>38627.342341356059</v>
      </c>
      <c r="I145" s="1463">
        <v>161.35969771000001</v>
      </c>
      <c r="J145" s="1463">
        <v>242.85465166583336</v>
      </c>
      <c r="K145" s="1778">
        <v>39031.556690731893</v>
      </c>
      <c r="L145" s="1778"/>
      <c r="M145" s="1463">
        <v>2.7954512899999999</v>
      </c>
      <c r="N145" s="1463">
        <v>4125.9729408490848</v>
      </c>
      <c r="O145" s="1463">
        <v>67.448030242038968</v>
      </c>
      <c r="P145" s="1463">
        <v>358.05459764999995</v>
      </c>
      <c r="Q145" s="1463">
        <v>222.67857025000001</v>
      </c>
      <c r="R145" s="1463">
        <v>12859.83611666367</v>
      </c>
      <c r="S145" s="1463">
        <v>2510.1501450963469</v>
      </c>
      <c r="T145" s="1463">
        <v>9868.7969349044324</v>
      </c>
      <c r="U145" s="1788">
        <v>69047.289477677477</v>
      </c>
      <c r="V145" s="1100"/>
      <c r="W145" s="1105"/>
      <c r="X145" s="1789"/>
    </row>
    <row r="146" spans="4:24" ht="15" customHeight="1">
      <c r="D146" s="1783" t="s">
        <v>337</v>
      </c>
      <c r="E146" s="1463">
        <v>36571.327465983566</v>
      </c>
      <c r="F146" s="1463">
        <v>797.37095124636687</v>
      </c>
      <c r="G146" s="1463">
        <v>3283.3331486261136</v>
      </c>
      <c r="H146" s="1778">
        <v>40652.031565856043</v>
      </c>
      <c r="I146" s="1463">
        <v>82.828899609999993</v>
      </c>
      <c r="J146" s="1463">
        <v>349.96879082800098</v>
      </c>
      <c r="K146" s="1778">
        <v>41084.829256294041</v>
      </c>
      <c r="L146" s="1778"/>
      <c r="M146" s="1463">
        <v>4.3726068300000005</v>
      </c>
      <c r="N146" s="1463">
        <v>4422.6740194553458</v>
      </c>
      <c r="O146" s="1463">
        <v>50.898371079822915</v>
      </c>
      <c r="P146" s="1463">
        <v>436.02590508999998</v>
      </c>
      <c r="Q146" s="1463">
        <v>4.5582535000000295</v>
      </c>
      <c r="R146" s="1463">
        <v>15110.65493838948</v>
      </c>
      <c r="S146" s="1463">
        <v>2114.7306430411877</v>
      </c>
      <c r="T146" s="1463">
        <v>9806.42045307033</v>
      </c>
      <c r="U146" s="1788">
        <v>73035.164446750205</v>
      </c>
      <c r="V146" s="1100"/>
      <c r="W146" s="1105"/>
      <c r="X146" s="1789"/>
    </row>
    <row r="147" spans="4:24" ht="15" customHeight="1">
      <c r="D147" s="1783" t="s">
        <v>338</v>
      </c>
      <c r="E147" s="1463">
        <v>37665.24771868797</v>
      </c>
      <c r="F147" s="1463">
        <v>1045.3317527442148</v>
      </c>
      <c r="G147" s="1463">
        <v>3824.4966281399011</v>
      </c>
      <c r="H147" s="1778">
        <v>42535.076099572085</v>
      </c>
      <c r="I147" s="1463">
        <v>2.08297007</v>
      </c>
      <c r="J147" s="1463">
        <v>589.26051776146267</v>
      </c>
      <c r="K147" s="1778">
        <v>43126.41958740355</v>
      </c>
      <c r="L147" s="1778"/>
      <c r="M147" s="1463">
        <v>3.9915729403463009</v>
      </c>
      <c r="N147" s="1463">
        <v>4813.9262608807039</v>
      </c>
      <c r="O147" s="1463">
        <v>99.769047706796314</v>
      </c>
      <c r="P147" s="1463">
        <v>450.62878649123292</v>
      </c>
      <c r="Q147" s="1463">
        <v>13.22371925999993</v>
      </c>
      <c r="R147" s="1463">
        <v>17940.281345302199</v>
      </c>
      <c r="S147" s="1463">
        <v>2541.3152541265899</v>
      </c>
      <c r="T147" s="1463">
        <v>8835.0069977757812</v>
      </c>
      <c r="U147" s="1788">
        <v>77824.562571887203</v>
      </c>
      <c r="V147" s="1100"/>
      <c r="W147" s="1105"/>
      <c r="X147" s="1789"/>
    </row>
    <row r="148" spans="4:24" ht="15" customHeight="1">
      <c r="D148" s="1783" t="s">
        <v>339</v>
      </c>
      <c r="E148" s="1463">
        <v>40332.219031443681</v>
      </c>
      <c r="F148" s="1463">
        <v>1410.2580173233091</v>
      </c>
      <c r="G148" s="1463">
        <v>3894.3125270865326</v>
      </c>
      <c r="H148" s="1778">
        <v>45636.789575853523</v>
      </c>
      <c r="I148" s="1463">
        <v>68.748034950000005</v>
      </c>
      <c r="J148" s="1463">
        <v>438.61097872266089</v>
      </c>
      <c r="K148" s="1778">
        <v>46144.148589526187</v>
      </c>
      <c r="L148" s="1778"/>
      <c r="M148" s="1463">
        <v>19.182766100000002</v>
      </c>
      <c r="N148" s="1463">
        <v>4842.5132066580099</v>
      </c>
      <c r="O148" s="1463">
        <v>99.87250794679629</v>
      </c>
      <c r="P148" s="1463">
        <v>482.96408403000004</v>
      </c>
      <c r="Q148" s="1463">
        <v>12.00036675000003</v>
      </c>
      <c r="R148" s="1463">
        <v>18795.913628331793</v>
      </c>
      <c r="S148" s="1463">
        <v>2342.852036855043</v>
      </c>
      <c r="T148" s="1463">
        <v>8708.7502872315981</v>
      </c>
      <c r="U148" s="1788">
        <v>81448.19747342942</v>
      </c>
      <c r="V148" s="1100"/>
      <c r="W148" s="1105"/>
      <c r="X148" s="1789"/>
    </row>
    <row r="149" spans="4:24" ht="15" customHeight="1">
      <c r="D149" s="1783" t="s">
        <v>340</v>
      </c>
      <c r="E149" s="1463">
        <v>40849.650092643184</v>
      </c>
      <c r="F149" s="1463">
        <v>1585.319782267818</v>
      </c>
      <c r="G149" s="1463">
        <v>3882.8009846876066</v>
      </c>
      <c r="H149" s="1778">
        <v>46317.770859598604</v>
      </c>
      <c r="I149" s="1463">
        <v>65.575535399999993</v>
      </c>
      <c r="J149" s="1463">
        <v>532.93672419517122</v>
      </c>
      <c r="K149" s="1778">
        <v>46916.283119193773</v>
      </c>
      <c r="L149" s="1778"/>
      <c r="M149" s="1463">
        <v>26.605386400000004</v>
      </c>
      <c r="N149" s="1463">
        <v>4889.8922603562687</v>
      </c>
      <c r="O149" s="1463">
        <v>109.93102498679649</v>
      </c>
      <c r="P149" s="1463">
        <v>602.10538447539398</v>
      </c>
      <c r="Q149" s="1463">
        <v>12.502974</v>
      </c>
      <c r="R149" s="1463">
        <v>20035.878104675208</v>
      </c>
      <c r="S149" s="1463">
        <v>2767.8876987065473</v>
      </c>
      <c r="T149" s="1463">
        <v>10009.931006013567</v>
      </c>
      <c r="U149" s="1788">
        <v>85371.016958807551</v>
      </c>
      <c r="V149" s="1100"/>
      <c r="W149" s="1105"/>
      <c r="X149" s="1789"/>
    </row>
    <row r="150" spans="4:24" ht="15" customHeight="1">
      <c r="D150" s="1783" t="s">
        <v>341</v>
      </c>
      <c r="E150" s="1463">
        <v>66835.469544948428</v>
      </c>
      <c r="F150" s="1463">
        <v>1858.5546445422251</v>
      </c>
      <c r="G150" s="1463">
        <v>5872.5399973455305</v>
      </c>
      <c r="H150" s="1778">
        <v>74566.564186836185</v>
      </c>
      <c r="I150" s="1463">
        <v>99.179637899999989</v>
      </c>
      <c r="J150" s="1463">
        <v>583.27687764272525</v>
      </c>
      <c r="K150" s="1778">
        <v>75249.020702378912</v>
      </c>
      <c r="L150" s="1778"/>
      <c r="M150" s="1463">
        <v>23.833501519999999</v>
      </c>
      <c r="N150" s="1463">
        <v>8701.4979938146898</v>
      </c>
      <c r="O150" s="1463">
        <v>491.43861761212167</v>
      </c>
      <c r="P150" s="1463">
        <v>860.80455955372599</v>
      </c>
      <c r="Q150" s="1463">
        <v>51.080874080000051</v>
      </c>
      <c r="R150" s="1463">
        <v>34201.394002483314</v>
      </c>
      <c r="S150" s="1463">
        <v>4853.4413621750627</v>
      </c>
      <c r="T150" s="1463">
        <v>15791.394511198307</v>
      </c>
      <c r="U150" s="1788">
        <v>140223.90612481616</v>
      </c>
      <c r="V150" s="1100"/>
      <c r="W150" s="1105"/>
      <c r="X150" s="1789"/>
    </row>
    <row r="151" spans="4:24" ht="12" customHeight="1">
      <c r="D151" s="1783" t="s">
        <v>342</v>
      </c>
      <c r="E151" s="1463">
        <v>76868.668013776274</v>
      </c>
      <c r="F151" s="1463">
        <v>2162.842161369771</v>
      </c>
      <c r="G151" s="1463">
        <v>7903.01221455215</v>
      </c>
      <c r="H151" s="1778">
        <v>86934.522389698192</v>
      </c>
      <c r="I151" s="1463">
        <v>257.07472492300099</v>
      </c>
      <c r="J151" s="1463">
        <v>627.46649424236432</v>
      </c>
      <c r="K151" s="1778">
        <v>87819.063608863551</v>
      </c>
      <c r="L151" s="1778"/>
      <c r="M151" s="1463">
        <v>42.72552838</v>
      </c>
      <c r="N151" s="1463">
        <v>9987.1318192524523</v>
      </c>
      <c r="O151" s="1463">
        <v>429.73967734929573</v>
      </c>
      <c r="P151" s="1463">
        <v>1310.1984332070406</v>
      </c>
      <c r="Q151" s="1463">
        <v>16.114323170000002</v>
      </c>
      <c r="R151" s="1463">
        <v>39650.560331174092</v>
      </c>
      <c r="S151" s="1463">
        <v>6380.1041900807613</v>
      </c>
      <c r="T151" s="1463">
        <v>18133.977665036073</v>
      </c>
      <c r="U151" s="1788">
        <v>163769.61557651329</v>
      </c>
      <c r="V151" s="1100"/>
      <c r="W151" s="1105"/>
      <c r="X151" s="1789"/>
    </row>
    <row r="152" spans="4:24" ht="16.5">
      <c r="D152" s="1783" t="s">
        <v>343</v>
      </c>
      <c r="E152" s="1463">
        <v>72575.583866417408</v>
      </c>
      <c r="F152" s="1463">
        <v>2470.085113385735</v>
      </c>
      <c r="G152" s="1463">
        <v>7734.8968091743527</v>
      </c>
      <c r="H152" s="1778">
        <v>82780.565788977488</v>
      </c>
      <c r="I152" s="1463">
        <v>202.55086562199975</v>
      </c>
      <c r="J152" s="1463">
        <v>677.23540037394139</v>
      </c>
      <c r="K152" s="1778">
        <v>83660.352054973424</v>
      </c>
      <c r="L152" s="1778"/>
      <c r="M152" s="1463">
        <v>0</v>
      </c>
      <c r="N152" s="1463">
        <v>8441.5496381907542</v>
      </c>
      <c r="O152" s="1463">
        <v>409.27463770979858</v>
      </c>
      <c r="P152" s="1463">
        <v>568.77616748787818</v>
      </c>
      <c r="Q152" s="1463">
        <v>42.655666960000005</v>
      </c>
      <c r="R152" s="1463">
        <v>38968.803200224378</v>
      </c>
      <c r="S152" s="1463">
        <v>6685.9392505092137</v>
      </c>
      <c r="T152" s="1463">
        <v>16023.569427810518</v>
      </c>
      <c r="U152" s="1788">
        <v>154800.92004386598</v>
      </c>
      <c r="V152" s="1100"/>
      <c r="W152" s="1105"/>
      <c r="X152" s="1789"/>
    </row>
    <row r="153" spans="4:24" ht="16.5">
      <c r="D153" s="1783" t="s">
        <v>344</v>
      </c>
      <c r="E153" s="1463">
        <v>76723.796842341791</v>
      </c>
      <c r="F153" s="1463">
        <v>2290.2115030965597</v>
      </c>
      <c r="G153" s="1463">
        <v>8197.8969314274091</v>
      </c>
      <c r="H153" s="1778">
        <v>87211.905276865757</v>
      </c>
      <c r="I153" s="1463">
        <v>205.6005705270012</v>
      </c>
      <c r="J153" s="1463">
        <v>716.42204850517555</v>
      </c>
      <c r="K153" s="1778">
        <v>88133.927895897927</v>
      </c>
      <c r="L153" s="1778"/>
      <c r="M153" s="1463">
        <v>0</v>
      </c>
      <c r="N153" s="1463">
        <v>9510.8605462223913</v>
      </c>
      <c r="O153" s="1463">
        <v>233.00813415217684</v>
      </c>
      <c r="P153" s="1463">
        <v>856.17594123438334</v>
      </c>
      <c r="Q153" s="1463">
        <v>112.46071397</v>
      </c>
      <c r="R153" s="1463">
        <v>39782.444988797339</v>
      </c>
      <c r="S153" s="1463">
        <v>6555.2962558004019</v>
      </c>
      <c r="T153" s="1463">
        <v>17199.048547191487</v>
      </c>
      <c r="U153" s="1788">
        <v>162383.22302326612</v>
      </c>
      <c r="V153" s="1100"/>
      <c r="W153" s="1105"/>
      <c r="X153" s="1789"/>
    </row>
    <row r="154" spans="4:24" ht="16.5">
      <c r="D154" s="1783"/>
      <c r="E154" s="1463"/>
      <c r="F154" s="1463"/>
      <c r="G154" s="1463"/>
      <c r="H154" s="1778"/>
      <c r="I154" s="1463"/>
      <c r="J154" s="1463"/>
      <c r="K154" s="1778"/>
      <c r="L154" s="1778"/>
      <c r="M154" s="1463"/>
      <c r="N154" s="1463"/>
      <c r="O154" s="1463"/>
      <c r="P154" s="1463"/>
      <c r="Q154" s="1463"/>
      <c r="R154" s="1463"/>
      <c r="S154" s="1463"/>
      <c r="T154" s="1463"/>
      <c r="U154" s="1788"/>
      <c r="V154" s="1100"/>
      <c r="W154" s="1105"/>
      <c r="X154" s="1789"/>
    </row>
    <row r="155" spans="4:24" ht="16.5">
      <c r="D155" s="1817">
        <v>2025</v>
      </c>
      <c r="E155" s="1463"/>
      <c r="F155" s="1463"/>
      <c r="G155" s="1463"/>
      <c r="H155" s="1778"/>
      <c r="I155" s="1463"/>
      <c r="J155" s="1463"/>
      <c r="K155" s="1778"/>
      <c r="L155" s="1778"/>
      <c r="M155" s="1463"/>
      <c r="N155" s="1463"/>
      <c r="O155" s="1463"/>
      <c r="P155" s="1463"/>
      <c r="Q155" s="1463"/>
      <c r="R155" s="1463"/>
      <c r="S155" s="1463"/>
      <c r="T155" s="1463"/>
      <c r="U155" s="1788"/>
      <c r="V155" s="1100"/>
      <c r="W155" s="1105"/>
      <c r="X155" s="1789"/>
    </row>
    <row r="156" spans="4:24" ht="16.5">
      <c r="D156" s="1783" t="s">
        <v>345</v>
      </c>
      <c r="E156" s="1463">
        <v>68409.495329192359</v>
      </c>
      <c r="F156" s="1463">
        <v>1912.4161321780884</v>
      </c>
      <c r="G156" s="1463">
        <v>7835.3328964133525</v>
      </c>
      <c r="H156" s="1778">
        <v>78157.244357783798</v>
      </c>
      <c r="I156" s="1463">
        <v>1164.819409120264</v>
      </c>
      <c r="J156" s="1463">
        <v>8148.7602792811849</v>
      </c>
      <c r="K156" s="1778">
        <v>87470.82404618524</v>
      </c>
      <c r="L156" s="1778">
        <v>64365.676488206016</v>
      </c>
      <c r="M156" s="1463">
        <v>0</v>
      </c>
      <c r="N156" s="1463">
        <v>12797.189040995696</v>
      </c>
      <c r="O156" s="1463">
        <v>488.19506044058858</v>
      </c>
      <c r="P156" s="1463">
        <v>969.05931136418963</v>
      </c>
      <c r="Q156" s="1463">
        <v>40.857991260000006</v>
      </c>
      <c r="R156" s="1463">
        <v>38608.511860677288</v>
      </c>
      <c r="S156" s="1463">
        <v>6786.7599449654399</v>
      </c>
      <c r="T156" s="1463">
        <v>15611.990633823785</v>
      </c>
      <c r="U156" s="1788">
        <v>162773.38788971223</v>
      </c>
      <c r="V156" s="1100"/>
      <c r="W156" s="1105"/>
      <c r="X156" s="1789"/>
    </row>
    <row r="157" spans="4:24" ht="16.5">
      <c r="D157" s="1783" t="s">
        <v>334</v>
      </c>
      <c r="E157" s="1463">
        <v>67429.851834395376</v>
      </c>
      <c r="F157" s="1463">
        <v>1989.7078299403083</v>
      </c>
      <c r="G157" s="1463">
        <v>8910.2229779710415</v>
      </c>
      <c r="H157" s="1778">
        <v>78329.782642306731</v>
      </c>
      <c r="I157" s="1463">
        <v>759.68592704155992</v>
      </c>
      <c r="J157" s="1463">
        <v>7486.500333970409</v>
      </c>
      <c r="K157" s="1778">
        <v>86575.968903318702</v>
      </c>
      <c r="L157" s="1778">
        <v>63840.628112961997</v>
      </c>
      <c r="M157" s="1463">
        <v>0</v>
      </c>
      <c r="N157" s="1463">
        <v>12512.637660361152</v>
      </c>
      <c r="O157" s="1463">
        <v>536.9039282605886</v>
      </c>
      <c r="P157" s="1463">
        <v>1154.6770600382235</v>
      </c>
      <c r="Q157" s="1463">
        <v>232.76699804409699</v>
      </c>
      <c r="R157" s="1463">
        <v>39664.779312876177</v>
      </c>
      <c r="S157" s="1463">
        <v>7060.844913308305</v>
      </c>
      <c r="T157" s="1463">
        <v>13423.413480071278</v>
      </c>
      <c r="U157" s="1788">
        <v>161161.99225627852</v>
      </c>
      <c r="V157" s="1100"/>
      <c r="W157" s="1105"/>
      <c r="X157" s="1789"/>
    </row>
    <row r="158" spans="4:24" ht="16.5">
      <c r="D158" s="1783" t="s">
        <v>335</v>
      </c>
      <c r="E158" s="1463">
        <v>72624.401912827685</v>
      </c>
      <c r="F158" s="1463">
        <v>2009.1455262506649</v>
      </c>
      <c r="G158" s="1463">
        <v>8581.4704669739876</v>
      </c>
      <c r="H158" s="1778">
        <v>83215.017906052337</v>
      </c>
      <c r="I158" s="1463">
        <v>248.346828059046</v>
      </c>
      <c r="J158" s="1463">
        <v>7714.6956736619504</v>
      </c>
      <c r="K158" s="1778">
        <v>91178.06040777333</v>
      </c>
      <c r="L158" s="1778">
        <v>68486.587721002521</v>
      </c>
      <c r="M158" s="1463">
        <v>0</v>
      </c>
      <c r="N158" s="1463">
        <v>13320.974648229523</v>
      </c>
      <c r="O158" s="1463">
        <v>541.71534586058908</v>
      </c>
      <c r="P158" s="1463">
        <v>801.11326317133</v>
      </c>
      <c r="Q158" s="1463">
        <v>52.600166119999997</v>
      </c>
      <c r="R158" s="1463">
        <v>40610.162918832997</v>
      </c>
      <c r="S158" s="1463">
        <v>7859.2460893881325</v>
      </c>
      <c r="T158" s="1463">
        <v>12932.328386972949</v>
      </c>
      <c r="U158" s="1788">
        <v>167296.20122634887</v>
      </c>
      <c r="V158" s="1100"/>
      <c r="W158" s="1105"/>
      <c r="X158" s="1789"/>
    </row>
    <row r="159" spans="4:24" ht="16.5">
      <c r="D159" s="1783" t="s">
        <v>336</v>
      </c>
      <c r="E159" s="1463">
        <v>74443.601750704474</v>
      </c>
      <c r="F159" s="1463">
        <v>2224.9380649612881</v>
      </c>
      <c r="G159" s="1463">
        <v>10174.240528475064</v>
      </c>
      <c r="H159" s="1778">
        <v>86842.780344140832</v>
      </c>
      <c r="I159" s="1463">
        <v>255.13314928362598</v>
      </c>
      <c r="J159" s="1463">
        <v>10839.609336628882</v>
      </c>
      <c r="K159" s="1778">
        <v>97937.522830053334</v>
      </c>
      <c r="L159" s="1778">
        <v>70754.400837600144</v>
      </c>
      <c r="M159" s="1463">
        <v>0</v>
      </c>
      <c r="N159" s="1463">
        <v>13415.346435310485</v>
      </c>
      <c r="O159" s="1463">
        <v>544.15336329218894</v>
      </c>
      <c r="P159" s="1463">
        <v>970.00335983699722</v>
      </c>
      <c r="Q159" s="1463">
        <v>57.571633829999996</v>
      </c>
      <c r="R159" s="1463">
        <v>41163.732154935715</v>
      </c>
      <c r="S159" s="1463">
        <v>6452.9061181624293</v>
      </c>
      <c r="T159" s="1463">
        <v>15388.193360274769</v>
      </c>
      <c r="U159" s="1788">
        <v>175929.42925569593</v>
      </c>
      <c r="V159" s="1100"/>
      <c r="W159" s="1105"/>
      <c r="X159" s="1789"/>
    </row>
    <row r="160" spans="4:24" ht="16.5">
      <c r="D160" s="1783" t="s">
        <v>337</v>
      </c>
      <c r="E160" s="1463">
        <v>78625.663954694741</v>
      </c>
      <c r="F160" s="1463">
        <v>2690.8383907273369</v>
      </c>
      <c r="G160" s="1463">
        <v>11316.123476899274</v>
      </c>
      <c r="H160" s="1778">
        <v>92632.625822321352</v>
      </c>
      <c r="I160" s="1463">
        <v>709.06032098992387</v>
      </c>
      <c r="J160" s="1463">
        <v>11890.294165379575</v>
      </c>
      <c r="K160" s="1778">
        <v>105231.98030869085</v>
      </c>
      <c r="L160" s="1778">
        <v>75289.910359387359</v>
      </c>
      <c r="M160" s="1463">
        <v>0</v>
      </c>
      <c r="N160" s="1463">
        <v>15138.678694332981</v>
      </c>
      <c r="O160" s="1463">
        <v>160.11927095858857</v>
      </c>
      <c r="P160" s="1463">
        <v>720.69993109734799</v>
      </c>
      <c r="Q160" s="1463">
        <v>129.75746608</v>
      </c>
      <c r="R160" s="1463">
        <v>41478.218324317801</v>
      </c>
      <c r="S160" s="1463">
        <v>7163.6559849117393</v>
      </c>
      <c r="T160" s="1463">
        <v>13983.149753372261</v>
      </c>
      <c r="U160" s="1788">
        <v>184006.25973376157</v>
      </c>
      <c r="V160" s="1100"/>
      <c r="W160" s="1105"/>
      <c r="X160" s="1789"/>
    </row>
    <row r="161" spans="4:24" ht="16.5">
      <c r="D161" s="1783" t="s">
        <v>338</v>
      </c>
      <c r="E161" s="1463">
        <v>81706.34908206515</v>
      </c>
      <c r="F161" s="1463">
        <v>2509.6852241499455</v>
      </c>
      <c r="G161" s="1463">
        <v>12788.193208447532</v>
      </c>
      <c r="H161" s="1778">
        <v>97004.227514662634</v>
      </c>
      <c r="I161" s="1463">
        <v>820.35073909041296</v>
      </c>
      <c r="J161" s="1463">
        <v>13980.020337632559</v>
      </c>
      <c r="K161" s="1778">
        <v>111804.59859138561</v>
      </c>
      <c r="L161" s="1778">
        <v>79877.478961968256</v>
      </c>
      <c r="M161" s="1463">
        <v>0</v>
      </c>
      <c r="N161" s="1463">
        <v>14145.416914504609</v>
      </c>
      <c r="O161" s="1463">
        <v>149.02292880876834</v>
      </c>
      <c r="P161" s="1463">
        <v>1209.7944124353101</v>
      </c>
      <c r="Q161" s="1463">
        <v>154.52889611999998</v>
      </c>
      <c r="R161" s="1463">
        <v>42450.747533220143</v>
      </c>
      <c r="S161" s="1463">
        <v>7532.5294269170963</v>
      </c>
      <c r="T161" s="1463">
        <v>14430.827507583024</v>
      </c>
      <c r="U161" s="1788">
        <v>191877.46621097455</v>
      </c>
      <c r="V161" s="1100"/>
      <c r="W161" s="1105"/>
      <c r="X161" s="1789"/>
    </row>
    <row r="162" spans="4:24" ht="16.5">
      <c r="D162" s="1783" t="s">
        <v>339</v>
      </c>
      <c r="E162" s="1463">
        <v>81849.798775481991</v>
      </c>
      <c r="F162" s="1463">
        <v>2526.1727647199459</v>
      </c>
      <c r="G162" s="1463">
        <v>12815.079942399281</v>
      </c>
      <c r="H162" s="1778">
        <v>97191.051482601222</v>
      </c>
      <c r="I162" s="1463">
        <v>820.35073909041296</v>
      </c>
      <c r="J162" s="1463">
        <v>13980.020337632559</v>
      </c>
      <c r="K162" s="1778">
        <v>111991.42255932419</v>
      </c>
      <c r="L162" s="1778">
        <v>79949.489152216862</v>
      </c>
      <c r="M162" s="1463">
        <v>0</v>
      </c>
      <c r="N162" s="1463">
        <v>14120.446516819477</v>
      </c>
      <c r="O162" s="1463">
        <v>149.02292880876834</v>
      </c>
      <c r="P162" s="1463">
        <v>1173.2105635753098</v>
      </c>
      <c r="Q162" s="1463">
        <v>154.52889612000001</v>
      </c>
      <c r="R162" s="1463">
        <v>42508.923412121047</v>
      </c>
      <c r="S162" s="1463">
        <v>7493.6393523796514</v>
      </c>
      <c r="T162" s="1463">
        <v>14418.986785204885</v>
      </c>
      <c r="U162" s="1788">
        <v>192010.18101435332</v>
      </c>
      <c r="V162" s="1100"/>
      <c r="W162" s="1105"/>
      <c r="X162" s="1789"/>
    </row>
    <row r="163" spans="4:24" ht="16.5">
      <c r="D163" s="1783" t="s">
        <v>340</v>
      </c>
      <c r="E163" s="1463">
        <v>81741.310263649633</v>
      </c>
      <c r="F163" s="1463">
        <v>2305.2492596542288</v>
      </c>
      <c r="G163" s="1463">
        <v>14472.992995417579</v>
      </c>
      <c r="H163" s="1778">
        <v>98519.552518721437</v>
      </c>
      <c r="I163" s="1463">
        <v>1264.705727106792</v>
      </c>
      <c r="J163" s="1463">
        <v>12265.20818798298</v>
      </c>
      <c r="K163" s="1778">
        <v>112049.46643381121</v>
      </c>
      <c r="L163" s="1778">
        <v>81435.720723092483</v>
      </c>
      <c r="M163" s="1463">
        <v>0</v>
      </c>
      <c r="N163" s="1463">
        <v>15170.264600169827</v>
      </c>
      <c r="O163" s="1463">
        <v>156.52417837918912</v>
      </c>
      <c r="P163" s="1463">
        <v>1358.8437074750477</v>
      </c>
      <c r="Q163" s="1463">
        <v>219.064725952516</v>
      </c>
      <c r="R163" s="1463">
        <v>45557.953038439802</v>
      </c>
      <c r="S163" s="1463">
        <v>8543.3145214359029</v>
      </c>
      <c r="T163" s="1463">
        <v>16407.721688043923</v>
      </c>
      <c r="U163" s="1788">
        <v>199463.15289370742</v>
      </c>
      <c r="V163" s="1100"/>
      <c r="W163" s="1105"/>
      <c r="X163" s="1789"/>
    </row>
    <row r="164" spans="4:24" ht="16.5">
      <c r="D164" s="1783" t="s">
        <v>341</v>
      </c>
      <c r="E164" s="1463">
        <v>81151.360082209314</v>
      </c>
      <c r="F164" s="1463">
        <v>2820.5006607746432</v>
      </c>
      <c r="G164" s="1463">
        <v>15030.877060466037</v>
      </c>
      <c r="H164" s="1778">
        <v>99002.73780345</v>
      </c>
      <c r="I164" s="1463">
        <v>1065.8561754177831</v>
      </c>
      <c r="J164" s="1463">
        <v>15171.438390344572</v>
      </c>
      <c r="K164" s="1778">
        <v>115240.03236921235</v>
      </c>
      <c r="L164" s="1778">
        <v>82111.543845592591</v>
      </c>
      <c r="M164" s="1463">
        <v>0</v>
      </c>
      <c r="N164" s="1463">
        <v>16355.42865774673</v>
      </c>
      <c r="O164" s="1463">
        <v>143.3696488024558</v>
      </c>
      <c r="P164" s="1463">
        <v>1443.9885622573152</v>
      </c>
      <c r="Q164" s="1463">
        <v>72.006669861299983</v>
      </c>
      <c r="R164" s="1463">
        <v>45390.785225406435</v>
      </c>
      <c r="S164" s="1463">
        <v>8537.3565620519585</v>
      </c>
      <c r="T164" s="1463">
        <v>13573.05809286664</v>
      </c>
      <c r="U164" s="1788">
        <v>200756.02578820518</v>
      </c>
      <c r="V164" s="1100"/>
      <c r="W164" s="1105"/>
      <c r="X164" s="1789"/>
    </row>
    <row r="165" spans="4:24" ht="16.5">
      <c r="D165" s="1783" t="s">
        <v>342</v>
      </c>
      <c r="E165" s="1463">
        <v>85790.578437207951</v>
      </c>
      <c r="F165" s="1463">
        <v>2916.7158641453102</v>
      </c>
      <c r="G165" s="1463">
        <v>16419.579577270859</v>
      </c>
      <c r="H165" s="1778">
        <v>105126.87387862412</v>
      </c>
      <c r="I165" s="1463">
        <v>701.86404140924003</v>
      </c>
      <c r="J165" s="1463">
        <v>14628.217938026415</v>
      </c>
      <c r="K165" s="1778">
        <v>120456.95585805977</v>
      </c>
      <c r="L165" s="1778">
        <v>86902.701702992999</v>
      </c>
      <c r="M165" s="1463">
        <v>0</v>
      </c>
      <c r="N165" s="1463">
        <v>13853.124385702315</v>
      </c>
      <c r="O165" s="1463">
        <v>184.11153612821138</v>
      </c>
      <c r="P165" s="1463">
        <v>1666.7885862633152</v>
      </c>
      <c r="Q165" s="1463">
        <v>186.56295421207</v>
      </c>
      <c r="R165" s="1463">
        <v>46041.110196266636</v>
      </c>
      <c r="S165" s="1463">
        <v>7774.8418088410381</v>
      </c>
      <c r="T165" s="1463">
        <v>12294.957921158813</v>
      </c>
      <c r="U165" s="1788">
        <v>202458.45324663218</v>
      </c>
      <c r="V165" s="1100"/>
      <c r="W165" s="1105"/>
      <c r="X165" s="1789"/>
    </row>
    <row r="166" spans="4:24" ht="16.5">
      <c r="D166" s="1783" t="s">
        <v>343</v>
      </c>
      <c r="E166" s="1463">
        <v>86759.232348103003</v>
      </c>
      <c r="F166" s="1463">
        <v>2745.0586898290549</v>
      </c>
      <c r="G166" s="1463">
        <v>15787.603916191201</v>
      </c>
      <c r="H166" s="1778">
        <v>105291.89495412326</v>
      </c>
      <c r="I166" s="1463">
        <v>502.920057538538</v>
      </c>
      <c r="J166" s="1463">
        <v>13299.601894930443</v>
      </c>
      <c r="K166" s="1778">
        <v>119094.41690659223</v>
      </c>
      <c r="L166" s="1778">
        <v>86221.659644036728</v>
      </c>
      <c r="M166" s="1463">
        <v>126.14350514215599</v>
      </c>
      <c r="N166" s="1463">
        <v>15953.341453100571</v>
      </c>
      <c r="O166" s="1463">
        <v>107.06106114452189</v>
      </c>
      <c r="P166" s="1463">
        <v>1655.6201082612629</v>
      </c>
      <c r="Q166" s="1463">
        <v>291.68371874510706</v>
      </c>
      <c r="R166" s="1463">
        <v>44855.403706466968</v>
      </c>
      <c r="S166" s="1463">
        <v>9054.8017376052994</v>
      </c>
      <c r="T166" s="1463">
        <v>16259.49681580484</v>
      </c>
      <c r="U166" s="1788">
        <v>207397.96901286294</v>
      </c>
      <c r="V166" s="1100"/>
      <c r="W166" s="1105"/>
      <c r="X166" s="1789"/>
    </row>
    <row r="167" spans="4:24" ht="16.5">
      <c r="D167" s="1783" t="s">
        <v>344</v>
      </c>
      <c r="E167" s="1463">
        <v>86907.751602908582</v>
      </c>
      <c r="F167" s="1463">
        <v>4204.7504965225862</v>
      </c>
      <c r="G167" s="1463">
        <v>16340.811620394925</v>
      </c>
      <c r="H167" s="1778">
        <v>107453.3137198261</v>
      </c>
      <c r="I167" s="1463">
        <v>431.95529253049693</v>
      </c>
      <c r="J167" s="1463">
        <v>13268.085410085152</v>
      </c>
      <c r="K167" s="1778">
        <v>121153.35442244174</v>
      </c>
      <c r="L167" s="1778">
        <v>87388.851395792706</v>
      </c>
      <c r="M167" s="1463">
        <v>120.314724589286</v>
      </c>
      <c r="N167" s="1463">
        <v>17526.426486195196</v>
      </c>
      <c r="O167" s="1463">
        <v>62.576913366188556</v>
      </c>
      <c r="P167" s="1463">
        <v>1329.7615910054999</v>
      </c>
      <c r="Q167" s="1463">
        <v>319.3904983013</v>
      </c>
      <c r="R167" s="1463">
        <v>43314.167641463559</v>
      </c>
      <c r="S167" s="1463">
        <v>8262.0548186960295</v>
      </c>
      <c r="T167" s="1463">
        <v>14369.37443486367</v>
      </c>
      <c r="U167" s="1788">
        <v>206457.42153092247</v>
      </c>
      <c r="V167" s="1100"/>
      <c r="W167" s="1105"/>
      <c r="X167" s="1789"/>
    </row>
    <row r="168" spans="4:24" ht="16.5">
      <c r="D168" s="1783"/>
      <c r="E168" s="1463"/>
      <c r="F168" s="1463"/>
      <c r="G168" s="1463"/>
      <c r="H168" s="1778"/>
      <c r="I168" s="1463"/>
      <c r="J168" s="1463"/>
      <c r="K168" s="1778"/>
      <c r="L168" s="1778"/>
      <c r="M168" s="1463"/>
      <c r="N168" s="1463"/>
      <c r="O168" s="1463"/>
      <c r="P168" s="1463"/>
      <c r="Q168" s="1463"/>
      <c r="R168" s="1463"/>
      <c r="S168" s="1463"/>
      <c r="T168" s="1463"/>
      <c r="U168" s="1788"/>
      <c r="V168" s="1100"/>
      <c r="W168" s="1105"/>
      <c r="X168" s="1789"/>
    </row>
    <row r="169" spans="4:24" ht="16.5">
      <c r="D169" s="1817">
        <v>2026</v>
      </c>
      <c r="E169" s="1463"/>
      <c r="F169" s="1463"/>
      <c r="G169" s="1463"/>
      <c r="H169" s="1778"/>
      <c r="I169" s="1463"/>
      <c r="J169" s="1463"/>
      <c r="K169" s="1778"/>
      <c r="L169" s="1778"/>
      <c r="M169" s="1463"/>
      <c r="N169" s="1463"/>
      <c r="O169" s="1463"/>
      <c r="P169" s="1463"/>
      <c r="Q169" s="1463"/>
      <c r="R169" s="1463"/>
      <c r="S169" s="1463"/>
      <c r="T169" s="1463"/>
      <c r="U169" s="1788"/>
      <c r="V169" s="1100"/>
      <c r="W169" s="1105"/>
      <c r="X169" s="1789"/>
    </row>
    <row r="170" spans="4:24" ht="16.5">
      <c r="D170" s="1783" t="s">
        <v>345</v>
      </c>
      <c r="E170" s="1463">
        <v>86844.29037909527</v>
      </c>
      <c r="F170" s="1463">
        <v>4316.5181179682677</v>
      </c>
      <c r="G170" s="1463">
        <v>17273.576735441122</v>
      </c>
      <c r="H170" s="1778">
        <v>108434.38523250466</v>
      </c>
      <c r="I170" s="1463">
        <v>434.85795354386204</v>
      </c>
      <c r="J170" s="1463">
        <v>13998.640430630716</v>
      </c>
      <c r="K170" s="1778">
        <v>122867.88361667923</v>
      </c>
      <c r="L170" s="1778">
        <v>89192.445845392838</v>
      </c>
      <c r="M170" s="1463">
        <v>118.550867961374</v>
      </c>
      <c r="N170" s="1463">
        <v>16565.035639967744</v>
      </c>
      <c r="O170" s="1463">
        <v>60.403851296188556</v>
      </c>
      <c r="P170" s="1463">
        <v>1099.2713629055002</v>
      </c>
      <c r="Q170" s="1463">
        <v>332.40343435129995</v>
      </c>
      <c r="R170" s="1463">
        <v>42559.881706869193</v>
      </c>
      <c r="S170" s="1463">
        <v>8573.5028359727276</v>
      </c>
      <c r="T170" s="1463">
        <v>15651.608779367763</v>
      </c>
      <c r="U170" s="1788">
        <v>207828.54209537103</v>
      </c>
      <c r="V170" s="1100"/>
      <c r="W170" s="1105"/>
      <c r="X170" s="1789"/>
    </row>
    <row r="171" spans="4:24" s="1818" customFormat="1" ht="16.5">
      <c r="D171" s="1819" t="s">
        <v>334</v>
      </c>
      <c r="E171" s="1820">
        <v>91043.559759713389</v>
      </c>
      <c r="F171" s="1820">
        <v>3724.0250928896839</v>
      </c>
      <c r="G171" s="1820">
        <v>17592.04051054328</v>
      </c>
      <c r="H171" s="1821">
        <v>112359.62536314636</v>
      </c>
      <c r="I171" s="1820">
        <v>455.97139843073597</v>
      </c>
      <c r="J171" s="1820">
        <v>14068.753771086138</v>
      </c>
      <c r="K171" s="1821">
        <v>126884.35053266323</v>
      </c>
      <c r="L171" s="1821">
        <v>91587.524154109036</v>
      </c>
      <c r="M171" s="1820">
        <v>109.639220260248</v>
      </c>
      <c r="N171" s="1820">
        <v>14543.251158058054</v>
      </c>
      <c r="O171" s="1820">
        <v>31.432052376188562</v>
      </c>
      <c r="P171" s="1820">
        <v>1674.5885500355</v>
      </c>
      <c r="Q171" s="1820">
        <v>321.53134501129995</v>
      </c>
      <c r="R171" s="1820">
        <v>44196.267256602114</v>
      </c>
      <c r="S171" s="1820">
        <v>8179.5553351594444</v>
      </c>
      <c r="T171" s="1820">
        <v>14626.207804864483</v>
      </c>
      <c r="U171" s="1788">
        <v>210566.82325503055</v>
      </c>
      <c r="V171" s="1822"/>
      <c r="W171" s="1105"/>
      <c r="X171" s="1789"/>
    </row>
    <row r="172" spans="4:24" s="1818" customFormat="1" ht="16.5">
      <c r="D172" s="1819" t="s">
        <v>335</v>
      </c>
      <c r="E172" s="1820">
        <v>97218.189968682287</v>
      </c>
      <c r="F172" s="1820">
        <v>4507.0404635477726</v>
      </c>
      <c r="G172" s="1820">
        <v>17525.907380835582</v>
      </c>
      <c r="H172" s="1821">
        <v>119251.13781306564</v>
      </c>
      <c r="I172" s="1820">
        <v>402.581340243456</v>
      </c>
      <c r="J172" s="1820">
        <v>12916.494349944209</v>
      </c>
      <c r="K172" s="1821">
        <v>132570.2135032533</v>
      </c>
      <c r="L172" s="1821">
        <v>97013.920291609014</v>
      </c>
      <c r="M172" s="1820">
        <v>102.862618413852</v>
      </c>
      <c r="N172" s="1820">
        <v>14417.711678899583</v>
      </c>
      <c r="O172" s="1820">
        <v>28.758064838588563</v>
      </c>
      <c r="P172" s="1820">
        <v>1659.0050865399999</v>
      </c>
      <c r="Q172" s="1820">
        <v>63.499147999999998</v>
      </c>
      <c r="R172" s="1820">
        <v>41869.961522744677</v>
      </c>
      <c r="S172" s="1820">
        <v>8335.3140574535428</v>
      </c>
      <c r="T172" s="1820">
        <v>16403.26332848832</v>
      </c>
      <c r="U172" s="1788">
        <v>215450.58900863185</v>
      </c>
      <c r="V172" s="1822"/>
      <c r="W172" s="1105"/>
      <c r="X172" s="1789"/>
    </row>
    <row r="173" spans="4:24" s="1818" customFormat="1" ht="16.5">
      <c r="D173" s="1819" t="s">
        <v>336</v>
      </c>
      <c r="E173" s="1820">
        <v>102938.77802616</v>
      </c>
      <c r="F173" s="1820">
        <v>4611.9334910200005</v>
      </c>
      <c r="G173" s="1820">
        <v>19197.100799059997</v>
      </c>
      <c r="H173" s="1821">
        <v>126747.81231624</v>
      </c>
      <c r="I173" s="1820">
        <v>241.47406172000004</v>
      </c>
      <c r="J173" s="1820">
        <v>12996.831237330001</v>
      </c>
      <c r="K173" s="1821">
        <v>139986.11761529002</v>
      </c>
      <c r="L173" s="1821">
        <v>103219.16605301999</v>
      </c>
      <c r="M173" s="1820">
        <v>98.076372430000006</v>
      </c>
      <c r="N173" s="1820">
        <v>15613.69031799</v>
      </c>
      <c r="O173" s="1820">
        <v>37.120568979999994</v>
      </c>
      <c r="P173" s="1820">
        <v>1512.0069847100001</v>
      </c>
      <c r="Q173" s="1820">
        <v>101.15598521</v>
      </c>
      <c r="R173" s="1820">
        <v>42005.712819709996</v>
      </c>
      <c r="S173" s="1820">
        <v>8344.7311732100006</v>
      </c>
      <c r="T173" s="1820">
        <v>13513.80836658</v>
      </c>
      <c r="U173" s="1788">
        <v>221212.42020411001</v>
      </c>
      <c r="V173" s="1822"/>
      <c r="W173" s="1105"/>
      <c r="X173" s="1789"/>
    </row>
    <row r="174" spans="4:24" s="1818" customFormat="1" ht="16.5">
      <c r="D174" s="1819" t="s">
        <v>337</v>
      </c>
      <c r="E174" s="1820">
        <v>114463.05488133586</v>
      </c>
      <c r="F174" s="1820">
        <v>5577.597645025884</v>
      </c>
      <c r="G174" s="1820">
        <v>21170.407327586614</v>
      </c>
      <c r="H174" s="1821">
        <v>141211.05985394836</v>
      </c>
      <c r="I174" s="1820">
        <v>218.36459934923101</v>
      </c>
      <c r="J174" s="1820">
        <v>12322.626686961643</v>
      </c>
      <c r="K174" s="1821">
        <v>153752.05114025922</v>
      </c>
      <c r="L174" s="1821">
        <v>113645.51216161289</v>
      </c>
      <c r="M174" s="1820">
        <v>98.868747911174992</v>
      </c>
      <c r="N174" s="1820">
        <v>17180.676023463493</v>
      </c>
      <c r="O174" s="1820">
        <v>26.472587206068695</v>
      </c>
      <c r="P174" s="1820">
        <v>1407.3983385774256</v>
      </c>
      <c r="Q174" s="1820">
        <v>121.41774182129997</v>
      </c>
      <c r="R174" s="1820">
        <v>43630.860715756498</v>
      </c>
      <c r="S174" s="1820">
        <v>8763.9762723625754</v>
      </c>
      <c r="T174" s="1820">
        <v>15566.163147907489</v>
      </c>
      <c r="U174" s="1788">
        <v>240547.88471526525</v>
      </c>
      <c r="V174" s="1822"/>
      <c r="W174" s="1105"/>
      <c r="X174" s="1789"/>
    </row>
    <row r="175" spans="4:24" ht="16.5">
      <c r="D175" s="1791"/>
      <c r="E175" s="1792"/>
      <c r="F175" s="1792"/>
      <c r="G175" s="1792"/>
      <c r="H175" s="1793"/>
      <c r="I175" s="1792"/>
      <c r="J175" s="1792"/>
      <c r="K175" s="1793"/>
      <c r="L175" s="1793"/>
      <c r="M175" s="1792"/>
      <c r="N175" s="1792"/>
      <c r="O175" s="1792"/>
      <c r="P175" s="1792"/>
      <c r="Q175" s="1792"/>
      <c r="R175" s="1792"/>
      <c r="S175" s="1792"/>
      <c r="T175" s="1792"/>
      <c r="U175" s="1794"/>
      <c r="V175" s="1100"/>
      <c r="W175" s="1105"/>
    </row>
    <row r="176" spans="4:24" ht="15.75">
      <c r="E176" s="926"/>
      <c r="F176" s="926"/>
    </row>
    <row r="177" spans="4:23" ht="15.75">
      <c r="D177" s="1410" t="s">
        <v>1795</v>
      </c>
      <c r="W177" s="1117"/>
    </row>
    <row r="178" spans="4:23">
      <c r="U178" s="1158"/>
    </row>
    <row r="180" spans="4:23">
      <c r="U180" s="1158"/>
    </row>
  </sheetData>
  <customSheetViews>
    <customSheetView guid="{89CA84C2-78F5-4B05-8F1D-B7C5F97BCB4E}" scale="85" showPageBreaks="1" showGridLines="0" fitToPage="1" printArea="1" hiddenRows="1" topLeftCell="C1">
      <pane xSplit="2" ySplit="13" topLeftCell="M52" activePane="bottomRight" state="frozen"/>
      <selection pane="bottomRight" activeCell="D54" sqref="D54:T55"/>
      <pageMargins left="0.09" right="0.13" top="0.6" bottom="0.53" header="0.5" footer="0.5"/>
      <pageSetup scale="45" orientation="landscape" horizontalDpi="300" verticalDpi="300" r:id="rId1"/>
      <headerFooter alignWithMargins="0"/>
    </customSheetView>
    <customSheetView guid="{D45E5F9E-4EA6-40A2-8A1D-3AC67FB8CE54}" scale="85" showPageBreaks="1" showGridLines="0" fitToPage="1" printArea="1" hiddenRows="1" topLeftCell="C1">
      <pane xSplit="2" ySplit="13" topLeftCell="N58" activePane="bottomRight" state="frozen"/>
      <selection pane="bottomRight" activeCell="D61" sqref="D61:T62"/>
      <pageMargins left="0.09" right="0.13" top="0.6" bottom="0.53" header="0.5" footer="0.5"/>
      <pageSetup scale="45" orientation="landscape" horizontalDpi="300" verticalDpi="300" r:id="rId2"/>
      <headerFooter alignWithMargins="0"/>
    </customSheetView>
    <customSheetView guid="{705E0D18-9A83-42CA-8732-90923BE2EC7D}" scale="85" showPageBreaks="1" showGridLines="0" fitToPage="1" printArea="1" hiddenRows="1" topLeftCell="C1">
      <pane xSplit="2" ySplit="13" topLeftCell="E59" activePane="bottomRight" state="frozen"/>
      <selection pane="bottomRight" activeCell="D4" sqref="D4:T65"/>
      <pageMargins left="0.09" right="0.13" top="0.6" bottom="0.53" header="0.5" footer="0.5"/>
      <pageSetup scale="44" orientation="landscape" horizontalDpi="300" verticalDpi="300" r:id="rId3"/>
      <headerFooter alignWithMargins="0"/>
    </customSheetView>
  </customSheetViews>
  <mergeCells count="5">
    <mergeCell ref="D4:U4"/>
    <mergeCell ref="O9:Q9"/>
    <mergeCell ref="H1:AB1"/>
    <mergeCell ref="D6:U6"/>
    <mergeCell ref="E8:L10"/>
  </mergeCells>
  <phoneticPr fontId="52" type="noConversion"/>
  <pageMargins left="0.09" right="0.13" top="0.6" bottom="0.53" header="0.5" footer="0.5"/>
  <pageSetup scale="46" orientation="landscape" horizontalDpi="300" verticalDpi="300" r:id="rId4"/>
  <headerFooter alignWithMargins="0"/>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56AB5B-2297-4970-98BD-093185FBD0E2}">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customXml/itemProps2.xml><?xml version="1.0" encoding="utf-8"?>
<ds:datastoreItem xmlns:ds="http://schemas.openxmlformats.org/officeDocument/2006/customXml" ds:itemID="{08C8096F-DD7E-4F9E-B244-42B181ACFE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90B6431-0064-4420-8991-E781D0299D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34</vt:i4>
      </vt:variant>
    </vt:vector>
  </HeadingPairs>
  <TitlesOfParts>
    <vt:vector size="76" baseType="lpstr">
      <vt:lpstr>NEW11</vt:lpstr>
      <vt:lpstr>1.1</vt:lpstr>
      <vt:lpstr>1.2</vt:lpstr>
      <vt:lpstr>1.3</vt:lpstr>
      <vt:lpstr>Input Merchant Assets</vt:lpstr>
      <vt:lpstr>Input Merchant Liabilities</vt:lpstr>
      <vt:lpstr>Input POSB Assets</vt:lpstr>
      <vt:lpstr>Input POSB Liabilities</vt:lpstr>
      <vt:lpstr>Table 2 ODCs Liabilities</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2 ODCs Liabilities'!Print_Area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Precious Sakuringwa</cp:lastModifiedBy>
  <cp:lastPrinted>2020-11-06T11:15:33Z</cp:lastPrinted>
  <dcterms:created xsi:type="dcterms:W3CDTF">2004-03-05T06:56:41Z</dcterms:created>
  <dcterms:modified xsi:type="dcterms:W3CDTF">2026-07-03T06:52:11Z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