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74" documentId="8_{EDBCA7A3-71A8-4717-B6A8-4AB546B092FB}" xr6:coauthVersionLast="47" xr6:coauthVersionMax="47" xr10:uidLastSave="{7A74C9AE-1E6C-4E3E-8C39-F76E41673275}"/>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64" i="20" l="1"/>
  <c r="U164" i="20"/>
  <c r="T164" i="20"/>
  <c r="S164" i="20"/>
  <c r="Q164" i="20"/>
  <c r="P164" i="20"/>
  <c r="O164" i="20"/>
  <c r="N164" i="20"/>
  <c r="M164" i="20"/>
  <c r="R164" i="20" s="1"/>
  <c r="K164" i="20"/>
  <c r="J164" i="20"/>
  <c r="I164" i="20"/>
  <c r="L164" i="20" s="1"/>
  <c r="H164" i="20"/>
  <c r="G164" i="20"/>
  <c r="F164" i="20"/>
  <c r="E164" i="20"/>
  <c r="D164" i="20"/>
  <c r="C164" i="20"/>
  <c r="W164" i="20" s="1"/>
  <c r="Y164" i="20" s="1"/>
  <c r="V162" i="20"/>
  <c r="U162" i="20"/>
  <c r="T162" i="20"/>
  <c r="S162" i="20"/>
  <c r="Q162" i="20"/>
  <c r="P162" i="20"/>
  <c r="O162" i="20"/>
  <c r="N162" i="20"/>
  <c r="M162" i="20"/>
  <c r="R162" i="20" s="1"/>
  <c r="K162" i="20"/>
  <c r="J162" i="20"/>
  <c r="I162" i="20"/>
  <c r="L162" i="20" s="1"/>
  <c r="H162" i="20"/>
  <c r="G162" i="20"/>
  <c r="F162" i="20"/>
  <c r="E162" i="20"/>
  <c r="D162" i="20"/>
  <c r="C162" i="20"/>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W162" i="20" l="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<sst xmlns="http://schemas.openxmlformats.org/spreadsheetml/2006/main" count="8769" uniqueCount="1803">
  <si>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</si>
  <si>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</si>
  <si>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</si>
  <si>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</si>
  <si>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</si>
  <si>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</si>
  <si>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</si>
  <si>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</si>
  <si>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</si>
  <si>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</si>
  <si>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</si>
  <si>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</si>
  <si>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</si>
  <si>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</si>
  <si>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</si>
  <si>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</si>
  <si>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</si>
  <si>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</si>
  <si>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</si>
  <si>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</si>
  <si>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</si>
  <si>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</si>
  <si>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</si>
  <si>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</si>
  <si>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</si>
  <si>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</si>
  <si>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</si>
  <si>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</si>
  <si>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</si>
  <si>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</si>
  <si>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</si>
  <si>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</si>
  <si>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</si>
  <si>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</si>
  <si>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</si>
  <si>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</si>
  <si>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</si>
  <si>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</si>
  <si>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</si>
  <si>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</si>
  <si>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</si>
  <si>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</si>
  <si>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</si>
  <si>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</si>
  <si>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</si>
  <si>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</si>
  <si>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</si>
  <si>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</si>
  <si>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</si>
  <si>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</si>
  <si>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</si>
  <si>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</si>
  <si>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</si>
  <si>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</si>
  <si>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</si>
  <si>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</si>
  <si>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</si>
  <si>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</si>
  <si>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</si>
  <si>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</si>
  <si>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</si>
  <si>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</si>
  <si>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</si>
  <si>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</si>
  <si>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</si>
  <si>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</si>
  <si>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</si>
  <si>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</si>
  <si>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</si>
  <si>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</si>
  <si>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</si>
  <si>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</si>
  <si>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</si>
  <si>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</si>
  <si>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</si>
  <si>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</si>
  <si>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</si>
  <si>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</si>
  <si>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</si>
  <si>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</si>
  <si>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</si>
  <si>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</si>
  <si>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</si>
  <si>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</si>
  <si>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</si>
  <si>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</si>
  <si>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</si>
  <si>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</si>
  <si>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</si>
  <si>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</si>
  <si>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</si>
  <si>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</si>
  <si>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</si>
  <si>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</si>
  <si>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</si>
  <si>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</si>
  <si>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</si>
  <si>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</si>
  <si>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</si>
  <si>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</si>
  <si>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</si>
  <si>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</si>
  <si>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</si>
  <si>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</si>
  <si>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</si>
  <si>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</si>
  <si>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</si>
  <si>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</si>
  <si>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</si>
  <si>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</si>
  <si>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</si>
  <si>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</si>
  <si>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</si>
  <si>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</si>
  <si>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</si>
  <si>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</si>
  <si>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</si>
  <si>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</si>
  <si>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</si>
  <si>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</si>
  <si>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</si>
  <si>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</si>
  <si>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</si>
  <si>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</si>
  <si>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</si>
  <si>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</si>
  <si>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</si>
  <si>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</si>
  <si>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</si>
  <si>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</si>
  <si>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</si>
  <si>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</si>
  <si>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</si>
  <si>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</si>
  <si>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</si>
  <si>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</si>
  <si>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</si>
  <si>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</si>
  <si>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</si>
  <si>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</si>
  <si>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</si>
  <si>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</si>
  <si>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</si>
  <si>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</si>
  <si>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</si>
  <si>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</si>
  <si>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</si>
  <si>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</si>
  <si>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</si>
  <si>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</si>
  <si>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</si>
  <si>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</si>
  <si>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</si>
  <si>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</si>
  <si>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</si>
  <si>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</si>
  <si>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</si>
  <si>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</si>
  <si>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</si>
  <si>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</si>
  <si>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</si>
  <si>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</si>
  <si>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</si>
  <si>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</si>
  <si>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</si>
  <si>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</si>
  <si>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</si>
  <si>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</si>
  <si>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</si>
  <si>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</si>
  <si>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</si>
  <si>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</si>
  <si>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</si>
  <si>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</si>
  <si>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</si>
  <si>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</si>
  <si>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</si>
  <si>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</si>
  <si>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</si>
  <si>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</si>
  <si>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</si>
  <si>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</si>
  <si>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</si>
  <si>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</si>
  <si>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</si>
  <si>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</si>
  <si>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</si>
  <si>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</si>
  <si>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</si>
  <si>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</si>
  <si>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</si>
  <si>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</si>
  <si>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</si>
  <si>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</si>
  <si>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</si>
  <si>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</si>
  <si>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</si>
  <si>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</si>
  <si>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</si>
  <si>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</si>
  <si>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</si>
  <si>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</si>
  <si>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</si>
  <si>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</si>
  <si>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</si>
  <si>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</si>
  <si>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</si>
  <si>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</si>
  <si>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</si>
  <si>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</si>
  <si>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</si>
  <si>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</si>
  <si>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</si>
  <si>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</si>
  <si>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</si>
  <si>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</si>
  <si>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</si>
  <si>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</si>
  <si>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</si>
  <si>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</si>
  <si>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</si>
  <si>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</si>
  <si>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</si>
  <si>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</si>
  <si>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</si>
  <si>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</si>
  <si>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</si>
  <si>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</si>
  <si>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</si>
  <si>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</si>
  <si>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</si>
  <si>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</si>
  <si>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</si>
  <si>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</si>
  <si>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</si>
  <si>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</si>
  <si>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</si>
  <si>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</si>
  <si>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</si>
  <si>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</si>
  <si>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</si>
  <si>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</si>
  <si>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</si>
  <si>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</si>
  <si>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</si>
  <si>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</si>
  <si>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</si>
  <si>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</si>
  <si>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</si>
  <si>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</si>
  <si>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</si>
  <si>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</si>
  <si>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</si>
  <si>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</si>
  <si>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</si>
  <si>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</si>
  <si>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</si>
  <si>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</si>
  <si>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</si>
  <si>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</si>
  <si>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</si>
  <si>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</si>
  <si>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</si>
  <si>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</si>
  <si>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</si>
  <si>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</si>
  <si>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</si>
  <si>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</si>
  <si>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</si>
  <si>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</si>
  <si>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</si>
  <si>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</si>
  <si>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</si>
  <si>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</si>
  <si>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</si>
  <si>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</si>
  <si>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</si>
  <si>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</si>
  <si>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</si>
  <si>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</si>
  <si>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</si>
  <si>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</si>
  <si>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</si>
  <si>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</si>
  <si>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</si>
  <si>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</si>
  <si>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</si>
  <si>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</si>
  <si>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</si>
  <si>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</si>
  <si>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</si>
  <si>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</si>
  <si>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</si>
  <si>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</si>
  <si>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</si>
  <si>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</si>
  <si>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</si>
  <si>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</si>
  <si>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</si>
  <si>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</si>
  <si>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</si>
  <si>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</si>
  <si>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</si>
  <si>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</si>
  <si>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</si>
  <si>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</si>
  <si>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</si>
  <si>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</si>
  <si>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</si>
  <si>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</si>
  <si>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</si>
  <si>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</si>
  <si>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</si>
  <si>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</si>
  <si>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</si>
  <si>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</si>
  <si>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</si>
  <si>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</si>
  <si>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</si>
  <si>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</si>
  <si>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</si>
  <si>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</si>
  <si>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</si>
  <si>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</si>
  <si>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</si>
  <si>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</si>
  <si>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</si>
  <si>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</si>
  <si>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</si>
  <si>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</si>
  <si>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</si>
  <si>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</si>
  <si>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</si>
  <si>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</si>
  <si>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</si>
  <si>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</si>
  <si>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</si>
  <si>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</si>
  <si>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</si>
  <si>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</si>
  <si>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</si>
  <si>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</si>
  <si>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</si>
  <si>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</si>
  <si>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</si>
  <si>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</si>
  <si>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</si>
  <si>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</si>
  <si>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</si>
  <si>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</si>
  <si>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</si>
  <si>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</si>
  <si>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</si>
  <si>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</si>
  <si>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</si>
  <si>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</si>
  <si>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</si>
  <si>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</si>
  <si>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</si>
  <si>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</si>
  <si>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</si>
  <si>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</si>
  <si>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</si>
  <si>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</si>
  <si>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</si>
  <si>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</si>
  <si>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</si>
  <si>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</si>
  <si>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</si>
  <si>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</si>
  <si>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</si>
  <si>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</si>
  <si>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</si>
  <si>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</si>
  <si>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</si>
  <si>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</si>
  <si>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</si>
  <si>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</si>
  <si>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</si>
  <si>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</si>
  <si>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</si>
  <si>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</si>
  <si>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</si>
  <si>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</si>
  <si>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</si>
  <si>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</si>
  <si>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</si>
  <si>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</si>
  <si>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</si>
  <si>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</si>
  <si>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</si>
  <si>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</si>
  <si>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</si>
  <si>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</si>
  <si>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</si>
  <si>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</si>
  <si>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</si>
  <si>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</si>
  <si>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</si>
  <si>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</si>
  <si>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</si>
  <si>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</si>
  <si>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</si>
  <si>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</si>
  <si>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</si>
  <si>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</si>
  <si>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</si>
  <si>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</si>
  <si>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</si>
  <si>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</si>
  <si>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</si>
  <si>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</si>
  <si>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</si>
  <si>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</si>
  <si>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</si>
  <si>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</si>
  <si>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</si>
  <si>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</si>
  <si>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</si>
  <si>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</si>
  <si>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</si>
  <si>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</si>
  <si>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</si>
  <si>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</si>
  <si>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</si>
  <si>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</si>
  <si>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</si>
  <si>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</si>
  <si>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</si>
  <si>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</si>
  <si>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</si>
  <si>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</si>
  <si>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</si>
  <si>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</si>
  <si>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</si>
  <si>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</si>
  <si>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</si>
  <si>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</si>
  <si>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</si>
  <si>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</si>
  <si>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</si>
  <si>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</si>
  <si>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</si>
  <si>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</si>
  <si>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</si>
  <si>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</si>
  <si>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</si>
  <si>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</si>
  <si>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</si>
  <si>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</si>
  <si>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</si>
  <si>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</si>
  <si>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</si>
  <si>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</si>
  <si>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</si>
  <si>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</si>
  <si>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</si>
  <si>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</si>
  <si>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</si>
  <si>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</si>
  <si>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</si>
  <si>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</si>
  <si>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</si>
  <si>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</si>
  <si>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</si>
  <si>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</si>
  <si>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</si>
  <si>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</si>
  <si>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</si>
  <si>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</si>
  <si>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</si>
  <si>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</si>
  <si>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</si>
  <si>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</si>
  <si>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</si>
  <si>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</si>
  <si>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</si>
  <si>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</si>
  <si>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</si>
  <si>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</si>
  <si>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</si>
  <si>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</si>
  <si>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</si>
  <si>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</si>
  <si>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</si>
  <si>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</si>
  <si>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</si>
  <si>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</si>
  <si>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</si>
  <si>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</si>
  <si>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</si>
  <si>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</si>
  <si>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</si>
  <si>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</si>
  <si>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</si>
  <si>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</si>
  <si>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</si>
  <si>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</si>
  <si>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</si>
  <si>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</si>
  <si>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</si>
  <si>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</si>
  <si>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</si>
  <si>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</si>
  <si>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</si>
  <si>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</si>
  <si>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</si>
  <si>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</si>
  <si>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</si>
  <si>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</si>
  <si>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</si>
  <si>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</si>
  <si>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</si>
  <si>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</si>
  <si>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</si>
  <si>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</si>
  <si>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</si>
  <si>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</si>
  <si>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</si>
  <si>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</si>
  <si>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</si>
  <si>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</si>
  <si>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</si>
  <si>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</si>
  <si>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</si>
  <si>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</si>
  <si>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</si>
  <si>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</si>
  <si>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</si>
  <si>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</si>
  <si>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</si>
  <si>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</si>
  <si>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</si>
  <si>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</si>
  <si>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</si>
  <si>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</si>
  <si>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</si>
  <si>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</si>
  <si>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</si>
  <si>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</si>
  <si>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</si>
  <si>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</si>
  <si>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</si>
  <si>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</si>
  <si>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</si>
  <si>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</si>
  <si>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</si>
  <si>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</si>
  <si>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</si>
  <si>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</si>
  <si>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</si>
  <si>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</si>
  <si>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</si>
  <si>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</si>
  <si>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</si>
  <si>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</si>
  <si>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</si>
  <si>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</si>
  <si>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</si>
  <si>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</si>
  <si>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</si>
  <si>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</si>
  <si>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</si>
  <si>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</si>
  <si>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</si>
  <si>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</si>
  <si>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</si>
  <si>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</si>
  <si>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</si>
  <si>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</si>
  <si>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</si>
  <si>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</si>
  <si>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</si>
  <si>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</si>
  <si>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</si>
  <si>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</si>
  <si>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</si>
  <si>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</si>
  <si>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</si>
  <si>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</si>
  <si>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</si>
  <si>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</si>
  <si>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</si>
  <si>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</si>
  <si>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</si>
  <si>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</si>
  <si>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</si>
  <si>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</si>
  <si>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</si>
  <si>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</si>
  <si>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</si>
  <si>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</si>
  <si>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</si>
  <si>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</si>
  <si>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</si>
  <si>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</si>
  <si>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</si>
  <si>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</si>
  <si>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</si>
  <si>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</si>
  <si>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</si>
  <si>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</si>
  <si>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</si>
  <si>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</si>
  <si>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</si>
  <si>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</si>
  <si>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</si>
  <si>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</si>
  <si>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</si>
  <si>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</si>
  <si>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</si>
  <si>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</si>
  <si>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</si>
  <si>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</si>
  <si>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</si>
  <si>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</si>
  <si>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</si>
  <si>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</si>
  <si>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</si>
  <si>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</si>
  <si>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</si>
  <si>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</si>
  <si>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</si>
  <si>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</si>
  <si>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</si>
  <si>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</si>
  <si>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</si>
  <si>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</si>
  <si>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</si>
  <si>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</si>
  <si>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</si>
  <si>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</si>
  <si>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</si>
  <si>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</si>
  <si>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</si>
  <si>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</si>
  <si>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</si>
  <si>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</si>
  <si>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</si>
  <si>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</si>
  <si>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</si>
  <si>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</si>
  <si>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</si>
  <si>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</si>
  <si>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</si>
  <si>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</si>
  <si>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</si>
  <si>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</si>
  <si>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</si>
  <si>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</si>
  <si>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</si>
  <si>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</si>
  <si>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</si>
  <si>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</si>
  <si>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</si>
  <si>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</si>
  <si>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</si>
  <si>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</si>
  <si>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</si>
  <si>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</si>
  <si>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</si>
  <si>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</si>
  <si>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</si>
  <si>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</si>
  <si>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</si>
  <si>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</si>
  <si>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</si>
  <si>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</si>
  <si>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</si>
  <si>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</si>
  <si>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</si>
  <si>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</si>
  <si>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</si>
  <si>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</si>
  <si>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</si>
  <si>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</si>
  <si>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</si>
  <si>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</si>
  <si>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</si>
  <si>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</si>
  <si>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</si>
  <si>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</si>
  <si>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</si>
  <si>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</si>
  <si>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</si>
  <si>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</si>
  <si>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</si>
  <si>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</si>
  <si>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</si>
  <si>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</si>
  <si>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</si>
  <si>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</si>
  <si>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</si>
  <si>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</si>
  <si>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</si>
  <si>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</si>
  <si>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</si>
  <si>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</si>
  <si>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</si>
  <si>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</si>
  <si>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</si>
  <si>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</si>
  <si>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</si>
  <si>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</si>
  <si>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</si>
  <si>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</si>
  <si>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</si>
  <si>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</si>
  <si>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</si>
  <si>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</si>
  <si>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</si>
  <si>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</si>
  <si>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</si>
  <si>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</si>
  <si>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</si>
  <si>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</si>
  <si>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</si>
  <si>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</si>
  <si>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</si>
  <si>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</si>
  <si>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</si>
  <si>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</si>
  <si>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</si>
  <si>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</si>
  <si>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</si>
  <si>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</si>
  <si>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</si>
  <si>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</si>
  <si>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</si>
  <si>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</si>
  <si>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</si>
  <si>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</si>
  <si>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</si>
  <si>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</si>
  <si>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</si>
  <si>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</si>
  <si>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</si>
  <si>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</si>
  <si>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</si>
  <si>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</si>
  <si>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</si>
  <si>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</si>
  <si>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</si>
  <si>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</si>
  <si>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</si>
  <si>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</si>
  <si>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</si>
  <si>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</si>
  <si>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</si>
  <si>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</si>
  <si>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</si>
  <si>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</si>
  <si>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</si>
  <si>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</si>
  <si>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</si>
  <si>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</si>
  <si>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</si>
  <si>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</si>
  <si>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</si>
  <si>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</si>
  <si>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</si>
  <si>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</si>
  <si>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</si>
  <si>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</si>
  <si>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</si>
  <si>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</si>
  <si>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</si>
  <si>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</si>
  <si>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</si>
  <si>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</si>
  <si>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</si>
  <si>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</si>
  <si>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</si>
  <si>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</si>
  <si>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</si>
  <si>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</si>
  <si>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</si>
  <si>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</si>
  <si>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</si>
  <si>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</si>
  <si>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</si>
  <si>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</si>
  <si>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</si>
  <si>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</si>
  <si>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</si>
  <si>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</si>
  <si>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</si>
  <si>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</si>
  <si>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</si>
  <si>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</si>
  <si>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</si>
  <si>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</si>
  <si>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</si>
  <si>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</si>
  <si>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</si>
  <si>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</si>
  <si>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</si>
  <si>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</si>
  <si>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</si>
  <si>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</si>
  <si>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</si>
  <si>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</si>
  <si>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</si>
  <si>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</si>
  <si>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</si>
  <si>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</si>
  <si>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</si>
  <si>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</si>
  <si>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</si>
  <si>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</si>
  <si>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</si>
  <si>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</si>
  <si>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</si>
  <si>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</si>
  <si>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</si>
  <si>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</si>
  <si>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</si>
  <si>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</si>
  <si>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</si>
  <si>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</si>
  <si>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</si>
  <si>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</si>
  <si>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</si>
  <si>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</si>
  <si>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</si>
  <si>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</si>
  <si>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</si>
  <si>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</si>
  <si>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</si>
  <si>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</si>
  <si>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</si>
  <si>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</si>
  <si>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</si>
  <si>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</si>
  <si>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</si>
  <si>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</si>
  <si>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</si>
  <si>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</si>
  <si>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</si>
  <si>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</si>
  <si>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</si>
  <si>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</si>
  <si>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</si>
  <si>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</si>
  <si>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</si>
  <si>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</si>
  <si>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</si>
  <si>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</si>
  <si>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</si>
  <si>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</si>
  <si>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</si>
  <si>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</si>
  <si>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</si>
  <si>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</si>
  <si>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</si>
  <si>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</si>
  <si>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</si>
  <si>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</si>
  <si>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</si>
  <si>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</si>
  <si>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</si>
  <si>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</si>
  <si>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</si>
  <si>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</si>
  <si>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</si>
  <si>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</si>
  <si>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</si>
  <si>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</si>
  <si>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</si>
  <si>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</si>
  <si>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</si>
  <si>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</si>
  <si>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</si>
  <si>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</si>
  <si>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</si>
  <si>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</si>
  <si>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</si>
  <si>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</si>
  <si>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</si>
  <si>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</si>
  <si>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</si>
  <si>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</si>
  <si>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</si>
  <si>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</si>
  <si>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</si>
  <si>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</si>
  <si>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</si>
  <si>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</si>
  <si>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</si>
  <si>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</si>
  <si>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</si>
  <si>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</si>
  <si>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</si>
  <si>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</si>
  <si>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</si>
  <si>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</si>
  <si>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</si>
  <si>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</si>
  <si>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</si>
  <si>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</si>
  <si>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</si>
  <si>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</si>
  <si>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</si>
  <si>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</si>
  <si>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</si>
  <si>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</si>
  <si>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</si>
  <si>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</si>
  <si>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</si>
  <si>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</si>
  <si>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</si>
  <si>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</si>
  <si>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</si>
  <si>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</si>
  <si>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</si>
  <si>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</si>
  <si>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</si>
  <si>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</si>
  <si>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</si>
  <si>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</si>
  <si>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</si>
  <si>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</si>
  <si>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</si>
  <si>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</si>
  <si>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</si>
  <si>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</si>
  <si>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</si>
  <si>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</si>
  <si>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</si>
  <si>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</si>
  <si>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</si>
  <si>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</si>
  <si>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</si>
  <si>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</si>
  <si>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</si>
  <si>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</si>
  <si>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</si>
  <si>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</si>
  <si>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</si>
  <si>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</si>
  <si>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</si>
  <si>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</si>
  <si>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</si>
  <si>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</si>
  <si>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</si>
  <si>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</si>
  <si>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</si>
  <si>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</si>
  <si>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</si>
  <si>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</si>
  <si>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</si>
  <si>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</si>
  <si>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</si>
  <si>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</si>
  <si>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</si>
  <si>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</si>
  <si>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</si>
  <si>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</si>
  <si>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</si>
  <si>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</si>
  <si>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</si>
  <si>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</si>
  <si>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</si>
  <si>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</si>
  <si>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</si>
  <si>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</si>
  <si>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</si>
  <si>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</si>
  <si>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</si>
  <si>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</si>
  <si>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</si>
  <si>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</si>
  <si>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</si>
  <si>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</si>
  <si>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</si>
  <si>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</si>
  <si>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</si>
  <si>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</si>
  <si>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</si>
  <si>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</si>
  <si>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</si>
  <si>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</si>
  <si>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</si>
  <si>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</si>
  <si>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</si>
  <si>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</si>
  <si>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</si>
  <si>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</si>
  <si>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</si>
  <si>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</si>
  <si>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</si>
  <si>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</si>
  <si>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</si>
  <si>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</si>
  <si>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</si>
  <si>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</si>
  <si>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</si>
  <si>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</si>
  <si>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</si>
  <si>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</si>
  <si>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</si>
  <si>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</si>
  <si>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</si>
  <si>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</si>
  <si>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</si>
  <si>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</si>
  <si>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</si>
  <si>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</si>
  <si>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</si>
  <si>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</si>
  <si>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</si>
  <si>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</si>
  <si>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</si>
  <si>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</si>
  <si>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</si>
  <si>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</si>
  <si>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</si>
  <si>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</si>
  <si>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</si>
  <si>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</si>
  <si>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</si>
  <si>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</si>
  <si>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</si>
  <si>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</si>
  <si>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</si>
  <si>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</si>
  <si>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</si>
  <si>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</si>
  <si>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</si>
  <si>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</si>
  <si>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</si>
  <si>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</si>
  <si>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</si>
  <si>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</si>
  <si>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</si>
  <si>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</si>
  <si>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</si>
  <si>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</si>
  <si>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</si>
  <si>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</si>
  <si>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</si>
  <si>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</si>
  <si>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</si>
  <si>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</si>
  <si>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</si>
  <si>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</si>
  <si>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</si>
  <si>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</si>
  <si>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</si>
  <si>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</si>
  <si>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</si>
  <si>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</si>
  <si>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</si>
  <si>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</si>
  <si>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</si>
  <si>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</si>
  <si>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</si>
  <si>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</si>
  <si>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</si>
  <si>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</si>
  <si>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</si>
  <si>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</si>
  <si>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</si>
  <si>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</si>
  <si>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</si>
  <si>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</si>
  <si>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</si>
  <si>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</si>
  <si>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</si>
  <si>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</si>
  <si>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</si>
  <si>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</si>
  <si>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</si>
  <si>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</si>
  <si>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</si>
  <si>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</si>
  <si>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</si>
  <si>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</si>
  <si>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</si>
  <si>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</si>
  <si>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</si>
  <si>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</si>
  <si>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</si>
  <si>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</si>
  <si>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</si>
  <si>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</si>
  <si>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</si>
  <si>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</si>
  <si>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</si>
  <si>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</si>
  <si>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</si>
  <si>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</si>
  <si>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</si>
  <si>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</si>
  <si>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</si>
  <si>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</si>
  <si>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</si>
  <si>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</si>
  <si>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</si>
  <si>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</si>
  <si>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</si>
  <si>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</si>
  <si>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</si>
  <si>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</si>
  <si>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</si>
  <si>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</si>
  <si>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</si>
  <si>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</si>
  <si>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</si>
  <si>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</si>
  <si>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</si>
  <si>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</si>
  <si>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</si>
  <si>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</si>
  <si>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</si>
  <si>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</si>
  <si>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</si>
  <si>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</si>
  <si>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</si>
  <si>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</si>
  <si>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</si>
  <si>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</si>
  <si>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</si>
  <si>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</si>
  <si>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</si>
  <si>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</si>
  <si>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</si>
  <si>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</si>
  <si>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</si>
  <si>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</si>
  <si>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</si>
  <si>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</si>
  <si>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</si>
  <si>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</si>
  <si>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</si>
  <si>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</si>
  <si>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</si>
  <si>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</si>
  <si>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</si>
  <si>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</si>
  <si>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</si>
  <si>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</si>
  <si>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</si>
  <si>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</si>
  <si>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</si>
  <si>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</si>
  <si>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</si>
  <si>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</si>
  <si>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</si>
  <si>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</si>
  <si>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</si>
  <si>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</si>
  <si>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</si>
  <si>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</si>
  <si>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</si>
  <si>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</si>
  <si>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</si>
  <si>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</si>
  <si>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</si>
  <si>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</si>
  <si>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</si>
  <si>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</si>
  <si>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</si>
  <si>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</si>
  <si>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</si>
  <si>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</si>
  <si>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</si>
  <si>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</si>
  <si>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</si>
  <si>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</si>
  <si>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</si>
  <si>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</si>
  <si>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</si>
  <si>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</si>
  <si>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</si>
  <si>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</si>
  <si>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</si>
  <si>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</si>
  <si>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</si>
  <si>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</si>
  <si>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</si>
  <si>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</si>
  <si>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</si>
  <si>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</si>
  <si>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</si>
  <si>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</si>
  <si>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</si>
  <si>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</si>
  <si>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</si>
  <si>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</si>
  <si>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</si>
  <si>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</si>
  <si>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</si>
  <si>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</si>
  <si>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</si>
  <si>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</si>
  <si>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</si>
  <si>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</si>
  <si>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</si>
  <si>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</si>
  <si>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</si>
  <si>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</si>
  <si>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</si>
  <si>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</si>
  <si>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</si>
  <si>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</si>
  <si>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</si>
  <si>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</si>
  <si>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</si>
  <si>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</si>
  <si>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</si>
  <si>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</si>
  <si>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</si>
  <si>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</si>
  <si>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</si>
  <si>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</si>
  <si>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</si>
  <si>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</si>
  <si>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</si>
  <si>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</si>
  <si>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</si>
  <si>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</si>
  <si>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</si>
  <si>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</si>
  <si>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</si>
  <si>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</si>
  <si>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</si>
  <si>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</si>
  <si>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</si>
  <si>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</si>
  <si>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</si>
  <si>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</si>
  <si>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</si>
  <si>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</si>
  <si>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</si>
  <si>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</si>
  <si>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</si>
  <si>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</si>
  <si>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</si>
  <si>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</si>
  <si>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</si>
  <si>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</si>
  <si>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</si>
  <si>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</si>
  <si>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</si>
  <si>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</si>
  <si>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</si>
  <si>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</si>
  <si>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</si>
  <si>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</si>
  <si>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</si>
  <si>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</si>
  <si>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</si>
  <si>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</si>
  <si>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</si>
  <si>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</si>
  <si>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</si>
  <si>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</si>
  <si>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</si>
  <si>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</si>
  <si>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</si>
  <si>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</si>
  <si>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</si>
  <si>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</si>
  <si>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</si>
  <si>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</si>
  <si>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</si>
  <si>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</si>
  <si>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</si>
  <si>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</si>
  <si>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</si>
  <si>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</si>
  <si>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</si>
  <si>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</si>
  <si>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</si>
  <si>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</si>
  <si>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</si>
  <si>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</si>
  <si>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</si>
  <si>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</si>
  <si>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</si>
  <si>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</si>
  <si>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</si>
  <si>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</si>
  <si>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</si>
  <si>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</si>
  <si>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</si>
  <si>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</si>
  <si>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</si>
  <si>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</si>
  <si>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</si>
  <si>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</si>
  <si>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</si>
  <si>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</si>
  <si>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</si>
  <si>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</si>
  <si>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</si>
  <si>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</si>
  <si>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</si>
  <si>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</si>
  <si>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</si>
  <si>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</si>
  <si>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</si>
  <si>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</si>
  <si>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</si>
  <si>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</si>
  <si>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</si>
  <si>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</si>
  <si>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</si>
  <si>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</si>
  <si>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</si>
  <si>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</si>
  <si>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</si>
  <si>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</si>
  <si>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</si>
  <si>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</si>
  <si>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</si>
  <si>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</si>
  <si>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</si>
  <si>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</si>
  <si>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</si>
  <si>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</si>
  <si>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</si>
  <si>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</si>
  <si>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</si>
  <si>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</si>
  <si>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</si>
  <si>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</si>
  <si>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</si>
  <si>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</si>
  <si>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</si>
  <si>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</si>
  <si>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</si>
  <si>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</si>
  <si>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</si>
  <si>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</si>
  <si>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</si>
  <si>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</si>
  <si>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</si>
  <si>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</si>
  <si>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</si>
  <si>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</si>
  <si>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</si>
  <si>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</si>
  <si>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</si>
  <si>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</si>
  <si>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</si>
  <si>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</si>
  <si>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</si>
  <si>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</si>
  <si>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</si>
  <si>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</si>
  <si>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</si>
  <si>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</si>
  <si>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</si>
  <si>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</si>
  <si>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</si>
  <si>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</si>
  <si>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</si>
  <si>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</si>
  <si>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</si>
  <si>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</si>
  <si>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</si>
  <si>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</si>
  <si>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</si>
  <si>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</si>
  <si>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</si>
  <si>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</si>
  <si>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</si>
  <si>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</si>
  <si>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</si>
  <si>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</si>
  <si>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</si>
  <si>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</si>
  <si>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</si>
  <si>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</si>
  <si>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</si>
  <si>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</si>
  <si>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</si>
  <si>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</si>
  <si>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</si>
  <si>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</si>
  <si>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</si>
  <si>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</si>
  <si>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</si>
  <si>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</si>
  <si>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</si>
  <si>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</si>
  <si>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</si>
  <si>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</si>
  <si>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</si>
  <si>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</si>
  <si>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</si>
  <si>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</si>
  <si>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</si>
  <si>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</si>
  <si>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</si>
  <si>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</si>
  <si>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</si>
  <si>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</si>
  <si>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</si>
  <si>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</si>
  <si>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</si>
  <si>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</si>
  <si>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</si>
  <si>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</si>
  <si>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</si>
  <si>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</si>
  <si>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</si>
  <si>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</si>
  <si>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</si>
  <si>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</si>
  <si>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</si>
  <si>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</si>
  <si>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</si>
  <si>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</si>
  <si>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</si>
  <si>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</si>
  <si>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</si>
  <si>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</si>
  <si>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</si>
  <si>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</si>
  <si>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</si>
  <si>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</si>
  <si>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</si>
  <si>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</si>
  <si>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</si>
  <si>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</si>
  <si>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</si>
  <si>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</si>
  <si>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</si>
  <si>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</si>
  <si>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</si>
  <si>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</si>
  <si>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</si>
  <si>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</si>
  <si>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</si>
  <si>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</si>
  <si>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</si>
  <si>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</si>
  <si>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</si>
  <si>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</si>
  <si>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</si>
  <si>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</si>
  <si>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</si>
  <si>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</si>
  <si>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</si>
  <si>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</si>
  <si>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</si>
  <si>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</si>
  <si>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</si>
  <si>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</si>
  <si>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</si>
  <si>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</si>
  <si>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</si>
  <si>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</si>
  <si>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</si>
  <si>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</si>
  <si>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</si>
  <si>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</si>
  <si>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</si>
  <si>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</si>
  <si>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</si>
  <si>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</si>
  <si>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</si>
  <si>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</si>
  <si>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</si>
  <si>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</si>
  <si>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</si>
  <si>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</si>
  <si>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</si>
  <si>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</si>
  <si>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</si>
  <si>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</si>
  <si>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</si>
  <si>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</si>
  <si>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</si>
  <si>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</si>
  <si>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</si>
  <si>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</si>
  <si>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</si>
  <si>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</si>
  <si>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</si>
  <si>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</si>
  <si>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</si>
  <si>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</si>
  <si>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</si>
  <si>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</si>
  <si>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</si>
  <si>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</si>
  <si>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</si>
  <si>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</si>
  <si>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</si>
  <si>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</si>
  <si>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</si>
  <si>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</si>
  <si>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</si>
  <si>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</si>
  <si>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</si>
  <si>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</si>
  <si>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</si>
  <si>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</si>
  <si>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</si>
  <si>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</si>
  <si>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</si>
  <si>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</si>
  <si>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</si>
  <si>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</si>
  <si>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</si>
  <si>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</si>
  <si>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</si>
  <si>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</si>
  <si>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</si>
  <si>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</si>
  <si>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</si>
  <si>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</si>
  <si>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</si>
  <si>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</si>
  <si>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</si>
  <si>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</si>
  <si>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</si>
  <si>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</si>
  <si>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</si>
  <si>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</si>
  <si>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</si>
  <si>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</si>
  <si>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</si>
  <si>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</si>
  <si>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</si>
  <si>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</si>
  <si>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</si>
  <si>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</si>
  <si>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</si>
  <si>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</si>
  <si>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</si>
  <si>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</si>
  <si>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</si>
  <si>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</si>
  <si>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</si>
  <si>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</si>
  <si>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</si>
  <si>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</si>
  <si>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</si>
  <si>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</si>
  <si>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</si>
  <si>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</si>
  <si>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</si>
  <si>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</si>
  <si>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</si>
  <si>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</si>
  <si>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</si>
  <si>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</si>
  <si>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</si>
  <si>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</si>
  <si>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</si>
  <si>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</si>
  <si>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</si>
  <si>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</si>
  <si>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</si>
  <si>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</si>
  <si>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</si>
  <si>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</si>
  <si>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</si>
  <si>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</si>
  <si>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</si>
  <si>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</si>
  <si>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</si>
  <si>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</si>
  <si>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</si>
  <si>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</si>
  <si>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</si>
  <si>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</si>
  <si>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</si>
  <si>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</si>
  <si>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</si>
  <si>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</si>
  <si>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</si>
  <si>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</si>
  <si>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</si>
  <si>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</si>
  <si>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</si>
  <si>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</si>
  <si>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</si>
  <si>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</si>
  <si>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</si>
  <si>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</si>
  <si>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</si>
  <si>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</si>
  <si>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</si>
  <si>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</si>
  <si>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</si>
  <si>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</si>
  <si>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</si>
  <si>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</si>
  <si>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</si>
  <si>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</si>
  <si>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</si>
  <si>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</si>
  <si>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</si>
  <si>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</si>
  <si>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</si>
  <si>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</si>
  <si>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</si>
  <si>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</si>
  <si>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</si>
  <si>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</si>
  <si>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</si>
  <si>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</si>
  <si>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</si>
  <si>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</si>
  <si>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</si>
  <si>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</si>
  <si>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</si>
  <si>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</si>
  <si>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</si>
  <si>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</si>
  <si>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</si>
  <si>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</si>
  <si>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</si>
  <si>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</si>
  <si>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</si>
  <si>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</si>
  <si>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</si>
  <si>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</si>
  <si>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</si>
  <si>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</si>
  <si>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</si>
  <si>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</si>
  <si>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</si>
  <si>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</si>
  <si>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</si>
  <si>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</si>
  <si>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</si>
  <si>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</si>
  <si>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</si>
  <si>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</si>
  <si>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</si>
  <si>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</si>
  <si>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</si>
  <si>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</si>
  <si>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</si>
  <si>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</si>
  <si>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</si>
  <si>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</si>
  <si>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</si>
  <si>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</si>
  <si>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</si>
  <si>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</si>
  <si>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</si>
  <si>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</si>
  <si>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</si>
  <si>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</si>
  <si>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</si>
  <si>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</si>
  <si>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</si>
  <si>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</si>
  <si>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</si>
  <si>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</si>
  <si>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</si>
  <si>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</si>
  <si>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</si>
  <si>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</si>
  <si>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</si>
  <si>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</si>
  <si>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</si>
  <si>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</si>
  <si>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</si>
  <si>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</si>
  <si>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</si>
  <si>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</si>
  <si>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</si>
  <si>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</si>
  <si>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</si>
  <si>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</si>
  <si>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</si>
  <si>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</si>
  <si>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</si>
  <si>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</si>
  <si>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</si>
  <si>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</si>
  <si>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</si>
  <si>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</si>
  <si>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</si>
  <si>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</si>
  <si>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</si>
  <si>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</si>
  <si>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</si>
  <si>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</si>
  <si>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</si>
  <si>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</si>
  <si>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</si>
  <si>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</si>
  <si>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</si>
  <si>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</si>
  <si>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</si>
  <si>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</si>
  <si>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</si>
  <si>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</si>
  <si>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</si>
  <si>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</si>
  <si>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</si>
  <si>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</si>
  <si>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</si>
  <si>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</si>
  <si>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</si>
  <si>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</si>
  <si>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</si>
  <si>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</si>
  <si>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</si>
  <si>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</si>
  <si>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</si>
  <si>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</si>
  <si>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</si>
  <si>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</si>
  <si>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</si>
  <si>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</si>
  <si>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</si>
  <si>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</si>
  <si>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</si>
  <si>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</si>
  <si>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</si>
  <si>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</si>
  <si>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</si>
  <si>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</si>
  <si>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</si>
  <si>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</si>
  <si>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</si>
  <si>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</si>
  <si>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</si>
  <si>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</si>
  <si>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</si>
  <si>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</si>
  <si>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</si>
  <si>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</si>
  <si>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</si>
  <si>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</si>
  <si>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</si>
  <si>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</si>
  <si>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</si>
  <si>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</si>
  <si>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</si>
  <si>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</si>
  <si>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</si>
  <si>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</si>
  <si>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</si>
  <si>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</si>
  <si>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</si>
  <si>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</si>
  <si>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</si>
  <si>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</si>
  <si>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</si>
  <si>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</si>
  <si>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</si>
  <si>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</si>
  <si>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</si>
  <si>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</si>
  <si>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</si>
  <si>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</si>
  <si>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</si>
  <si>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</si>
  <si>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</si>
  <si>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</si>
  <si>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</si>
  <si>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</si>
  <si>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</si>
  <si>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</si>
  <si>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</si>
  <si>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</si>
  <si>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</si>
  <si>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</si>
  <si>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</si>
  <si>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</si>
  <si>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</si>
  <si>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</si>
  <si>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</si>
  <si>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</si>
  <si>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</si>
  <si>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</si>
  <si>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</si>
  <si>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</si>
  <si>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</si>
  <si>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</si>
  <si>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</si>
  <si>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</si>
  <si>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</si>
  <si>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</si>
  <si>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</si>
  <si>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</si>
  <si>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</si>
  <si>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</si>
  <si>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</si>
  <si>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</si>
  <si>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</si>
  <si>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</si>
  <si>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</si>
  <si>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</si>
  <si>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</si>
  <si>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</si>
  <si>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</si>
  <si>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Source:Reserve Bank of Zimbabwe, 2025</t>
  </si>
  <si>
    <t>ZWG millions</t>
  </si>
  <si>
    <r>
      <t>Government</t>
    </r>
    <r>
      <rPr>
        <vertAlign val="superscript"/>
        <sz val="12"/>
        <rFont val="Times New Roman"/>
        <family val="1"/>
      </rPr>
      <t>1</t>
    </r>
  </si>
  <si>
    <r>
      <t>Other</t>
    </r>
    <r>
      <rPr>
        <vertAlign val="superscript"/>
        <sz val="12"/>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</si>
</sst>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y%20Review%20Tables/2025%20Stats/Input/September/Monthly%20Review%20Tables%20September%202025%20Final.xlsx" TargetMode="External"/><Relationship Id="rId1" Type="http://schemas.openxmlformats.org/officeDocument/2006/relationships/externalLinkPath" Target="https://rbz2-my.sharepoint.com/personal/muzamba_rbz_co_zw/Documents/Desktop/Input/September/Monthly%20Review%20Tables%20September%202025%20Final.xlsx"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5">
          <cell r="E145">
            <v>55314.495684440444</v>
          </cell>
        </row>
        <row r="153">
          <cell r="E153">
            <v>198639778.40169871</v>
          </cell>
          <cell r="F153">
            <v>3041723</v>
          </cell>
          <cell r="G153">
            <v>13950397293.60919</v>
          </cell>
          <cell r="H153">
            <v>3253.2201899999995</v>
          </cell>
          <cell r="J153">
            <v>32362469641.986046</v>
          </cell>
          <cell r="Y153">
            <v>3553929245.9030075</v>
          </cell>
          <cell r="EC153">
            <v>460989262.9150629</v>
          </cell>
          <cell r="EM153">
            <v>795013255.37298298</v>
          </cell>
          <cell r="EQ153">
            <v>1602291050.4999962</v>
          </cell>
          <cell r="EU153">
            <v>14179040224.341013</v>
          </cell>
          <cell r="EV153">
            <v>2199323780.0838647</v>
          </cell>
          <cell r="EW153">
            <v>533808313.51231307</v>
          </cell>
          <cell r="EX153">
            <v>0</v>
          </cell>
          <cell r="EY153">
            <v>0</v>
          </cell>
          <cell r="EZ153">
            <v>0</v>
          </cell>
          <cell r="FF153">
            <v>8729058682.3192177</v>
          </cell>
          <cell r="FG153">
            <v>1959411955.3856189</v>
          </cell>
          <cell r="FH153">
            <v>0</v>
          </cell>
          <cell r="FI153">
            <v>0</v>
          </cell>
          <cell r="FJ153">
            <v>0</v>
          </cell>
          <cell r="FR153">
            <v>56162272997.340912</v>
          </cell>
          <cell r="FS153">
            <v>561953181.95247412</v>
          </cell>
          <cell r="GA153">
            <v>18841210.965811525</v>
          </cell>
          <cell r="GB153">
            <v>0</v>
          </cell>
          <cell r="GC153">
            <v>0</v>
          </cell>
          <cell r="GD153">
            <v>63565711.950000003</v>
          </cell>
          <cell r="GE153">
            <v>0</v>
          </cell>
          <cell r="GF153">
            <v>110217984.57324761</v>
          </cell>
          <cell r="GG153">
            <v>0</v>
          </cell>
          <cell r="GH153">
            <v>2707153783.7485552</v>
          </cell>
          <cell r="GK153">
            <v>3071795342.5063362</v>
          </cell>
          <cell r="GL153">
            <v>2768436693.4572759</v>
          </cell>
          <cell r="GM153">
            <v>9983085648.8124962</v>
          </cell>
          <cell r="GN153">
            <v>35199391834.448669</v>
          </cell>
          <cell r="GQ153">
            <v>116652270.74434578</v>
          </cell>
          <cell r="GR153">
            <v>0</v>
          </cell>
          <cell r="GS153">
            <v>1379345952.8203251</v>
          </cell>
          <cell r="GT153">
            <v>181833381.36136571</v>
          </cell>
          <cell r="GV153">
            <v>126661347.93829973</v>
          </cell>
          <cell r="HT153">
            <v>-2.6999999986524002E-3</v>
          </cell>
          <cell r="HV153">
            <v>11188765736.073452</v>
          </cell>
          <cell r="IU153">
            <v>27917963.847728848</v>
          </cell>
          <cell r="IX153">
            <v>894017202.74765694</v>
          </cell>
          <cell r="JA153">
            <v>8537356557.0519581</v>
          </cell>
          <cell r="KD153">
            <v>2745840864.5369196</v>
          </cell>
          <cell r="KP153">
            <v>15804218219.846292</v>
          </cell>
          <cell r="LB153">
            <v>10340975508.58283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5">
          <cell r="E155">
            <v>260506179.07651418</v>
          </cell>
          <cell r="F155">
            <v>3057139</v>
          </cell>
          <cell r="G155">
            <v>12673283814.373543</v>
          </cell>
          <cell r="H155">
            <v>3197.8112099999998</v>
          </cell>
          <cell r="J155">
            <v>33851527806.968136</v>
          </cell>
          <cell r="Y155">
            <v>5484354869.2718897</v>
          </cell>
          <cell r="EC155">
            <v>456486624.17479998</v>
          </cell>
          <cell r="EM155">
            <v>815538292.92523396</v>
          </cell>
          <cell r="EQ155">
            <v>1588117366.7001121</v>
          </cell>
          <cell r="EU155">
            <v>14704705346.233744</v>
          </cell>
          <cell r="EV155">
            <v>2402137751.253387</v>
          </cell>
          <cell r="EW155">
            <v>530141795.03846186</v>
          </cell>
          <cell r="EX155">
            <v>0</v>
          </cell>
          <cell r="EY155">
            <v>0</v>
          </cell>
          <cell r="EZ155">
            <v>0</v>
          </cell>
          <cell r="FF155">
            <v>9264080822.052803</v>
          </cell>
          <cell r="FG155">
            <v>1858838185.6433082</v>
          </cell>
          <cell r="FH155">
            <v>0</v>
          </cell>
          <cell r="FI155">
            <v>0</v>
          </cell>
          <cell r="FJ155">
            <v>0</v>
          </cell>
          <cell r="FR155">
            <v>59929787556.840729</v>
          </cell>
          <cell r="FS155">
            <v>515302100.25780016</v>
          </cell>
          <cell r="GA155">
            <v>23740524.82</v>
          </cell>
          <cell r="GB155">
            <v>18601.595659999995</v>
          </cell>
          <cell r="GC155">
            <v>0</v>
          </cell>
          <cell r="GD155">
            <v>749454.08000000007</v>
          </cell>
          <cell r="GE155">
            <v>0</v>
          </cell>
          <cell r="GF155">
            <v>327339126.6801632</v>
          </cell>
          <cell r="GG155">
            <v>0</v>
          </cell>
          <cell r="GH155">
            <v>2581008606.4753652</v>
          </cell>
          <cell r="GK155">
            <v>3028350219.4140415</v>
          </cell>
          <cell r="GL155">
            <v>2654836918.247447</v>
          </cell>
          <cell r="GM155">
            <v>10873057252.932611</v>
          </cell>
          <cell r="GN155">
            <v>38188833386.878731</v>
          </cell>
          <cell r="GQ155">
            <v>196336948.93848798</v>
          </cell>
          <cell r="GR155">
            <v>0</v>
          </cell>
          <cell r="GS155">
            <v>1416280662.5036743</v>
          </cell>
          <cell r="GT155">
            <v>123933754.01674917</v>
          </cell>
          <cell r="GV155">
            <v>24195094.808299981</v>
          </cell>
          <cell r="HT155">
            <v>-2.6999999981009801E-3</v>
          </cell>
          <cell r="HV155">
            <v>10816257809.08709</v>
          </cell>
          <cell r="IU155">
            <v>0</v>
          </cell>
          <cell r="IX155">
            <v>828025633.90296423</v>
          </cell>
          <cell r="JA155">
            <v>9054801737.605299</v>
          </cell>
          <cell r="KD155">
            <v>2853397752.394712</v>
          </cell>
          <cell r="KP155">
            <v>15949319944.000484</v>
          </cell>
          <cell r="LB155">
            <v>9275534698.3728218</v>
          </cell>
        </row>
      </sheetData>
      <sheetData sheetId="17"/>
      <sheetData sheetId="18">
        <row r="167">
          <cell r="U167">
            <v>178568.9008617184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50">
        <v>2009</v>
      </c>
      <c r="D7" s="1851"/>
      <c r="E7" s="1851"/>
      <c r="F7" s="1851"/>
      <c r="G7" s="1851"/>
      <c r="H7" s="1851"/>
      <c r="I7" s="1851"/>
      <c r="J7" s="1851"/>
      <c r="K7" s="1851"/>
      <c r="L7" s="1851"/>
      <c r="M7" s="1851"/>
      <c r="N7" s="1851"/>
      <c r="O7" s="1852">
        <v>2010</v>
      </c>
      <c r="P7" s="1853"/>
      <c r="Q7" s="1853"/>
      <c r="R7" s="1853"/>
      <c r="S7" s="1853"/>
      <c r="T7" s="1853"/>
      <c r="U7" s="1853"/>
      <c r="V7" s="1853"/>
      <c r="W7" s="1853"/>
      <c r="X7" s="1853"/>
      <c r="Y7" s="1853"/>
      <c r="Z7" s="1853"/>
      <c r="AA7" s="1852">
        <v>2011</v>
      </c>
      <c r="AB7" s="1853"/>
      <c r="AC7" s="185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45">
        <v>2013</v>
      </c>
      <c r="BK65" s="184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45">
        <v>2012</v>
      </c>
      <c r="BJ96" s="1846"/>
      <c r="BK96" s="1846"/>
      <c r="BL96" s="1846"/>
      <c r="BM96" s="1846"/>
      <c r="BN96" s="1846"/>
      <c r="BO96" s="1846"/>
      <c r="BP96" s="1846"/>
      <c r="BQ96" s="1846"/>
      <c r="BR96" s="1846"/>
      <c r="BS96" s="1847"/>
      <c r="BT96" s="1848">
        <v>2013</v>
      </c>
      <c r="BU96" s="184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66"/>
      <c r="E6" s="1867"/>
      <c r="F6" s="1867"/>
      <c r="G6" s="1868"/>
      <c r="H6" s="1039"/>
      <c r="I6" s="1869"/>
      <c r="J6" s="1870"/>
      <c r="K6" s="1870"/>
      <c r="L6" s="1871"/>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66"/>
      <c r="E6" s="1867"/>
      <c r="F6" s="1867"/>
      <c r="G6" s="1868"/>
      <c r="H6" s="1039"/>
      <c r="I6" s="1869"/>
      <c r="J6" s="1870"/>
      <c r="K6" s="1870"/>
      <c r="L6" s="1871"/>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66"/>
      <c r="E6" s="1867"/>
      <c r="F6" s="1867"/>
      <c r="G6" s="1868"/>
      <c r="H6" s="1039"/>
      <c r="I6" s="1869"/>
      <c r="J6" s="1870"/>
      <c r="K6" s="1870"/>
      <c r="L6" s="1871"/>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66"/>
      <c r="E6" s="1867"/>
      <c r="F6" s="1867"/>
      <c r="G6" s="1868"/>
      <c r="H6" s="1039"/>
      <c r="I6" s="1869"/>
      <c r="J6" s="1870"/>
      <c r="K6" s="1870"/>
      <c r="L6" s="1871"/>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54" t="s">
        <v>259</v>
      </c>
      <c r="F7" s="1855"/>
      <c r="G7" s="1855"/>
      <c r="H7" s="1855"/>
      <c r="I7" s="1855"/>
      <c r="J7" s="1855"/>
      <c r="K7" s="185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54" t="s">
        <v>268</v>
      </c>
      <c r="H10" s="185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96" t="s">
        <v>771</v>
      </c>
      <c r="D4" s="1896"/>
      <c r="E4" s="1896"/>
      <c r="F4" s="1896"/>
      <c r="G4" s="1896"/>
      <c r="H4" s="1896"/>
      <c r="I4" s="1896"/>
      <c r="J4" s="1896"/>
      <c r="K4" s="1896"/>
      <c r="L4" s="1896"/>
      <c r="M4" s="1896"/>
      <c r="N4" s="1896"/>
      <c r="O4" s="760"/>
    </row>
    <row r="5" spans="3:15" ht="15.75"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99" t="s">
        <v>1123</v>
      </c>
      <c r="D4" s="1899"/>
      <c r="E4" s="1899"/>
      <c r="F4" s="1899"/>
      <c r="G4" s="1899"/>
      <c r="H4" s="1899"/>
      <c r="I4" s="1899"/>
      <c r="J4" s="1899"/>
      <c r="K4" s="1899"/>
      <c r="L4" s="1899"/>
      <c r="M4" s="1899"/>
      <c r="N4" s="1899"/>
      <c r="O4" s="1899"/>
      <c r="P4" s="1899"/>
      <c r="Q4" s="871"/>
    </row>
    <row r="5" spans="3:17" ht="15.75">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01" t="s">
        <v>1738</v>
      </c>
      <c r="D6" s="1901"/>
      <c r="E6" s="1901"/>
      <c r="F6" s="1901"/>
      <c r="G6" s="1463"/>
      <c r="H6" s="1463"/>
      <c r="I6" s="1463"/>
    </row>
    <row r="7" spans="3:12" ht="17.25" thickBot="1">
      <c r="C7" s="1233"/>
      <c r="D7" s="1231"/>
      <c r="E7" s="1231"/>
      <c r="F7" s="1231"/>
      <c r="G7" s="1231"/>
      <c r="H7" s="1231"/>
      <c r="I7" s="1231"/>
    </row>
    <row r="8" spans="3:12" ht="16.5" hidden="1">
      <c r="C8" s="1908" t="s">
        <v>1155</v>
      </c>
      <c r="D8" s="1908"/>
      <c r="E8" s="1908"/>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903" t="s">
        <v>699</v>
      </c>
      <c r="H15" s="1904"/>
      <c r="I15" s="1253" t="s">
        <v>695</v>
      </c>
      <c r="J15" s="44" t="s">
        <v>700</v>
      </c>
      <c r="K15" s="18"/>
      <c r="L15" s="18"/>
    </row>
    <row r="16" spans="3:12" ht="16.5" hidden="1">
      <c r="C16" s="1246"/>
      <c r="D16" s="1251"/>
      <c r="E16" s="1251"/>
      <c r="F16" s="1254" t="s">
        <v>701</v>
      </c>
      <c r="G16" s="1905" t="s">
        <v>702</v>
      </c>
      <c r="H16" s="1906"/>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8" t="s">
        <v>1057</v>
      </c>
      <c r="E9" s="1919"/>
      <c r="F9" s="1919"/>
      <c r="G9" s="1919"/>
      <c r="H9" s="19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24" t="s">
        <v>1267</v>
      </c>
      <c r="D4" s="1925"/>
      <c r="E4" s="1925"/>
      <c r="F4" s="1925"/>
      <c r="G4" s="1925"/>
      <c r="H4" s="1925"/>
      <c r="I4" s="1925"/>
      <c r="J4" s="1925"/>
      <c r="K4" s="1925"/>
      <c r="L4" s="1925"/>
      <c r="M4" s="19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31" t="s">
        <v>1758</v>
      </c>
      <c r="C57" s="1931"/>
      <c r="D57" s="1931"/>
      <c r="E57" s="1931"/>
      <c r="F57" s="1931"/>
      <c r="G57" s="1931"/>
      <c r="H57" s="1931"/>
      <c r="I57" s="1931"/>
      <c r="J57" s="1931"/>
      <c r="K57" s="1931"/>
      <c r="L57" s="1931"/>
      <c r="M57" s="1931"/>
      <c r="N57" s="1931"/>
      <c r="O57" s="1931"/>
      <c r="P57" s="1931"/>
    </row>
    <row r="58" spans="2:17" ht="15.75"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75" hidden="1" thickBot="1"/>
    <row r="61" spans="2:17" ht="18.75"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15.75" thickBot="1">
      <c r="B85" s="1402"/>
      <c r="C85" s="1403"/>
      <c r="D85" s="1660"/>
      <c r="E85" s="1687" t="s">
        <v>951</v>
      </c>
      <c r="F85" s="1546" t="s">
        <v>1272</v>
      </c>
      <c r="G85" s="1703"/>
      <c r="H85" s="1703"/>
      <c r="I85" s="1703"/>
      <c r="J85" s="1705"/>
      <c r="K85" s="1703"/>
      <c r="L85" s="1703"/>
      <c r="M85" s="1704" t="s">
        <v>405</v>
      </c>
      <c r="N85" s="1710"/>
      <c r="O85" s="1922"/>
      <c r="P85" s="1922"/>
    </row>
    <row r="86" spans="2:16" ht="15.75" thickBot="1">
      <c r="B86" s="1404"/>
      <c r="C86" s="1405"/>
      <c r="D86" s="1661"/>
      <c r="E86" s="1688" t="s">
        <v>952</v>
      </c>
      <c r="F86" s="1675"/>
      <c r="G86" s="1675"/>
      <c r="H86" s="1675"/>
      <c r="I86" s="1675"/>
      <c r="J86" s="1706"/>
      <c r="K86" s="1675"/>
      <c r="L86" s="1675"/>
      <c r="M86" s="1707"/>
      <c r="N86" s="1691"/>
      <c r="O86" s="1923"/>
      <c r="P86" s="1923"/>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5"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6" t="s">
        <v>1267</v>
      </c>
      <c r="D31" s="1937"/>
      <c r="E31" s="1937"/>
      <c r="F31" s="1937"/>
      <c r="G31" s="1937"/>
      <c r="H31" s="1937"/>
      <c r="I31" s="1937"/>
      <c r="J31" s="1937"/>
      <c r="K31" s="1937"/>
      <c r="L31" s="1937"/>
      <c r="M31" s="1937"/>
      <c r="N31" s="1938"/>
      <c r="O31" s="1007" t="s">
        <v>1268</v>
      </c>
      <c r="P31" s="1008"/>
    </row>
    <row r="32" spans="2:18" ht="18.75"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ht="18">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5" thickBot="1">
      <c r="B35" s="735"/>
      <c r="C35" s="1014"/>
      <c r="D35" s="1014"/>
      <c r="E35" s="1203" t="s">
        <v>952</v>
      </c>
      <c r="F35" s="1014"/>
      <c r="G35" s="1935"/>
      <c r="H35" s="1935"/>
      <c r="I35" s="1935"/>
      <c r="J35" s="1014"/>
      <c r="K35" s="1935"/>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54" t="s">
        <v>329</v>
      </c>
      <c r="E7" s="1857"/>
      <c r="F7" s="185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54" t="s">
        <v>273</v>
      </c>
      <c r="H10" s="185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44" t="s">
        <v>56</v>
      </c>
      <c r="C4" s="1944"/>
      <c r="D4" s="1944"/>
      <c r="E4" s="1944"/>
      <c r="F4" s="1944"/>
      <c r="G4" s="1944"/>
      <c r="H4" s="1944"/>
      <c r="I4" s="1944"/>
      <c r="J4" s="1944"/>
      <c r="K4" s="1944"/>
      <c r="L4" s="1944"/>
      <c r="M4" s="1944"/>
      <c r="N4" s="283"/>
    </row>
    <row r="5" spans="2:15" ht="15.75">
      <c r="B5" s="282"/>
      <c r="C5" s="409"/>
      <c r="D5" s="409"/>
      <c r="E5" s="283"/>
      <c r="F5" s="409"/>
      <c r="G5" s="409"/>
      <c r="H5" s="409"/>
      <c r="I5" s="409"/>
      <c r="J5" s="409"/>
      <c r="K5" s="409"/>
      <c r="L5" s="409"/>
      <c r="M5" s="283"/>
      <c r="N5" s="283"/>
    </row>
    <row r="6" spans="2:15" ht="15.75">
      <c r="B6" s="1945" t="s">
        <v>1039</v>
      </c>
      <c r="C6" s="1945"/>
      <c r="D6" s="1945"/>
      <c r="E6" s="1945"/>
      <c r="F6" s="1945"/>
      <c r="G6" s="1945"/>
      <c r="H6" s="1945"/>
      <c r="I6" s="1945"/>
      <c r="J6" s="1945"/>
      <c r="K6" s="1945"/>
      <c r="L6" s="1945"/>
      <c r="M6" s="19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6" t="s">
        <v>57</v>
      </c>
      <c r="D9" s="1943"/>
      <c r="E9" s="19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51" t="s">
        <v>1019</v>
      </c>
      <c r="C4" s="1951"/>
      <c r="D4" s="1951"/>
      <c r="E4" s="1951"/>
      <c r="F4" s="1951"/>
      <c r="G4" s="1951"/>
      <c r="H4" s="1951"/>
      <c r="I4" s="1951"/>
      <c r="J4" s="1951"/>
      <c r="K4" s="1951"/>
      <c r="L4" s="1951"/>
      <c r="M4" s="1951"/>
      <c r="N4" s="285"/>
    </row>
    <row r="5" spans="1:14" ht="18.75">
      <c r="B5" s="284"/>
      <c r="C5" s="285"/>
      <c r="D5" s="285"/>
      <c r="E5" s="285"/>
      <c r="F5" s="285"/>
      <c r="G5" s="285"/>
      <c r="H5" s="285"/>
      <c r="I5" s="285"/>
      <c r="J5" s="285"/>
      <c r="K5" s="285"/>
      <c r="L5" s="285"/>
      <c r="M5" s="285"/>
      <c r="N5" s="285"/>
    </row>
    <row r="6" spans="1:14" ht="18.75">
      <c r="B6" s="1945" t="s">
        <v>1039</v>
      </c>
      <c r="C6" s="1945"/>
      <c r="D6" s="1945"/>
      <c r="E6" s="1945"/>
      <c r="F6" s="1945"/>
      <c r="G6" s="1945"/>
      <c r="H6" s="1945"/>
      <c r="I6" s="1945"/>
      <c r="J6" s="1945"/>
      <c r="K6" s="1945"/>
      <c r="L6" s="1945"/>
      <c r="M6" s="19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52" t="s">
        <v>996</v>
      </c>
      <c r="D9" s="1953"/>
      <c r="E9" s="1953"/>
      <c r="F9" s="1953"/>
      <c r="G9" s="19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55" t="s">
        <v>1741</v>
      </c>
      <c r="C3" s="1955"/>
      <c r="D3" s="1955"/>
      <c r="E3" s="1955"/>
      <c r="F3" s="1955"/>
      <c r="G3" s="1955"/>
      <c r="H3" s="1955"/>
    </row>
    <row r="4" spans="2:8" ht="13.5" thickBot="1"/>
    <row r="5" spans="2:8" ht="14.25" thickTop="1" thickBot="1">
      <c r="B5" s="1535"/>
      <c r="C5" s="1535"/>
      <c r="D5" s="1962" t="s">
        <v>1119</v>
      </c>
      <c r="E5" s="1963"/>
      <c r="F5" s="1956"/>
      <c r="G5" s="1957"/>
      <c r="H5" s="1228" t="s">
        <v>1122</v>
      </c>
    </row>
    <row r="6" spans="2:8" ht="15.75" customHeight="1" thickBot="1">
      <c r="B6" s="1540" t="s">
        <v>263</v>
      </c>
      <c r="C6" s="1536"/>
      <c r="D6" s="1958" t="s">
        <v>1120</v>
      </c>
      <c r="E6" s="1958" t="s">
        <v>1121</v>
      </c>
      <c r="F6" s="1960" t="s">
        <v>1786</v>
      </c>
      <c r="G6" s="1958" t="s">
        <v>1318</v>
      </c>
      <c r="H6" s="1582"/>
    </row>
    <row r="7" spans="2:8" ht="15.75" customHeight="1" thickBot="1">
      <c r="B7" s="1569"/>
      <c r="C7" s="1575" t="s">
        <v>1769</v>
      </c>
      <c r="D7" s="1959"/>
      <c r="E7" s="1959"/>
      <c r="F7" s="1961"/>
      <c r="G7" s="1959"/>
      <c r="H7" s="1584" t="s">
        <v>1787</v>
      </c>
    </row>
    <row r="8" spans="2:8" ht="15.75" hidden="1" customHeight="1" thickTop="1" thickBot="1">
      <c r="B8" s="1537">
        <v>2009</v>
      </c>
      <c r="C8" s="1537"/>
      <c r="D8" s="1555"/>
      <c r="E8" s="1958"/>
      <c r="F8" s="1572"/>
      <c r="G8" s="1555"/>
      <c r="H8" s="1585"/>
    </row>
    <row r="9" spans="2:8" ht="15.75" hidden="1" customHeight="1" thickBot="1">
      <c r="B9" s="1538"/>
      <c r="C9" s="1538"/>
      <c r="D9" s="1556"/>
      <c r="E9" s="1959"/>
      <c r="F9" s="1573"/>
      <c r="G9" s="1556"/>
      <c r="H9" s="1536"/>
    </row>
    <row r="10" spans="2:8" ht="15.75" hidden="1" customHeight="1" thickTop="1" thickBot="1">
      <c r="B10" s="1539" t="s">
        <v>345</v>
      </c>
      <c r="C10" s="1539"/>
      <c r="D10" s="1557" t="s">
        <v>608</v>
      </c>
      <c r="E10" s="1958"/>
      <c r="F10" s="1574"/>
      <c r="G10" s="1557"/>
      <c r="H10" s="1557" t="s">
        <v>608</v>
      </c>
    </row>
    <row r="11" spans="2:8" ht="15.75" hidden="1" customHeight="1" thickBot="1">
      <c r="B11" s="1539" t="s">
        <v>334</v>
      </c>
      <c r="C11" s="1539"/>
      <c r="D11" s="1558">
        <v>58.56</v>
      </c>
      <c r="E11" s="1959"/>
      <c r="F11" s="1552"/>
      <c r="G11" s="1558"/>
      <c r="H11" s="1558">
        <v>1371.24</v>
      </c>
    </row>
    <row r="12" spans="2:8" ht="15.75" hidden="1" customHeight="1" thickTop="1" thickBot="1">
      <c r="B12" s="1539" t="s">
        <v>335</v>
      </c>
      <c r="C12" s="1539"/>
      <c r="D12" s="1558">
        <v>67.73</v>
      </c>
      <c r="E12" s="1958"/>
      <c r="F12" s="1552"/>
      <c r="G12" s="1558"/>
      <c r="H12" s="1558">
        <v>1666.28</v>
      </c>
    </row>
    <row r="13" spans="2:8" ht="15.75" hidden="1" customHeight="1" thickBot="1">
      <c r="B13" s="1539" t="s">
        <v>336</v>
      </c>
      <c r="C13" s="1539"/>
      <c r="D13" s="1558">
        <v>99.81</v>
      </c>
      <c r="E13" s="1959"/>
      <c r="F13" s="1552"/>
      <c r="G13" s="1558"/>
      <c r="H13" s="1558">
        <v>2996.17</v>
      </c>
    </row>
    <row r="14" spans="2:8" ht="15.75" hidden="1" customHeight="1" thickTop="1" thickBot="1">
      <c r="B14" s="1539" t="s">
        <v>337</v>
      </c>
      <c r="C14" s="1539"/>
      <c r="D14" s="1558">
        <v>139.53</v>
      </c>
      <c r="E14" s="1958"/>
      <c r="F14" s="1552"/>
      <c r="G14" s="1558"/>
      <c r="H14" s="1558">
        <v>3568.24</v>
      </c>
    </row>
    <row r="15" spans="2:8" ht="15.75" hidden="1" customHeight="1" thickBot="1">
      <c r="B15" s="1539" t="s">
        <v>338</v>
      </c>
      <c r="C15" s="1539"/>
      <c r="D15" s="1558">
        <v>154.41999999999999</v>
      </c>
      <c r="E15" s="1959"/>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69" t="s">
        <v>1148</v>
      </c>
      <c r="C4" s="1969"/>
      <c r="D4" s="1969"/>
      <c r="E4" s="1969"/>
      <c r="F4" s="1969"/>
      <c r="G4" s="1969"/>
      <c r="H4" s="1969"/>
      <c r="I4" s="1969"/>
      <c r="J4" s="1969"/>
      <c r="K4" s="1969"/>
      <c r="L4" s="1969"/>
    </row>
    <row r="5" spans="2:12" ht="15.75">
      <c r="C5" s="247"/>
      <c r="D5" s="248"/>
      <c r="E5" s="248"/>
      <c r="F5" s="248"/>
      <c r="G5" s="248"/>
      <c r="H5" s="248"/>
      <c r="I5" s="248"/>
      <c r="J5" s="248"/>
      <c r="K5" s="248"/>
      <c r="L5" s="248"/>
    </row>
    <row r="6" spans="2:12" ht="15.75">
      <c r="C6" s="1972" t="s">
        <v>1039</v>
      </c>
      <c r="D6" s="1972"/>
      <c r="E6" s="1972"/>
      <c r="F6" s="1972"/>
      <c r="G6" s="1972"/>
      <c r="H6" s="1972"/>
      <c r="I6" s="19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70" t="s">
        <v>88</v>
      </c>
      <c r="E9" s="1971"/>
      <c r="F9" s="1970" t="s">
        <v>96</v>
      </c>
      <c r="G9" s="1971"/>
      <c r="H9" s="1970" t="s">
        <v>97</v>
      </c>
      <c r="I9" s="1971"/>
      <c r="J9" s="1970" t="s">
        <v>98</v>
      </c>
      <c r="K9" s="19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77" t="s">
        <v>1743</v>
      </c>
      <c r="D2" s="1977"/>
      <c r="E2" s="1977"/>
      <c r="F2" s="1977"/>
      <c r="G2" s="1977"/>
      <c r="H2" s="1977"/>
      <c r="I2" s="1977"/>
    </row>
    <row r="3" spans="3:9" ht="15.75" customHeight="1" thickBot="1">
      <c r="C3" s="1978" t="s">
        <v>1790</v>
      </c>
      <c r="D3" s="1979"/>
      <c r="E3" s="1979"/>
      <c r="F3" s="1979"/>
      <c r="G3" s="1979"/>
      <c r="H3" s="1979"/>
      <c r="I3" s="1979"/>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80" t="s">
        <v>1744</v>
      </c>
      <c r="C1" s="1980"/>
      <c r="D1" s="1980"/>
      <c r="E1" s="1980"/>
      <c r="F1" s="1980"/>
      <c r="G1" s="1019"/>
    </row>
    <row r="2" spans="2:7">
      <c r="B2" s="1981" t="s">
        <v>1359</v>
      </c>
      <c r="C2" s="1981"/>
      <c r="D2" s="1981"/>
      <c r="E2" s="1981"/>
      <c r="F2" s="1981"/>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7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89"/>
  <sheetViews>
    <sheetView showGridLines="0" tabSelected="1" showOutlineSymbols="0" zoomScale="62" zoomScaleNormal="50" zoomScaleSheetLayoutView="100" workbookViewId="0">
      <pane xSplit="2" ySplit="11" topLeftCell="T156" activePane="bottomRight" state="frozen"/>
      <selection pane="topRight" activeCell="C1" sqref="C1"/>
      <selection pane="bottomLeft" activeCell="A12" sqref="A12"/>
      <selection pane="bottomRight" activeCell="W169" sqref="W169"/>
    </sheetView>
  </sheetViews>
  <sheetFormatPr defaultColWidth="8.6640625" defaultRowHeight="15"/>
  <cols>
    <col min="1" max="1" width="10.109375" style="614" customWidth="1"/>
    <col min="2" max="2" width="8.886718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88671875" style="614" bestFit="1" customWidth="1"/>
    <col min="9" max="9" width="16.33203125" style="614" customWidth="1"/>
    <col min="10" max="10" width="13.6640625" style="614" customWidth="1"/>
    <col min="11" max="11" width="15" style="614" customWidth="1"/>
    <col min="12" max="12" width="15.3320312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88671875" style="614" customWidth="1"/>
    <col min="22" max="23" width="17.21875" style="614" bestFit="1" customWidth="1"/>
    <col min="24" max="24" width="17.5546875" style="614" customWidth="1"/>
    <col min="25" max="25" width="7.33203125" style="1073" customWidth="1"/>
    <col min="26" max="26" width="9.33203125" style="1030" bestFit="1" customWidth="1"/>
    <col min="27" max="16384" width="8.6640625" style="614"/>
  </cols>
  <sheetData>
    <row r="1" spans="1:26" ht="27" customHeight="1">
      <c r="B1" s="1864" t="s">
        <v>1752</v>
      </c>
      <c r="C1" s="1864"/>
      <c r="D1" s="1864"/>
      <c r="E1" s="1864"/>
      <c r="F1" s="1864"/>
      <c r="G1" s="1864"/>
      <c r="H1" s="1864"/>
      <c r="I1" s="1864"/>
      <c r="J1" s="1864"/>
      <c r="K1" s="1864"/>
      <c r="L1" s="1864"/>
      <c r="M1" s="1864"/>
      <c r="N1" s="1864"/>
      <c r="O1" s="1864"/>
      <c r="P1" s="1864"/>
      <c r="Q1" s="1864"/>
      <c r="R1" s="1864"/>
      <c r="S1" s="1864"/>
      <c r="T1" s="1864"/>
      <c r="U1" s="1864"/>
      <c r="V1" s="1864"/>
      <c r="W1" s="1864"/>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65" t="s">
        <v>1800</v>
      </c>
      <c r="C3" s="1865"/>
      <c r="D3" s="1865"/>
      <c r="E3" s="1865"/>
      <c r="F3" s="1865"/>
      <c r="G3" s="1865"/>
      <c r="H3" s="1865"/>
      <c r="I3" s="1865"/>
      <c r="J3" s="1865"/>
      <c r="K3" s="1865"/>
      <c r="L3" s="1865"/>
      <c r="M3" s="1865"/>
      <c r="N3" s="1865"/>
      <c r="O3" s="1865"/>
      <c r="P3" s="1865"/>
      <c r="Q3" s="1865"/>
      <c r="R3" s="1865"/>
      <c r="S3" s="1865"/>
      <c r="T3" s="1865"/>
      <c r="U3" s="1865"/>
      <c r="V3" s="1865"/>
      <c r="W3" s="186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79"/>
      <c r="N5" s="1880"/>
      <c r="O5" s="1880"/>
      <c r="P5" s="1880"/>
      <c r="Q5" s="1880"/>
      <c r="R5" s="1881"/>
      <c r="S5" s="1036"/>
      <c r="T5" s="1036"/>
      <c r="U5" s="1036"/>
      <c r="V5" s="1036"/>
      <c r="W5" s="1036"/>
    </row>
    <row r="6" spans="1:26" ht="19.5" customHeight="1" thickBot="1">
      <c r="B6" s="1037"/>
      <c r="C6" s="1038"/>
      <c r="D6" s="1866"/>
      <c r="E6" s="1867"/>
      <c r="F6" s="1867"/>
      <c r="G6" s="1868"/>
      <c r="H6" s="1039"/>
      <c r="I6" s="1869"/>
      <c r="J6" s="1870"/>
      <c r="K6" s="1870"/>
      <c r="L6" s="1871"/>
      <c r="M6" s="1882"/>
      <c r="N6" s="1883"/>
      <c r="O6" s="1883"/>
      <c r="P6" s="1883"/>
      <c r="Q6" s="1883"/>
      <c r="R6" s="1884"/>
      <c r="S6" s="1040"/>
      <c r="T6" s="1040"/>
      <c r="U6" s="1040"/>
      <c r="V6" s="1040"/>
      <c r="W6" s="1040"/>
    </row>
    <row r="7" spans="1:26" ht="15" customHeight="1" thickTop="1" thickBot="1">
      <c r="B7" s="1171"/>
      <c r="C7" s="1171"/>
      <c r="E7" s="1162"/>
      <c r="F7" s="1162"/>
      <c r="G7" s="1162"/>
      <c r="H7" s="1172"/>
      <c r="I7" s="1872" t="s">
        <v>1694</v>
      </c>
      <c r="J7" s="1873"/>
      <c r="K7" s="1873"/>
      <c r="L7" s="1874"/>
      <c r="M7" s="1875" t="s">
        <v>1695</v>
      </c>
      <c r="N7" s="1876"/>
      <c r="O7" s="1876"/>
      <c r="P7" s="1877"/>
      <c r="Q7" s="1877"/>
      <c r="R7" s="1878"/>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58" t="s">
        <v>1796</v>
      </c>
      <c r="Q8" s="1859"/>
      <c r="R8" s="1860"/>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61"/>
      <c r="Q9" s="1862"/>
      <c r="R9" s="1863"/>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1801</v>
      </c>
      <c r="J10" s="1830" t="s">
        <v>1702</v>
      </c>
      <c r="K10" s="1828" t="s">
        <v>1141</v>
      </c>
      <c r="L10" s="1831" t="s">
        <v>1802</v>
      </c>
      <c r="M10" s="1827" t="s">
        <v>64</v>
      </c>
      <c r="N10" s="1828" t="s">
        <v>64</v>
      </c>
      <c r="O10" s="1829" t="s">
        <v>1734</v>
      </c>
      <c r="P10" s="1861"/>
      <c r="Q10" s="1862"/>
      <c r="R10" s="1863"/>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f>'[47]Input Comm Assets and Liabiliti'!E153/1000000+'[47]Input Comm Assets and Liabiliti'!F153/1000000</f>
        <v>201.68150140169871</v>
      </c>
      <c r="D162" s="1820">
        <f>'[47]Input Comm Assets and Liabiliti'!G153/1000000+'[47]Input Comm Assets and Liabiliti'!H153/1000000</f>
        <v>13950.40054682938</v>
      </c>
      <c r="E162" s="1821">
        <f>'[47]Input Comm Assets and Liabiliti'!J153/1000000</f>
        <v>32362.469641986045</v>
      </c>
      <c r="F162" s="1820">
        <f>'[47]Input Comm Assets and Liabiliti'!Y153/1000000</f>
        <v>3553.9292459030075</v>
      </c>
      <c r="G162" s="1821">
        <f>'[47]Input Comm Assets and Liabiliti'!HV153/1000000</f>
        <v>11188.765736073452</v>
      </c>
      <c r="H162" s="1820">
        <f>('[47]Input Comm Assets and Liabiliti'!IU153+'[47]Input Comm Assets and Liabiliti'!IX153)/1000000</f>
        <v>921.93516659538579</v>
      </c>
      <c r="I162" s="1821">
        <f>('[47]Input Comm Assets and Liabiliti'!EV153+'[47]Input Comm Assets and Liabiliti'!EW153+'[47]Input Comm Assets and Liabiliti'!FF153+'[47]Input Comm Assets and Liabiliti'!FG153)/1000000+'[47]Input Comm Assets and Liabiliti'!EX153/1000000+'[47]Input Comm Assets and Liabiliti'!FH153/1000000</f>
        <v>13421.602731301015</v>
      </c>
      <c r="J162" s="1820">
        <f>('[47]Input Comm Assets and Liabiliti'!EY153+'[47]Input Comm Assets and Liabiliti'!FI153)/1000000</f>
        <v>0</v>
      </c>
      <c r="K162" s="1821">
        <f>('[47]Input Comm Assets and Liabiliti'!EZ153+'[47]Input Comm Assets and Liabiliti'!FJ153)/1000000</f>
        <v>0</v>
      </c>
      <c r="L162" s="1820">
        <f>('[47]Input Comm Assets and Liabiliti'!EU153/1000000-I162-J162-K162)</f>
        <v>757.43749303999903</v>
      </c>
      <c r="M162" s="1821">
        <f>('[47]Input Comm Assets and Liabiliti'!FS153/1000000)</f>
        <v>561.9531819524741</v>
      </c>
      <c r="N162" s="1820">
        <f>('[47]Input Comm Assets and Liabiliti'!GA153+'[47]Input Comm Assets and Liabiliti'!GE153)/1000000</f>
        <v>18.841210965811523</v>
      </c>
      <c r="O162" s="1821">
        <f>('[47]Input Comm Assets and Liabiliti'!GB153+'[47]Input Comm Assets and Liabiliti'!GC153+'[47]Input Comm Assets and Liabiliti'!GF153+'[47]Input Comm Assets and Liabiliti'!GG153)/1000000</f>
        <v>110.21798457324761</v>
      </c>
      <c r="P162" s="1813">
        <f>('[47]Input Comm Assets and Liabiliti'!GK153+'[47]Input Comm Assets and Liabiliti'!GL153+'[47]Input Comm Assets and Liabiliti'!GQ153+'[47]Input Comm Assets and Liabiliti'!GR153+'[47]Input Comm Assets and Liabiliti'!GD153)/1000000</f>
        <v>6020.4500186579571</v>
      </c>
      <c r="Q162" s="1821">
        <f>('[47]Input Comm Assets and Liabiliti'!GM153+'[47]Input Comm Assets and Liabiliti'!GN153+'[47]Input Comm Assets and Liabiliti'!GS153+'[47]Input Comm Assets and Liabiliti'!GT153+'[47]Input Comm Assets and Liabiliti'!GH153)/1000000</f>
        <v>49450.810601191421</v>
      </c>
      <c r="R162" s="1820">
        <f>('[47]Input Comm Assets and Liabiliti'!FR153/1000000-M162-N162-O162)</f>
        <v>55471.260619849389</v>
      </c>
      <c r="S162" s="1821">
        <f>('[47]Input Comm Assets and Liabiliti'!EC153+'[47]Input Comm Assets and Liabiliti'!EM153+'[47]Input Comm Assets and Liabiliti'!EQ153+'[47]Input Comm Assets and Liabiliti'!GV153+'[47]Input Comm Assets and Liabiliti'!HT153+'[47]Input Comm Assets and Liabiliti'!KD153)/1000000</f>
        <v>5730.7957812605609</v>
      </c>
      <c r="T162" s="1820">
        <f>'[47]Input Comm Assets and Liabiliti'!JA153/1000000</f>
        <v>8537.3565570519586</v>
      </c>
      <c r="U162" s="1821">
        <f>'[47]Input Comm Assets and Liabiliti'!LB153/1000000</f>
        <v>10340.975508582831</v>
      </c>
      <c r="V162" s="1820">
        <f>'[47]Input Comm Assets and Liabiliti'!KP153/1000000</f>
        <v>15804.218219846292</v>
      </c>
      <c r="W162" s="1814">
        <f t="shared" ref="W162" si="0">SUM(C162:Q162)+SUM(S162:V162)</f>
        <v>172933.84112721254</v>
      </c>
      <c r="X162" s="1219"/>
      <c r="Y162" s="921"/>
      <c r="Z162" s="614"/>
    </row>
    <row r="163" spans="2:26" ht="16.5">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5">
      <c r="B164" s="1462" t="s">
        <v>343</v>
      </c>
      <c r="C164" s="1819">
        <f>'[48]Input Comm Assets and Liabiliti'!E155/1000000+'[48]Input Comm Assets and Liabiliti'!F155/1000000</f>
        <v>263.56331807651418</v>
      </c>
      <c r="D164" s="1820">
        <f>'[48]Input Comm Assets and Liabiliti'!G155/1000000+'[48]Input Comm Assets and Liabiliti'!H155/1000000</f>
        <v>12673.287012184752</v>
      </c>
      <c r="E164" s="1821">
        <f>'[48]Input Comm Assets and Liabiliti'!J155/1000000</f>
        <v>33851.527806968137</v>
      </c>
      <c r="F164" s="1820">
        <f>'[48]Input Comm Assets and Liabiliti'!Y155/1000000</f>
        <v>5484.3548692718896</v>
      </c>
      <c r="G164" s="1821">
        <f>'[48]Input Comm Assets and Liabiliti'!HV155/1000000</f>
        <v>10816.25780908709</v>
      </c>
      <c r="H164" s="1820">
        <f>('[48]Input Comm Assets and Liabiliti'!IU155+'[48]Input Comm Assets and Liabiliti'!IX155)/1000000</f>
        <v>828.02563390296427</v>
      </c>
      <c r="I164" s="1821">
        <f>('[48]Input Comm Assets and Liabiliti'!EV155+'[48]Input Comm Assets and Liabiliti'!EW155+'[48]Input Comm Assets and Liabiliti'!FF155+'[48]Input Comm Assets and Liabiliti'!FG155)/1000000+'[48]Input Comm Assets and Liabiliti'!EX155/1000000+'[48]Input Comm Assets and Liabiliti'!FH155/1000000</f>
        <v>14055.198553987961</v>
      </c>
      <c r="J164" s="1820">
        <f>('[48]Input Comm Assets and Liabiliti'!EY155+'[48]Input Comm Assets and Liabiliti'!FI155)/1000000</f>
        <v>0</v>
      </c>
      <c r="K164" s="1821">
        <f>('[48]Input Comm Assets and Liabiliti'!EZ155+'[48]Input Comm Assets and Liabiliti'!FJ155)/1000000</f>
        <v>0</v>
      </c>
      <c r="L164" s="1820">
        <f>('[48]Input Comm Assets and Liabiliti'!EU155/1000000-I164-J164-K164)</f>
        <v>649.5067922457838</v>
      </c>
      <c r="M164" s="1821">
        <f>('[48]Input Comm Assets and Liabiliti'!FS155/1000000)</f>
        <v>515.30210025780013</v>
      </c>
      <c r="N164" s="1820">
        <f>('[48]Input Comm Assets and Liabiliti'!GA155+'[48]Input Comm Assets and Liabiliti'!GE155)/1000000</f>
        <v>23.740524820000001</v>
      </c>
      <c r="O164" s="1821">
        <f>('[48]Input Comm Assets and Liabiliti'!GB155+'[48]Input Comm Assets and Liabiliti'!GC155+'[48]Input Comm Assets and Liabiliti'!GF155+'[48]Input Comm Assets and Liabiliti'!GG155)/1000000</f>
        <v>327.35772827582315</v>
      </c>
      <c r="P164" s="1813">
        <f>('[48]Input Comm Assets and Liabiliti'!GK155+'[48]Input Comm Assets and Liabiliti'!GL155+'[48]Input Comm Assets and Liabiliti'!GQ155+'[48]Input Comm Assets and Liabiliti'!GR155+'[48]Input Comm Assets and Liabiliti'!GD155)/1000000</f>
        <v>5880.2735406799766</v>
      </c>
      <c r="Q164" s="1821">
        <f>('[48]Input Comm Assets and Liabiliti'!GM155+'[48]Input Comm Assets and Liabiliti'!GN155+'[48]Input Comm Assets and Liabiliti'!GS155+'[48]Input Comm Assets and Liabiliti'!GT155+'[48]Input Comm Assets and Liabiliti'!GH155)/1000000</f>
        <v>53183.113662807125</v>
      </c>
      <c r="R164" s="1820">
        <f>('[48]Input Comm Assets and Liabiliti'!FR155/1000000-M164-N164-O164)</f>
        <v>59063.387203487102</v>
      </c>
      <c r="S164" s="1821">
        <f>('[48]Input Comm Assets and Liabiliti'!EC155+'[48]Input Comm Assets and Liabiliti'!EM155+'[48]Input Comm Assets and Liabiliti'!EQ155+'[48]Input Comm Assets and Liabiliti'!GV155+'[48]Input Comm Assets and Liabiliti'!HT155+'[48]Input Comm Assets and Liabiliti'!KD155)/1000000</f>
        <v>5737.7351310004578</v>
      </c>
      <c r="T164" s="1820">
        <f>'[48]Input Comm Assets and Liabiliti'!JA155/1000000</f>
        <v>9054.8017376052994</v>
      </c>
      <c r="U164" s="1821">
        <f>'[48]Input Comm Assets and Liabiliti'!LB155/1000000</f>
        <v>9275.5346983728214</v>
      </c>
      <c r="V164" s="1820">
        <f>'[48]Input Comm Assets and Liabiliti'!KP155/1000000</f>
        <v>15949.319944000485</v>
      </c>
      <c r="W164" s="1814">
        <f t="shared" ref="W164" si="1">SUM(C164:Q164)+SUM(S164:V164)</f>
        <v>178568.90086354487</v>
      </c>
      <c r="X164" s="1219"/>
      <c r="Y164" s="921">
        <f>W164-'[48]Table 4 Comm Liabilities '!U167</f>
        <v>1.826469087973237E-6</v>
      </c>
      <c r="Z164" s="614"/>
    </row>
    <row r="165" spans="2:26" ht="17.25" thickBot="1">
      <c r="B165" s="1839"/>
      <c r="C165" s="1840"/>
      <c r="D165" s="1841"/>
      <c r="E165" s="1842"/>
      <c r="F165" s="1841"/>
      <c r="G165" s="1842"/>
      <c r="H165" s="1841"/>
      <c r="I165" s="1842"/>
      <c r="J165" s="1841"/>
      <c r="K165" s="1842"/>
      <c r="L165" s="1841"/>
      <c r="M165" s="1842"/>
      <c r="N165" s="1841"/>
      <c r="O165" s="1842"/>
      <c r="P165" s="1843"/>
      <c r="Q165" s="1842"/>
      <c r="R165" s="1841"/>
      <c r="S165" s="1842"/>
      <c r="T165" s="1841"/>
      <c r="U165" s="1842"/>
      <c r="V165" s="1841"/>
      <c r="W165" s="1844"/>
      <c r="X165" s="1219"/>
      <c r="Y165" s="921"/>
      <c r="Z165" s="614"/>
    </row>
    <row r="167" spans="2:26" ht="15.75">
      <c r="B167" s="1434" t="s">
        <v>1799</v>
      </c>
      <c r="C167" s="926"/>
      <c r="D167" s="926"/>
      <c r="E167" s="1069"/>
      <c r="F167" s="1069"/>
      <c r="G167" s="1069"/>
      <c r="H167" s="1069"/>
      <c r="I167" s="1069"/>
      <c r="J167" s="1069"/>
      <c r="K167" s="1069"/>
      <c r="L167" s="1069"/>
      <c r="M167" s="1069"/>
      <c r="N167" s="1069"/>
      <c r="O167" s="1069"/>
      <c r="P167" s="1069"/>
      <c r="Q167" s="1069"/>
      <c r="R167" s="1069"/>
      <c r="S167" s="1069"/>
      <c r="T167" s="1069"/>
      <c r="U167" s="1069"/>
      <c r="V167" s="1069"/>
      <c r="W167" s="1069"/>
      <c r="X167" s="1070"/>
    </row>
    <row r="168" spans="2:26" ht="16.5">
      <c r="B168" s="1157"/>
      <c r="C168" s="1158"/>
      <c r="D168" s="1158"/>
      <c r="E168" s="1069"/>
      <c r="F168" s="1069"/>
      <c r="G168" s="1069"/>
      <c r="H168" s="1069"/>
      <c r="I168" s="1069"/>
      <c r="J168" s="1069"/>
      <c r="K168" s="1069"/>
      <c r="L168" s="1069"/>
      <c r="M168" s="1069"/>
      <c r="N168" s="1069"/>
      <c r="O168" s="1069"/>
      <c r="P168" s="1069"/>
      <c r="Q168" s="1069"/>
      <c r="R168" s="1069"/>
      <c r="S168" s="1069"/>
      <c r="T168" s="1069"/>
      <c r="U168" s="1069"/>
      <c r="V168" s="1069"/>
      <c r="W168" s="1069"/>
      <c r="X168" s="1070"/>
      <c r="Y168" s="1797"/>
      <c r="Z168" s="1159"/>
    </row>
    <row r="169" spans="2:26" s="921" customFormat="1" ht="19.5" customHeight="1">
      <c r="B169" s="237" t="s">
        <v>998</v>
      </c>
      <c r="C169" s="614"/>
      <c r="D169" s="614"/>
      <c r="E169" s="614"/>
      <c r="Y169" s="1073"/>
      <c r="Z169" s="1074"/>
    </row>
    <row r="170" spans="2:26" s="921" customFormat="1" ht="19.5" customHeight="1">
      <c r="B170" s="921" t="s">
        <v>1753</v>
      </c>
      <c r="Y170" s="1073"/>
      <c r="Z170" s="1074"/>
    </row>
    <row r="171" spans="2:26" s="921" customFormat="1">
      <c r="B171" s="921" t="s">
        <v>1730</v>
      </c>
      <c r="Y171" s="1073"/>
      <c r="Z171" s="1074"/>
    </row>
    <row r="172" spans="2:26" s="921" customFormat="1" ht="16.5">
      <c r="B172" s="921" t="s">
        <v>1731</v>
      </c>
      <c r="O172" s="1483"/>
      <c r="P172" s="1483"/>
      <c r="Q172" s="1483"/>
      <c r="R172" s="1789"/>
      <c r="Y172" s="1073"/>
      <c r="Z172" s="1074"/>
    </row>
    <row r="173" spans="2:26" s="921" customFormat="1">
      <c r="Y173" s="1073"/>
      <c r="Z173" s="1074"/>
    </row>
    <row r="174" spans="2:26" s="921" customFormat="1">
      <c r="Y174" s="1073"/>
      <c r="Z174" s="1074"/>
    </row>
    <row r="175" spans="2:26" s="921" customFormat="1">
      <c r="Y175" s="1073"/>
      <c r="Z175" s="1074"/>
    </row>
    <row r="176" spans="2:26" s="921" customFormat="1">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5663200F-4EE7-4B1F-8B79-F2F55E1ADD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